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/>
  <mc:AlternateContent xmlns:mc="http://schemas.openxmlformats.org/markup-compatibility/2006">
    <mc:Choice Requires="x15">
      <x15ac:absPath xmlns:x15ac="http://schemas.microsoft.com/office/spreadsheetml/2010/11/ac" url="\\bcp027\SIB\GSES\1.I.AF-GSES-SUPBAN\1.2. Información IAF\1.2.4.   BOLETINES\Boletines Formulados\Boletines 2023\04\"/>
    </mc:Choice>
  </mc:AlternateContent>
  <xr:revisionPtr revIDLastSave="0" documentId="13_ncr:1_{F3281D0D-5064-439E-9ECF-158FE4D1CCB9}" xr6:coauthVersionLast="47" xr6:coauthVersionMax="47" xr10:uidLastSave="{00000000-0000-0000-0000-000000000000}"/>
  <bookViews>
    <workbookView xWindow="-108" yWindow="-108" windowWidth="23256" windowHeight="12576" tabRatio="549" xr2:uid="{00000000-000D-0000-FFFF-FFFF00000000}"/>
  </bookViews>
  <sheets>
    <sheet name="Carátula" sheetId="1" r:id="rId1"/>
    <sheet name="Índice" sheetId="2" r:id="rId2"/>
    <sheet name="1" sheetId="3" r:id="rId3"/>
    <sheet name="2" sheetId="4" r:id="rId4"/>
    <sheet name="3" sheetId="6" r:id="rId5"/>
    <sheet name="4" sheetId="8" r:id="rId6"/>
    <sheet name="5" sheetId="9" r:id="rId7"/>
    <sheet name="6" sheetId="10" r:id="rId8"/>
    <sheet name="Boletin Contable BI" sheetId="5" r:id="rId9"/>
    <sheet name="Control BI" sheetId="13" r:id="rId10"/>
  </sheets>
  <externalReferences>
    <externalReference r:id="rId11"/>
  </externalReferences>
  <definedNames>
    <definedName name="A_impresión_IM" localSheetId="4">'[1]#¡REF'!#REF!</definedName>
    <definedName name="A_impresión_IM" localSheetId="5">'[1]#¡REF'!#REF!</definedName>
    <definedName name="A_impresión_IM" localSheetId="6">'[1]#¡REF'!#REF!</definedName>
    <definedName name="A_impresión_IM" localSheetId="7">'[1]#¡REF'!#REF!</definedName>
    <definedName name="A_impresión_IM" localSheetId="0">'[1]#¡REF'!#REF!</definedName>
    <definedName name="A_impresión_IM" localSheetId="1">'[1]#¡REF'!#REF!</definedName>
    <definedName name="A_impresión_IM">#REF!</definedName>
    <definedName name="A61ad28">'4'!$A$39</definedName>
    <definedName name="_xlnm.Print_Area" localSheetId="2">'1'!$A$1:$F$82</definedName>
    <definedName name="_xlnm.Print_Area" localSheetId="3">'2'!$A$1:$F$113</definedName>
    <definedName name="_xlnm.Print_Area" localSheetId="4">'3'!$A$1:$F$115</definedName>
    <definedName name="_xlnm.Print_Area" localSheetId="5">'4'!$A$1:$D$62</definedName>
    <definedName name="_xlnm.Print_Area" localSheetId="6">'5'!$A$1:$F$77</definedName>
    <definedName name="_xlnm.Print_Area" localSheetId="7">'6'!$A$1:$N$27</definedName>
    <definedName name="_xlnm.Print_Area" localSheetId="0">Carátula!$A$1:$G$29</definedName>
    <definedName name="_xlnm.Print_Area" localSheetId="1">Índice!$A$1:$F$28</definedName>
    <definedName name="_xlnm.Print_Titles" localSheetId="3">'2'!$A:$A</definedName>
    <definedName name="_xlnm.Print_Titles" localSheetId="4">'3'!$A:$A</definedName>
    <definedName name="_xlnm.Print_Titles" localSheetId="5">'4'!$A:$A</definedName>
    <definedName name="_xlnm.Print_Titles" localSheetId="6">'5'!$A:$A</definedName>
    <definedName name="_xlnm.Print_Titles" localSheetId="7">'6'!$A:$A</definedName>
    <definedName name="_xlnm.Print_Titles" localSheetId="0">Carátula!$A:$A</definedName>
    <definedName name="_xlnm.Print_Titles" localSheetId="1">Índice!$A:$A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9" i="9" l="1"/>
  <c r="B102" i="9"/>
  <c r="H52" i="13"/>
  <c r="G52" i="13"/>
  <c r="F52" i="13"/>
  <c r="E52" i="13"/>
  <c r="D52" i="13"/>
  <c r="C52" i="13"/>
  <c r="B52" i="13"/>
  <c r="H51" i="13"/>
  <c r="G51" i="13"/>
  <c r="F51" i="13"/>
  <c r="E51" i="13"/>
  <c r="D51" i="13"/>
  <c r="C51" i="13"/>
  <c r="B51" i="13"/>
  <c r="H50" i="13"/>
  <c r="G50" i="13"/>
  <c r="F50" i="13"/>
  <c r="E50" i="13"/>
  <c r="D50" i="13"/>
  <c r="C50" i="13"/>
  <c r="B50" i="13"/>
  <c r="K44" i="13"/>
  <c r="J44" i="13"/>
  <c r="I44" i="13"/>
  <c r="H44" i="13"/>
  <c r="G44" i="13"/>
  <c r="F44" i="13"/>
  <c r="E44" i="13"/>
  <c r="D44" i="13"/>
  <c r="C44" i="13"/>
  <c r="B44" i="13"/>
  <c r="K43" i="13"/>
  <c r="J43" i="13"/>
  <c r="I43" i="13"/>
  <c r="H43" i="13"/>
  <c r="G43" i="13"/>
  <c r="F43" i="13"/>
  <c r="E43" i="13"/>
  <c r="D43" i="13"/>
  <c r="C43" i="13"/>
  <c r="B43" i="13"/>
  <c r="K42" i="13"/>
  <c r="J42" i="13"/>
  <c r="I42" i="13"/>
  <c r="H42" i="13"/>
  <c r="G42" i="13"/>
  <c r="F42" i="13"/>
  <c r="E42" i="13"/>
  <c r="D42" i="13"/>
  <c r="C42" i="13"/>
  <c r="B42" i="13"/>
  <c r="CB36" i="13"/>
  <c r="CA36" i="13"/>
  <c r="BZ36" i="13"/>
  <c r="BY36" i="13"/>
  <c r="BX36" i="13"/>
  <c r="BW36" i="13"/>
  <c r="BV36" i="13"/>
  <c r="BU36" i="13"/>
  <c r="BT36" i="13"/>
  <c r="BS36" i="13"/>
  <c r="BR36" i="13"/>
  <c r="BQ36" i="13"/>
  <c r="BP36" i="13"/>
  <c r="BO36" i="13"/>
  <c r="BN36" i="13"/>
  <c r="BM36" i="13"/>
  <c r="BL36" i="13"/>
  <c r="BK36" i="13"/>
  <c r="BJ36" i="13"/>
  <c r="BI36" i="13"/>
  <c r="BH36" i="13"/>
  <c r="BG36" i="13"/>
  <c r="BF36" i="13"/>
  <c r="BE36" i="13"/>
  <c r="BD36" i="13"/>
  <c r="BC36" i="13"/>
  <c r="BB36" i="13"/>
  <c r="BA36" i="13"/>
  <c r="AZ36" i="13"/>
  <c r="AY36" i="13"/>
  <c r="AX36" i="13"/>
  <c r="AW36" i="13"/>
  <c r="AV36" i="13"/>
  <c r="AU36" i="13"/>
  <c r="AT36" i="13"/>
  <c r="AS36" i="13"/>
  <c r="AR36" i="13"/>
  <c r="AQ36" i="13"/>
  <c r="AP36" i="13"/>
  <c r="AO36" i="13"/>
  <c r="AN36" i="13"/>
  <c r="AM36" i="13"/>
  <c r="AL36" i="13"/>
  <c r="AK36" i="13"/>
  <c r="AJ36" i="13"/>
  <c r="AI36" i="13"/>
  <c r="AH36" i="13"/>
  <c r="AG36" i="13"/>
  <c r="AF36" i="13"/>
  <c r="AE36" i="13"/>
  <c r="AD36" i="13"/>
  <c r="AC36" i="13"/>
  <c r="AB36" i="13"/>
  <c r="AA36" i="13"/>
  <c r="Z36" i="13"/>
  <c r="Y36" i="13"/>
  <c r="X36" i="13"/>
  <c r="W36" i="13"/>
  <c r="V36" i="13"/>
  <c r="U36" i="13"/>
  <c r="T36" i="13"/>
  <c r="S36" i="13"/>
  <c r="R36" i="13"/>
  <c r="Q36" i="13"/>
  <c r="P36" i="13"/>
  <c r="O36" i="13"/>
  <c r="N36" i="13"/>
  <c r="M36" i="13"/>
  <c r="L36" i="13"/>
  <c r="K36" i="13"/>
  <c r="J36" i="13"/>
  <c r="I36" i="13"/>
  <c r="H36" i="13"/>
  <c r="G36" i="13"/>
  <c r="F36" i="13"/>
  <c r="E36" i="13"/>
  <c r="D36" i="13"/>
  <c r="C36" i="13"/>
  <c r="B36" i="13"/>
  <c r="CB35" i="13"/>
  <c r="CA35" i="13"/>
  <c r="BZ35" i="13"/>
  <c r="BY35" i="13"/>
  <c r="BX35" i="13"/>
  <c r="BW35" i="13"/>
  <c r="BV35" i="13"/>
  <c r="BU35" i="13"/>
  <c r="BT35" i="13"/>
  <c r="BS35" i="13"/>
  <c r="BR35" i="13"/>
  <c r="BQ35" i="13"/>
  <c r="BP35" i="13"/>
  <c r="BO35" i="13"/>
  <c r="BN35" i="13"/>
  <c r="BM35" i="13"/>
  <c r="BL35" i="13"/>
  <c r="BK35" i="13"/>
  <c r="BJ35" i="13"/>
  <c r="BI35" i="13"/>
  <c r="BH35" i="13"/>
  <c r="BG35" i="13"/>
  <c r="BF35" i="13"/>
  <c r="BE35" i="13"/>
  <c r="BD35" i="13"/>
  <c r="BC35" i="13"/>
  <c r="BB35" i="13"/>
  <c r="BA35" i="13"/>
  <c r="AZ35" i="13"/>
  <c r="AY35" i="13"/>
  <c r="AX35" i="13"/>
  <c r="AW35" i="13"/>
  <c r="AV35" i="13"/>
  <c r="AU35" i="13"/>
  <c r="AT35" i="13"/>
  <c r="AS35" i="13"/>
  <c r="AR35" i="13"/>
  <c r="AQ35" i="13"/>
  <c r="AP35" i="13"/>
  <c r="AO35" i="13"/>
  <c r="AN35" i="13"/>
  <c r="AM35" i="13"/>
  <c r="AL35" i="13"/>
  <c r="AK35" i="13"/>
  <c r="AJ35" i="13"/>
  <c r="AI35" i="13"/>
  <c r="AH35" i="13"/>
  <c r="AG35" i="13"/>
  <c r="AF35" i="13"/>
  <c r="AE35" i="13"/>
  <c r="AD35" i="13"/>
  <c r="AC35" i="13"/>
  <c r="AB35" i="13"/>
  <c r="AA35" i="13"/>
  <c r="Z35" i="13"/>
  <c r="Y35" i="13"/>
  <c r="X35" i="13"/>
  <c r="W35" i="13"/>
  <c r="V35" i="13"/>
  <c r="U35" i="13"/>
  <c r="T35" i="13"/>
  <c r="S35" i="13"/>
  <c r="R35" i="13"/>
  <c r="Q35" i="13"/>
  <c r="P35" i="13"/>
  <c r="O35" i="13"/>
  <c r="N35" i="13"/>
  <c r="M35" i="13"/>
  <c r="L35" i="13"/>
  <c r="K35" i="13"/>
  <c r="J35" i="13"/>
  <c r="I35" i="13"/>
  <c r="H35" i="13"/>
  <c r="G35" i="13"/>
  <c r="F35" i="13"/>
  <c r="E35" i="13"/>
  <c r="D35" i="13"/>
  <c r="C35" i="13"/>
  <c r="B35" i="13"/>
  <c r="CB34" i="13"/>
  <c r="CA34" i="13"/>
  <c r="BZ34" i="13"/>
  <c r="BY34" i="13"/>
  <c r="BX34" i="13"/>
  <c r="BW34" i="13"/>
  <c r="BV34" i="13"/>
  <c r="BU34" i="13"/>
  <c r="BT34" i="13"/>
  <c r="BS34" i="13"/>
  <c r="BR34" i="13"/>
  <c r="BQ34" i="13"/>
  <c r="BP34" i="13"/>
  <c r="BO34" i="13"/>
  <c r="BN34" i="13"/>
  <c r="BM34" i="13"/>
  <c r="BL34" i="13"/>
  <c r="BK34" i="13"/>
  <c r="BJ34" i="13"/>
  <c r="BI34" i="13"/>
  <c r="BH34" i="13"/>
  <c r="BG34" i="13"/>
  <c r="BF34" i="13"/>
  <c r="BE34" i="13"/>
  <c r="BD34" i="13"/>
  <c r="BC34" i="13"/>
  <c r="BB34" i="13"/>
  <c r="BA34" i="13"/>
  <c r="AZ34" i="13"/>
  <c r="AY34" i="13"/>
  <c r="AX34" i="13"/>
  <c r="AW34" i="13"/>
  <c r="AV34" i="13"/>
  <c r="AU34" i="13"/>
  <c r="AT34" i="13"/>
  <c r="AS34" i="13"/>
  <c r="AR34" i="13"/>
  <c r="AQ34" i="13"/>
  <c r="AP34" i="13"/>
  <c r="AO34" i="13"/>
  <c r="AN34" i="13"/>
  <c r="AM34" i="13"/>
  <c r="AL34" i="13"/>
  <c r="AK34" i="13"/>
  <c r="AJ34" i="13"/>
  <c r="AI34" i="13"/>
  <c r="AH34" i="13"/>
  <c r="AG34" i="13"/>
  <c r="AF34" i="13"/>
  <c r="AE34" i="13"/>
  <c r="AD34" i="13"/>
  <c r="AC34" i="13"/>
  <c r="AB34" i="13"/>
  <c r="AA34" i="13"/>
  <c r="Z34" i="13"/>
  <c r="Y34" i="13"/>
  <c r="X34" i="13"/>
  <c r="W34" i="13"/>
  <c r="V34" i="13"/>
  <c r="U34" i="13"/>
  <c r="T34" i="13"/>
  <c r="S34" i="13"/>
  <c r="R34" i="13"/>
  <c r="Q34" i="13"/>
  <c r="P34" i="13"/>
  <c r="O34" i="13"/>
  <c r="N34" i="13"/>
  <c r="M34" i="13"/>
  <c r="L34" i="13"/>
  <c r="K34" i="13"/>
  <c r="J34" i="13"/>
  <c r="I34" i="13"/>
  <c r="H34" i="13"/>
  <c r="G34" i="13"/>
  <c r="F34" i="13"/>
  <c r="E34" i="13"/>
  <c r="D34" i="13"/>
  <c r="C34" i="13"/>
  <c r="B34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C28" i="13"/>
  <c r="B28" i="13"/>
  <c r="V27" i="13"/>
  <c r="U27" i="13"/>
  <c r="T27" i="13"/>
  <c r="S27" i="13"/>
  <c r="R27" i="13"/>
  <c r="Q27" i="13"/>
  <c r="P27" i="13"/>
  <c r="O27" i="13"/>
  <c r="N27" i="13"/>
  <c r="M27" i="13"/>
  <c r="L27" i="13"/>
  <c r="K27" i="13"/>
  <c r="J27" i="13"/>
  <c r="I27" i="13"/>
  <c r="H27" i="13"/>
  <c r="G27" i="13"/>
  <c r="F27" i="13"/>
  <c r="E27" i="13"/>
  <c r="D27" i="13"/>
  <c r="C27" i="13"/>
  <c r="B27" i="13"/>
  <c r="V26" i="13"/>
  <c r="U26" i="13"/>
  <c r="T26" i="13"/>
  <c r="S26" i="13"/>
  <c r="R26" i="13"/>
  <c r="Q26" i="13"/>
  <c r="P26" i="13"/>
  <c r="O26" i="13"/>
  <c r="N26" i="13"/>
  <c r="M26" i="13"/>
  <c r="L26" i="13"/>
  <c r="K26" i="13"/>
  <c r="J26" i="13"/>
  <c r="I26" i="13"/>
  <c r="H26" i="13"/>
  <c r="G26" i="13"/>
  <c r="F26" i="13"/>
  <c r="E26" i="13"/>
  <c r="D26" i="13"/>
  <c r="C26" i="13"/>
  <c r="B26" i="13"/>
  <c r="AZ20" i="13"/>
  <c r="AY20" i="13"/>
  <c r="AX20" i="13"/>
  <c r="AW20" i="13"/>
  <c r="AV20" i="13"/>
  <c r="AU20" i="13"/>
  <c r="AT20" i="13"/>
  <c r="AS20" i="13"/>
  <c r="AR20" i="13"/>
  <c r="AQ20" i="13"/>
  <c r="AP20" i="13"/>
  <c r="AO20" i="13"/>
  <c r="AN20" i="13"/>
  <c r="AM20" i="13"/>
  <c r="AL20" i="13"/>
  <c r="AK20" i="13"/>
  <c r="AJ20" i="13"/>
  <c r="AI20" i="13"/>
  <c r="AH20" i="13"/>
  <c r="AG20" i="13"/>
  <c r="AF20" i="13"/>
  <c r="AE20" i="13"/>
  <c r="AD20" i="13"/>
  <c r="AC20" i="13"/>
  <c r="AB20" i="13"/>
  <c r="AA20" i="13"/>
  <c r="Z20" i="13"/>
  <c r="Y20" i="13"/>
  <c r="X20" i="13"/>
  <c r="W20" i="13"/>
  <c r="V20" i="13"/>
  <c r="U20" i="13"/>
  <c r="T20" i="13"/>
  <c r="S20" i="13"/>
  <c r="R20" i="13"/>
  <c r="Q20" i="13"/>
  <c r="P20" i="13"/>
  <c r="O20" i="13"/>
  <c r="N20" i="13"/>
  <c r="M20" i="13"/>
  <c r="L20" i="13"/>
  <c r="K20" i="13"/>
  <c r="J20" i="13"/>
  <c r="I20" i="13"/>
  <c r="H20" i="13"/>
  <c r="G20" i="13"/>
  <c r="F20" i="13"/>
  <c r="E20" i="13"/>
  <c r="D20" i="13"/>
  <c r="C20" i="13"/>
  <c r="B20" i="13"/>
  <c r="AZ19" i="13"/>
  <c r="AY19" i="13"/>
  <c r="AX19" i="13"/>
  <c r="AW19" i="13"/>
  <c r="AV19" i="13"/>
  <c r="AU19" i="13"/>
  <c r="AT19" i="13"/>
  <c r="AS19" i="13"/>
  <c r="AR19" i="13"/>
  <c r="AQ19" i="13"/>
  <c r="AP19" i="13"/>
  <c r="AO19" i="13"/>
  <c r="AN19" i="13"/>
  <c r="AM19" i="13"/>
  <c r="AL19" i="13"/>
  <c r="AK19" i="13"/>
  <c r="AJ19" i="13"/>
  <c r="AI19" i="13"/>
  <c r="AH19" i="13"/>
  <c r="AG19" i="13"/>
  <c r="AF19" i="13"/>
  <c r="AE19" i="13"/>
  <c r="AD19" i="13"/>
  <c r="AC19" i="13"/>
  <c r="AB19" i="13"/>
  <c r="AA19" i="13"/>
  <c r="Z19" i="13"/>
  <c r="Y19" i="13"/>
  <c r="X19" i="13"/>
  <c r="W19" i="13"/>
  <c r="V19" i="13"/>
  <c r="U19" i="13"/>
  <c r="T19" i="13"/>
  <c r="S19" i="13"/>
  <c r="R19" i="13"/>
  <c r="Q19" i="13"/>
  <c r="P19" i="13"/>
  <c r="O19" i="13"/>
  <c r="N19" i="13"/>
  <c r="M19" i="13"/>
  <c r="L19" i="13"/>
  <c r="K19" i="13"/>
  <c r="J19" i="13"/>
  <c r="I19" i="13"/>
  <c r="H19" i="13"/>
  <c r="G19" i="13"/>
  <c r="F19" i="13"/>
  <c r="E19" i="13"/>
  <c r="D19" i="13"/>
  <c r="C19" i="13"/>
  <c r="B19" i="13"/>
  <c r="AZ18" i="13"/>
  <c r="AY18" i="13"/>
  <c r="AX18" i="13"/>
  <c r="AW18" i="13"/>
  <c r="AV18" i="13"/>
  <c r="AU18" i="13"/>
  <c r="AT18" i="13"/>
  <c r="AS18" i="13"/>
  <c r="AR18" i="13"/>
  <c r="AQ18" i="13"/>
  <c r="AP18" i="13"/>
  <c r="AO18" i="13"/>
  <c r="AN18" i="13"/>
  <c r="AM18" i="13"/>
  <c r="AL18" i="13"/>
  <c r="AK18" i="13"/>
  <c r="AJ18" i="13"/>
  <c r="AI18" i="13"/>
  <c r="AH18" i="13"/>
  <c r="AG18" i="13"/>
  <c r="AF18" i="13"/>
  <c r="AE18" i="13"/>
  <c r="AD18" i="13"/>
  <c r="AC18" i="13"/>
  <c r="AB18" i="13"/>
  <c r="AA18" i="13"/>
  <c r="Z18" i="13"/>
  <c r="Y18" i="13"/>
  <c r="X18" i="13"/>
  <c r="W18" i="13"/>
  <c r="V18" i="13"/>
  <c r="U18" i="13"/>
  <c r="T18" i="13"/>
  <c r="S18" i="13"/>
  <c r="R18" i="13"/>
  <c r="Q18" i="13"/>
  <c r="P18" i="13"/>
  <c r="O18" i="13"/>
  <c r="N18" i="13"/>
  <c r="M18" i="13"/>
  <c r="L18" i="13"/>
  <c r="K18" i="13"/>
  <c r="J18" i="13"/>
  <c r="I18" i="13"/>
  <c r="H18" i="13"/>
  <c r="G18" i="13"/>
  <c r="F18" i="13"/>
  <c r="E18" i="13"/>
  <c r="D18" i="13"/>
  <c r="C18" i="13"/>
  <c r="B18" i="13"/>
  <c r="A13" i="13"/>
  <c r="BA20" i="13" l="1"/>
  <c r="W28" i="13"/>
  <c r="BA19" i="13"/>
  <c r="BA18" i="13"/>
  <c r="W26" i="13"/>
  <c r="W27" i="13"/>
  <c r="B1" i="5"/>
  <c r="B75" i="8" s="1"/>
  <c r="B50" i="9" l="1"/>
  <c r="D108" i="4"/>
  <c r="C108" i="4"/>
  <c r="D107" i="4"/>
  <c r="E107" i="4" s="1"/>
  <c r="C107" i="4"/>
  <c r="B46" i="10"/>
  <c r="B21" i="9"/>
  <c r="D106" i="4"/>
  <c r="C106" i="4"/>
  <c r="D74" i="3"/>
  <c r="D58" i="4"/>
  <c r="C58" i="4"/>
  <c r="B76" i="8"/>
  <c r="D75" i="3"/>
  <c r="B73" i="3"/>
  <c r="D73" i="3" s="1"/>
  <c r="B76" i="3"/>
  <c r="D76" i="3" s="1"/>
  <c r="B69" i="3"/>
  <c r="D69" i="3"/>
  <c r="B68" i="3"/>
  <c r="D68" i="3"/>
  <c r="B67" i="3"/>
  <c r="D67" i="3"/>
  <c r="B66" i="3"/>
  <c r="D66" i="3" s="1"/>
  <c r="B114" i="9"/>
  <c r="B113" i="9"/>
  <c r="B45" i="9" s="1"/>
  <c r="B112" i="9"/>
  <c r="B44" i="9" s="1"/>
  <c r="B111" i="9"/>
  <c r="B43" i="9"/>
  <c r="B110" i="9"/>
  <c r="B42" i="9"/>
  <c r="B109" i="9"/>
  <c r="B41" i="9" s="1"/>
  <c r="B108" i="9"/>
  <c r="B40" i="9" s="1"/>
  <c r="B107" i="9"/>
  <c r="B39" i="9"/>
  <c r="B106" i="9"/>
  <c r="B38" i="9"/>
  <c r="B105" i="9"/>
  <c r="B37" i="9" s="1"/>
  <c r="B104" i="9"/>
  <c r="B36" i="9" s="1"/>
  <c r="B103" i="9"/>
  <c r="B35" i="9"/>
  <c r="B34" i="9"/>
  <c r="B101" i="9"/>
  <c r="B33" i="9" s="1"/>
  <c r="C140" i="9"/>
  <c r="C141" i="9"/>
  <c r="B52" i="9" s="1"/>
  <c r="C142" i="9"/>
  <c r="B53" i="9" s="1"/>
  <c r="C143" i="9"/>
  <c r="B54" i="9" s="1"/>
  <c r="C144" i="9"/>
  <c r="B55" i="9" s="1"/>
  <c r="C145" i="9"/>
  <c r="B56" i="9" s="1"/>
  <c r="C146" i="9"/>
  <c r="B57" i="9" s="1"/>
  <c r="D107" i="6"/>
  <c r="C107" i="6"/>
  <c r="D103" i="6"/>
  <c r="C103" i="6"/>
  <c r="D101" i="6"/>
  <c r="C101" i="6"/>
  <c r="D97" i="6"/>
  <c r="C97" i="6"/>
  <c r="D96" i="6"/>
  <c r="C96" i="6"/>
  <c r="D95" i="6"/>
  <c r="C95" i="6"/>
  <c r="D85" i="6"/>
  <c r="C85" i="6"/>
  <c r="D84" i="6"/>
  <c r="C84" i="6"/>
  <c r="D83" i="6"/>
  <c r="C83" i="6"/>
  <c r="E83" i="6" s="1"/>
  <c r="D80" i="6"/>
  <c r="C80" i="6"/>
  <c r="D79" i="6"/>
  <c r="C79" i="6"/>
  <c r="D78" i="6"/>
  <c r="C78" i="6"/>
  <c r="D77" i="6"/>
  <c r="C77" i="6"/>
  <c r="D76" i="6"/>
  <c r="C76" i="6"/>
  <c r="D71" i="6"/>
  <c r="C71" i="6"/>
  <c r="D70" i="6"/>
  <c r="C70" i="6"/>
  <c r="D67" i="6"/>
  <c r="C67" i="6"/>
  <c r="D66" i="6"/>
  <c r="C66" i="6"/>
  <c r="D61" i="6"/>
  <c r="C61" i="6"/>
  <c r="D60" i="6"/>
  <c r="C60" i="6"/>
  <c r="D59" i="6"/>
  <c r="C59" i="6"/>
  <c r="D58" i="6"/>
  <c r="C58" i="6"/>
  <c r="D57" i="6"/>
  <c r="C57" i="6"/>
  <c r="D54" i="6"/>
  <c r="C54" i="6"/>
  <c r="D53" i="6"/>
  <c r="C53" i="6"/>
  <c r="D52" i="6"/>
  <c r="C52" i="6"/>
  <c r="D51" i="6"/>
  <c r="C51" i="6"/>
  <c r="D50" i="6"/>
  <c r="C50" i="6"/>
  <c r="D49" i="6"/>
  <c r="C49" i="6"/>
  <c r="E49" i="6" s="1"/>
  <c r="D48" i="6"/>
  <c r="C48" i="6"/>
  <c r="D43" i="6"/>
  <c r="D42" i="6" s="1"/>
  <c r="C43" i="6"/>
  <c r="C42" i="6" s="1"/>
  <c r="D40" i="6"/>
  <c r="C40" i="6"/>
  <c r="D39" i="6"/>
  <c r="C39" i="6"/>
  <c r="D34" i="6"/>
  <c r="C34" i="6"/>
  <c r="D33" i="6"/>
  <c r="C33" i="6"/>
  <c r="D32" i="6"/>
  <c r="C32" i="6"/>
  <c r="D31" i="6"/>
  <c r="C31" i="6"/>
  <c r="E31" i="6" s="1"/>
  <c r="D28" i="6"/>
  <c r="C28" i="6"/>
  <c r="D27" i="6"/>
  <c r="C27" i="6"/>
  <c r="D26" i="6"/>
  <c r="C26" i="6"/>
  <c r="D25" i="6"/>
  <c r="C25" i="6"/>
  <c r="D24" i="6"/>
  <c r="C24" i="6"/>
  <c r="D19" i="6"/>
  <c r="C19" i="6"/>
  <c r="E19" i="6" s="1"/>
  <c r="D18" i="6"/>
  <c r="C18" i="6"/>
  <c r="D17" i="6"/>
  <c r="C17" i="6"/>
  <c r="D14" i="6"/>
  <c r="C14" i="6"/>
  <c r="D13" i="6"/>
  <c r="C13" i="6"/>
  <c r="D12" i="6"/>
  <c r="C12" i="6"/>
  <c r="D11" i="6"/>
  <c r="C11" i="6"/>
  <c r="D10" i="6"/>
  <c r="C10" i="6"/>
  <c r="D105" i="4"/>
  <c r="C105" i="4"/>
  <c r="E105" i="4" s="1"/>
  <c r="B32" i="3" s="1"/>
  <c r="D32" i="3" s="1"/>
  <c r="D104" i="4"/>
  <c r="C104" i="4"/>
  <c r="D103" i="4"/>
  <c r="C103" i="4"/>
  <c r="D102" i="4"/>
  <c r="C102" i="4"/>
  <c r="D101" i="4"/>
  <c r="C101" i="4"/>
  <c r="D100" i="4"/>
  <c r="C100" i="4"/>
  <c r="D99" i="4"/>
  <c r="C99" i="4"/>
  <c r="D98" i="4"/>
  <c r="C98" i="4"/>
  <c r="D97" i="4"/>
  <c r="C97" i="4"/>
  <c r="D96" i="4"/>
  <c r="C96" i="4"/>
  <c r="D95" i="4"/>
  <c r="C95" i="4"/>
  <c r="D89" i="4"/>
  <c r="C89" i="4"/>
  <c r="D87" i="4"/>
  <c r="C87" i="4"/>
  <c r="D85" i="4"/>
  <c r="C85" i="4"/>
  <c r="D83" i="4"/>
  <c r="C83" i="4"/>
  <c r="D81" i="4"/>
  <c r="C81" i="4"/>
  <c r="D79" i="4"/>
  <c r="C79" i="4"/>
  <c r="D73" i="4"/>
  <c r="C73" i="4"/>
  <c r="D71" i="4"/>
  <c r="C71" i="4"/>
  <c r="D69" i="4"/>
  <c r="D67" i="4" s="1"/>
  <c r="C69" i="4"/>
  <c r="D68" i="4"/>
  <c r="C68" i="4"/>
  <c r="C67" i="4" s="1"/>
  <c r="D65" i="4"/>
  <c r="C65" i="4"/>
  <c r="D64" i="4"/>
  <c r="C64" i="4"/>
  <c r="D63" i="4"/>
  <c r="E63" i="4" s="1"/>
  <c r="C63" i="4"/>
  <c r="D56" i="4"/>
  <c r="C56" i="4"/>
  <c r="D55" i="4"/>
  <c r="C55" i="4"/>
  <c r="C52" i="4"/>
  <c r="E52" i="4" s="1"/>
  <c r="D50" i="4"/>
  <c r="C50" i="4"/>
  <c r="D48" i="4"/>
  <c r="C48" i="4"/>
  <c r="D46" i="4"/>
  <c r="C46" i="4"/>
  <c r="E46" i="4" s="1"/>
  <c r="D42" i="4"/>
  <c r="C42" i="4"/>
  <c r="D40" i="4"/>
  <c r="C40" i="4"/>
  <c r="D38" i="4"/>
  <c r="C38" i="4"/>
  <c r="D36" i="4"/>
  <c r="C36" i="4"/>
  <c r="E36" i="4" s="1"/>
  <c r="D35" i="4"/>
  <c r="C35" i="4"/>
  <c r="E35" i="4" s="1"/>
  <c r="D34" i="4"/>
  <c r="C34" i="4"/>
  <c r="D33" i="4"/>
  <c r="C33" i="4"/>
  <c r="D30" i="4"/>
  <c r="C30" i="4"/>
  <c r="D29" i="4"/>
  <c r="C29" i="4"/>
  <c r="D26" i="4"/>
  <c r="C26" i="4"/>
  <c r="E26" i="4" s="1"/>
  <c r="D25" i="4"/>
  <c r="C25" i="4"/>
  <c r="D24" i="4"/>
  <c r="C24" i="4"/>
  <c r="D23" i="4"/>
  <c r="C23" i="4"/>
  <c r="D22" i="4"/>
  <c r="C22" i="4"/>
  <c r="E22" i="4" s="1"/>
  <c r="D21" i="4"/>
  <c r="C21" i="4"/>
  <c r="D18" i="4"/>
  <c r="C18" i="4"/>
  <c r="D17" i="4"/>
  <c r="C17" i="4"/>
  <c r="D14" i="4"/>
  <c r="C14" i="4"/>
  <c r="E14" i="4" s="1"/>
  <c r="D13" i="4"/>
  <c r="C13" i="4"/>
  <c r="E13" i="4" s="1"/>
  <c r="D12" i="4"/>
  <c r="C12" i="4"/>
  <c r="D11" i="4"/>
  <c r="C11" i="4"/>
  <c r="E11" i="4" s="1"/>
  <c r="D8" i="4"/>
  <c r="C8" i="4"/>
  <c r="D11" i="3"/>
  <c r="D3" i="2"/>
  <c r="B4" i="3" s="1"/>
  <c r="E39" i="6"/>
  <c r="E101" i="4" l="1"/>
  <c r="D16" i="4"/>
  <c r="E48" i="4"/>
  <c r="C54" i="4"/>
  <c r="C60" i="4" s="1"/>
  <c r="E69" i="4"/>
  <c r="E81" i="4"/>
  <c r="E89" i="4"/>
  <c r="E98" i="4"/>
  <c r="E104" i="4"/>
  <c r="E14" i="6"/>
  <c r="E58" i="6"/>
  <c r="E60" i="6"/>
  <c r="E97" i="6"/>
  <c r="B21" i="3" s="1"/>
  <c r="D21" i="3" s="1"/>
  <c r="E106" i="4"/>
  <c r="E13" i="6"/>
  <c r="C32" i="4"/>
  <c r="C23" i="6"/>
  <c r="C38" i="6"/>
  <c r="C45" i="6" s="1"/>
  <c r="C16" i="4"/>
  <c r="E68" i="4"/>
  <c r="D38" i="6"/>
  <c r="D45" i="6" s="1"/>
  <c r="E84" i="6"/>
  <c r="E58" i="4"/>
  <c r="E87" i="4"/>
  <c r="E97" i="4"/>
  <c r="B25" i="8" s="1"/>
  <c r="B47" i="3" s="1"/>
  <c r="D47" i="3" s="1"/>
  <c r="E99" i="4"/>
  <c r="E108" i="4"/>
  <c r="C16" i="6"/>
  <c r="C82" i="6"/>
  <c r="E25" i="4"/>
  <c r="E29" i="4"/>
  <c r="E11" i="6"/>
  <c r="E17" i="6"/>
  <c r="E28" i="6"/>
  <c r="C47" i="6"/>
  <c r="E53" i="6"/>
  <c r="E57" i="6"/>
  <c r="E59" i="6"/>
  <c r="E77" i="6"/>
  <c r="E96" i="6"/>
  <c r="B20" i="3" s="1"/>
  <c r="D20" i="3" s="1"/>
  <c r="E107" i="6"/>
  <c r="C28" i="4"/>
  <c r="D62" i="4"/>
  <c r="D75" i="4" s="1"/>
  <c r="E96" i="4"/>
  <c r="E100" i="4"/>
  <c r="B21" i="8" s="1"/>
  <c r="E43" i="6"/>
  <c r="E42" i="6" s="1"/>
  <c r="E48" i="6"/>
  <c r="C65" i="6"/>
  <c r="C69" i="6"/>
  <c r="D20" i="4"/>
  <c r="E24" i="4"/>
  <c r="E50" i="4"/>
  <c r="E65" i="4"/>
  <c r="E71" i="4"/>
  <c r="E83" i="4"/>
  <c r="E95" i="4"/>
  <c r="E10" i="6"/>
  <c r="E12" i="6"/>
  <c r="E25" i="6"/>
  <c r="E27" i="6"/>
  <c r="D30" i="6"/>
  <c r="E50" i="6"/>
  <c r="E52" i="6"/>
  <c r="E70" i="6"/>
  <c r="E69" i="6" s="1"/>
  <c r="D75" i="6"/>
  <c r="E78" i="6"/>
  <c r="D82" i="6"/>
  <c r="C147" i="9"/>
  <c r="E33" i="4"/>
  <c r="C20" i="4"/>
  <c r="E34" i="4"/>
  <c r="E40" i="4"/>
  <c r="C9" i="6"/>
  <c r="D16" i="6"/>
  <c r="E34" i="6"/>
  <c r="E95" i="6"/>
  <c r="E103" i="6"/>
  <c r="B28" i="3" s="1"/>
  <c r="D28" i="3" s="1"/>
  <c r="E38" i="4"/>
  <c r="D54" i="4"/>
  <c r="D60" i="4" s="1"/>
  <c r="D10" i="4"/>
  <c r="E18" i="4"/>
  <c r="E102" i="4"/>
  <c r="E18" i="6"/>
  <c r="E54" i="6"/>
  <c r="E66" i="6"/>
  <c r="E71" i="6"/>
  <c r="C10" i="4"/>
  <c r="D69" i="6"/>
  <c r="E56" i="4"/>
  <c r="D32" i="4"/>
  <c r="C91" i="4"/>
  <c r="E85" i="4"/>
  <c r="E67" i="6"/>
  <c r="E76" i="6"/>
  <c r="D91" i="4"/>
  <c r="C30" i="6"/>
  <c r="E8" i="4"/>
  <c r="B8" i="3" s="1"/>
  <c r="D8" i="3" s="1"/>
  <c r="E21" i="4"/>
  <c r="D28" i="4"/>
  <c r="E55" i="4"/>
  <c r="E103" i="4"/>
  <c r="E26" i="6"/>
  <c r="E32" i="6"/>
  <c r="E51" i="6"/>
  <c r="C56" i="6"/>
  <c r="E79" i="6"/>
  <c r="E24" i="6"/>
  <c r="E33" i="6"/>
  <c r="D56" i="6"/>
  <c r="E61" i="6"/>
  <c r="E80" i="6"/>
  <c r="E85" i="6"/>
  <c r="E101" i="6"/>
  <c r="B26" i="3" s="1"/>
  <c r="D26" i="3" s="1"/>
  <c r="E23" i="4"/>
  <c r="C94" i="6"/>
  <c r="E42" i="4"/>
  <c r="E30" i="4"/>
  <c r="E64" i="4"/>
  <c r="E73" i="4"/>
  <c r="E79" i="4"/>
  <c r="D23" i="6"/>
  <c r="C62" i="4"/>
  <c r="C75" i="4" s="1"/>
  <c r="D9" i="6"/>
  <c r="B51" i="9"/>
  <c r="B58" i="9" s="1"/>
  <c r="E40" i="6"/>
  <c r="E38" i="6" s="1"/>
  <c r="D94" i="6"/>
  <c r="D47" i="6"/>
  <c r="D65" i="6"/>
  <c r="E17" i="4"/>
  <c r="C75" i="6"/>
  <c r="E12" i="4"/>
  <c r="E10" i="4" s="1"/>
  <c r="B9" i="3" s="1"/>
  <c r="D9" i="3" s="1"/>
  <c r="B7" i="3"/>
  <c r="C2" i="4"/>
  <c r="C3" i="6" s="1"/>
  <c r="B4" i="8" s="1"/>
  <c r="B4" i="9" s="1"/>
  <c r="A3" i="10" s="1"/>
  <c r="C77" i="4" l="1"/>
  <c r="C21" i="6"/>
  <c r="E65" i="6"/>
  <c r="E67" i="4"/>
  <c r="B17" i="8"/>
  <c r="E62" i="4"/>
  <c r="B20" i="8"/>
  <c r="B44" i="10" s="1"/>
  <c r="B23" i="8"/>
  <c r="B24" i="8"/>
  <c r="B18" i="8"/>
  <c r="E54" i="4"/>
  <c r="B43" i="10"/>
  <c r="B15" i="3"/>
  <c r="D15" i="3" s="1"/>
  <c r="B22" i="8"/>
  <c r="E23" i="6"/>
  <c r="C73" i="6"/>
  <c r="E9" i="6"/>
  <c r="C90" i="6"/>
  <c r="E82" i="6"/>
  <c r="E30" i="6"/>
  <c r="D87" i="6"/>
  <c r="E16" i="6"/>
  <c r="E21" i="6" s="1"/>
  <c r="E60" i="4"/>
  <c r="E135" i="4" s="1"/>
  <c r="D63" i="6"/>
  <c r="D21" i="6"/>
  <c r="B19" i="8"/>
  <c r="B16" i="3"/>
  <c r="D16" i="3" s="1"/>
  <c r="E20" i="4"/>
  <c r="B14" i="3"/>
  <c r="D14" i="3" s="1"/>
  <c r="D90" i="6"/>
  <c r="D77" i="4"/>
  <c r="E77" i="4" s="1"/>
  <c r="E47" i="6"/>
  <c r="E16" i="4"/>
  <c r="E45" i="6"/>
  <c r="D36" i="6"/>
  <c r="E28" i="4"/>
  <c r="E75" i="6"/>
  <c r="D44" i="4"/>
  <c r="E91" i="4"/>
  <c r="E94" i="6"/>
  <c r="B40" i="8" s="1"/>
  <c r="B61" i="3" s="1"/>
  <c r="D61" i="3" s="1"/>
  <c r="E56" i="6"/>
  <c r="C44" i="4"/>
  <c r="C36" i="6"/>
  <c r="E36" i="6"/>
  <c r="B19" i="3"/>
  <c r="D19" i="3" s="1"/>
  <c r="C63" i="6"/>
  <c r="E73" i="6"/>
  <c r="E32" i="4"/>
  <c r="B46" i="3"/>
  <c r="D46" i="3" s="1"/>
  <c r="C87" i="6"/>
  <c r="C89" i="6"/>
  <c r="D73" i="6"/>
  <c r="D89" i="6"/>
  <c r="E75" i="4" l="1"/>
  <c r="B12" i="3"/>
  <c r="D12" i="3" s="1"/>
  <c r="E87" i="6"/>
  <c r="B34" i="8"/>
  <c r="C92" i="6"/>
  <c r="C99" i="6" s="1"/>
  <c r="C105" i="6" s="1"/>
  <c r="C109" i="6" s="1"/>
  <c r="E90" i="6"/>
  <c r="D92" i="6"/>
  <c r="D99" i="6" s="1"/>
  <c r="D105" i="6" s="1"/>
  <c r="D109" i="6" s="1"/>
  <c r="B22" i="3"/>
  <c r="D22" i="3" s="1"/>
  <c r="E44" i="4"/>
  <c r="E134" i="4" s="1"/>
  <c r="E89" i="6"/>
  <c r="E92" i="6" s="1"/>
  <c r="B42" i="8" s="1"/>
  <c r="B62" i="3" s="1"/>
  <c r="D62" i="3" s="1"/>
  <c r="E63" i="6"/>
  <c r="B41" i="8"/>
  <c r="E136" i="4"/>
  <c r="B13" i="3"/>
  <c r="D13" i="3" s="1"/>
  <c r="B16" i="8"/>
  <c r="B12" i="8" l="1"/>
  <c r="B41" i="3" s="1"/>
  <c r="D41" i="3" s="1"/>
  <c r="B35" i="8"/>
  <c r="B57" i="3" s="1"/>
  <c r="D57" i="3" s="1"/>
  <c r="B10" i="3"/>
  <c r="D10" i="3" s="1"/>
  <c r="B17" i="3"/>
  <c r="D17" i="3" s="1"/>
  <c r="B11" i="8"/>
  <c r="B40" i="3" s="1"/>
  <c r="D40" i="3" s="1"/>
  <c r="B36" i="8"/>
  <c r="E99" i="6"/>
  <c r="B24" i="3" s="1"/>
  <c r="D24" i="3" s="1"/>
  <c r="E105" i="6"/>
  <c r="B29" i="8" l="1"/>
  <c r="B52" i="3" s="1"/>
  <c r="D52" i="3" s="1"/>
  <c r="E109" i="6"/>
  <c r="B30" i="3"/>
  <c r="D30" i="3" s="1"/>
  <c r="B34" i="3" l="1"/>
  <c r="D34" i="3" s="1"/>
  <c r="B30" i="8"/>
  <c r="B53" i="3" s="1"/>
  <c r="D53" i="3" s="1"/>
</calcChain>
</file>

<file path=xl/sharedStrings.xml><?xml version="1.0" encoding="utf-8"?>
<sst xmlns="http://schemas.openxmlformats.org/spreadsheetml/2006/main" count="894" uniqueCount="600">
  <si>
    <t>SUPERINTENDENCIA DE BANCOS</t>
  </si>
  <si>
    <t>GERENCIA DE ANÁLISIS Y REGULACIÓN</t>
  </si>
  <si>
    <t>Boletín Estadístico y Financiero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</si>
  <si>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</si>
  <si>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</si>
  <si>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Bancos</t>
  </si>
  <si>
    <t>Gerencia de Análisis y Regulación</t>
  </si>
  <si>
    <t>Índice</t>
  </si>
  <si>
    <t>Resumen de Principales Indicadores</t>
  </si>
  <si>
    <t>Ratios</t>
  </si>
  <si>
    <t>Información Adicional</t>
  </si>
  <si>
    <t>Variación</t>
  </si>
  <si>
    <t>CAJA Y BANCOS</t>
  </si>
  <si>
    <t>BANCO CENTRAL</t>
  </si>
  <si>
    <t>TOTAL ACTIVO</t>
  </si>
  <si>
    <t>DEPÓSITOS</t>
  </si>
  <si>
    <t>TOTAL PASIVO</t>
  </si>
  <si>
    <t>PATRIMONIO NETO</t>
  </si>
  <si>
    <t xml:space="preserve">   Cartera Vigente</t>
  </si>
  <si>
    <t xml:space="preserve">   Cartera Vencida</t>
  </si>
  <si>
    <t>CARTERA DE CRÉDITOS</t>
  </si>
  <si>
    <t>MARGEN OPERATIVO</t>
  </si>
  <si>
    <t xml:space="preserve">   Personal</t>
  </si>
  <si>
    <t xml:space="preserve">   Propiedad</t>
  </si>
  <si>
    <t xml:space="preserve">   Otros</t>
  </si>
  <si>
    <t>GASTOS ADMINISTRATIVOS</t>
  </si>
  <si>
    <t>RESULTADO ANTES DE PREVISIÓN</t>
  </si>
  <si>
    <t>INGRESOS EXTRAORDINARIOS NETOS</t>
  </si>
  <si>
    <t>PREVISIÓN DEL EJERCICIO</t>
  </si>
  <si>
    <t>UTILIDAD ANTES DE IMPUESTOS</t>
  </si>
  <si>
    <t>IMPUESTOS</t>
  </si>
  <si>
    <t>UTILIDAD A DISTRIBUIR</t>
  </si>
  <si>
    <t xml:space="preserve"> PRINCIPALES RATIOS</t>
  </si>
  <si>
    <t>CAPITAL ADECUADO</t>
  </si>
  <si>
    <t xml:space="preserve">   Patrimonio Neto/Activos y Contingentes Totales</t>
  </si>
  <si>
    <t xml:space="preserve">   Activos y Contingentes/Patrimonio (veces)</t>
  </si>
  <si>
    <t>CALIDAD DEL ACTIVO</t>
  </si>
  <si>
    <t xml:space="preserve">   Cartera Vencida/Cartera Total - Morosidad</t>
  </si>
  <si>
    <t xml:space="preserve">   RRR/Cartera</t>
  </si>
  <si>
    <t xml:space="preserve">   Cuenta Corriente</t>
  </si>
  <si>
    <t>RENTABILIDAD</t>
  </si>
  <si>
    <t xml:space="preserve">   Utilidad antes de Impuesto/Activo (Anual)</t>
  </si>
  <si>
    <t xml:space="preserve">   Utilidad antes de Impuesto/Patrimonio (Anual)</t>
  </si>
  <si>
    <t>LIQUIDEZ</t>
  </si>
  <si>
    <t xml:space="preserve">   Activo/Pasivo</t>
  </si>
  <si>
    <t>CONSIDERACIONES ADMINISTRATIVAS</t>
  </si>
  <si>
    <t xml:space="preserve">   Gastos Personales/Gastos Administrativos</t>
  </si>
  <si>
    <t xml:space="preserve">   Gastos Administrativos/Margen Operativo</t>
  </si>
  <si>
    <t>SUCURSALES Y DEPENDENCIAS</t>
  </si>
  <si>
    <t>Dependencias</t>
  </si>
  <si>
    <t>Cajeros Automáticos</t>
  </si>
  <si>
    <t>Corresponsales no Bancario</t>
  </si>
  <si>
    <t>Terminales de Autoservicio</t>
  </si>
  <si>
    <t>PERSONAL</t>
  </si>
  <si>
    <t xml:space="preserve">   Total</t>
  </si>
  <si>
    <t>En Millones de Gs.</t>
  </si>
  <si>
    <t>Fondo Ganadero</t>
  </si>
  <si>
    <t>MN</t>
  </si>
  <si>
    <t>ME</t>
  </si>
  <si>
    <t>TOTAL</t>
  </si>
  <si>
    <t xml:space="preserve">   Encaje Legal</t>
  </si>
  <si>
    <t xml:space="preserve">   Depósitos por Operaciones Monetarias</t>
  </si>
  <si>
    <t>INVERSIONES EN VALORES</t>
  </si>
  <si>
    <t xml:space="preserve">   Valores Públicos </t>
  </si>
  <si>
    <t xml:space="preserve">   Valores Privados</t>
  </si>
  <si>
    <t>COLOCACIONES NETAS</t>
  </si>
  <si>
    <t xml:space="preserve">   Sector Financiero</t>
  </si>
  <si>
    <t xml:space="preserve">   Interbancario</t>
  </si>
  <si>
    <t xml:space="preserve">   Sector No Financiero</t>
  </si>
  <si>
    <t xml:space="preserve">   Créditos y Colocaciones Vencidos</t>
  </si>
  <si>
    <t xml:space="preserve">   Deudores c/ Arreglo y Créditos Morosos</t>
  </si>
  <si>
    <t xml:space="preserve">   Total Previsiones</t>
  </si>
  <si>
    <t>PRODUCTOS FINANCIEROS</t>
  </si>
  <si>
    <t xml:space="preserve">   Vigentes</t>
  </si>
  <si>
    <t xml:space="preserve">   Vencidos</t>
  </si>
  <si>
    <t>OTRAS INVERSIONES</t>
  </si>
  <si>
    <t xml:space="preserve">   Bienes adjudicados en pago</t>
  </si>
  <si>
    <t xml:space="preserve">   Previsiones sobre bienes adjudicados</t>
  </si>
  <si>
    <t xml:space="preserve">   Otras </t>
  </si>
  <si>
    <t xml:space="preserve">   Previsiones </t>
  </si>
  <si>
    <t>BIENES DE USO</t>
  </si>
  <si>
    <t>OPERACIONES A LIQUIDAR</t>
  </si>
  <si>
    <t>OTROS ACTIVOS NETOS</t>
  </si>
  <si>
    <t>OTROS VALORES EMITIDOS</t>
  </si>
  <si>
    <t>BCP</t>
  </si>
  <si>
    <t>INTERBANCARIOS</t>
  </si>
  <si>
    <t>OTRAS ENTIDADES</t>
  </si>
  <si>
    <t xml:space="preserve">   Interno</t>
  </si>
  <si>
    <t xml:space="preserve">   Externo</t>
  </si>
  <si>
    <t>OTROS PASIVOS</t>
  </si>
  <si>
    <t>CAPITAL SOCIAL</t>
  </si>
  <si>
    <t xml:space="preserve">   Integrado</t>
  </si>
  <si>
    <t xml:space="preserve">   Secundario</t>
  </si>
  <si>
    <t xml:space="preserve">   Aportes no capitalizados</t>
  </si>
  <si>
    <t>RESERVAS</t>
  </si>
  <si>
    <t xml:space="preserve">   Reserva Legal</t>
  </si>
  <si>
    <t xml:space="preserve">   Otras Reservas</t>
  </si>
  <si>
    <t>RESULTADOS ACUMULADOS</t>
  </si>
  <si>
    <t>UTILIDAD DEL EJERCICIO</t>
  </si>
  <si>
    <t>PASIVO + PATRIMONIO NETO</t>
  </si>
  <si>
    <t>DOCUMENTOS DESCONTADOS</t>
  </si>
  <si>
    <t>ACEPTACIONES</t>
  </si>
  <si>
    <t>GARANTÍAS OTORGADAS</t>
  </si>
  <si>
    <t>CRÉDITOS DOCUMENTARIOS</t>
  </si>
  <si>
    <t>LÍNEAS DE CRÉDITOS ACORDADAS</t>
  </si>
  <si>
    <t>OTROS</t>
  </si>
  <si>
    <t>TOTAL CONTINGENTES</t>
  </si>
  <si>
    <t xml:space="preserve">   Cartera Total</t>
  </si>
  <si>
    <t xml:space="preserve">   Cartera Vigente Neta de Previsiones</t>
  </si>
  <si>
    <t xml:space="preserve">   Cartera Vencida Neta de Previsiones</t>
  </si>
  <si>
    <r>
      <t xml:space="preserve">   Cartera Total </t>
    </r>
    <r>
      <rPr>
        <b/>
        <sz val="12"/>
        <rFont val="Baskerville Old Face"/>
        <family val="1"/>
      </rPr>
      <t>Neta de Previsiones</t>
    </r>
  </si>
  <si>
    <t xml:space="preserve">   Renovados</t>
  </si>
  <si>
    <t xml:space="preserve">   Refinanciados</t>
  </si>
  <si>
    <t xml:space="preserve">   Reesctruturados</t>
  </si>
  <si>
    <t xml:space="preserve">   Total RRR </t>
  </si>
  <si>
    <t>Boletín contable</t>
  </si>
  <si>
    <t/>
  </si>
  <si>
    <t>Total OTROS</t>
  </si>
  <si>
    <t>FONDO GANADERO</t>
  </si>
  <si>
    <t>Caja y Bancos</t>
  </si>
  <si>
    <t>Banco Central del Paraguay</t>
  </si>
  <si>
    <t>Encaje</t>
  </si>
  <si>
    <t>Cuenta Corriente-BCP</t>
  </si>
  <si>
    <t>Depósitos por operaciones monetarias</t>
  </si>
  <si>
    <t>Otros</t>
  </si>
  <si>
    <t>Inversiones en Valores</t>
  </si>
  <si>
    <t>Valores Públicos</t>
  </si>
  <si>
    <t>Valores Privados</t>
  </si>
  <si>
    <t>Colocaciones Netas</t>
  </si>
  <si>
    <t>Sector Financiero</t>
  </si>
  <si>
    <t>Interbancario</t>
  </si>
  <si>
    <t>Sector No Financiero</t>
  </si>
  <si>
    <t>Créditos y Colocaciones Vencidos</t>
  </si>
  <si>
    <t>Deudores con Arreglo y Créditos Morosos</t>
  </si>
  <si>
    <t>Total Previsiones</t>
  </si>
  <si>
    <t>Productos Financieros</t>
  </si>
  <si>
    <t>Productos Financieros Vigentes</t>
  </si>
  <si>
    <t>Productos Finanacieros Vencidos</t>
  </si>
  <si>
    <t>Otras inversiones</t>
  </si>
  <si>
    <t>Bienes Realizados y adjudicados en pago</t>
  </si>
  <si>
    <t>Previsiones sobre bienes adjudicados</t>
  </si>
  <si>
    <t>Otras - Otras Inversiones</t>
  </si>
  <si>
    <t>Previsiones - Otras inversiones</t>
  </si>
  <si>
    <t>Bienes de uso</t>
  </si>
  <si>
    <t>Operaciones a Liquidar-Activo</t>
  </si>
  <si>
    <t>Otros Activos Netos</t>
  </si>
  <si>
    <t>Total Activo</t>
  </si>
  <si>
    <t>Depósitos</t>
  </si>
  <si>
    <t>Depósitos Cta. Cte.</t>
  </si>
  <si>
    <t>Depósitos a la Vista</t>
  </si>
  <si>
    <t>Depósitos a Plazo Fijo</t>
  </si>
  <si>
    <t>Depósitos CDA</t>
  </si>
  <si>
    <t>Títulos de Inversión</t>
  </si>
  <si>
    <t>Intereses Devengados</t>
  </si>
  <si>
    <t>Otros valores emitidos</t>
  </si>
  <si>
    <t>BCP - Pasivo</t>
  </si>
  <si>
    <t>Operaciones a Liquidar - Pasivo</t>
  </si>
  <si>
    <t>Interbancarios</t>
  </si>
  <si>
    <t>Otras entidades</t>
  </si>
  <si>
    <t>Otras Entidades - Interno</t>
  </si>
  <si>
    <t>Otras Entidades - Externo</t>
  </si>
  <si>
    <t>Otros Pasivos</t>
  </si>
  <si>
    <t>Total Pasivo</t>
  </si>
  <si>
    <t>Capital Social</t>
  </si>
  <si>
    <t>Capital Integrado</t>
  </si>
  <si>
    <t>Capital Secundario</t>
  </si>
  <si>
    <t>Aportes no Capitalizados</t>
  </si>
  <si>
    <t>Reservas</t>
  </si>
  <si>
    <t>Reserva Legal</t>
  </si>
  <si>
    <t>Otras Reservas</t>
  </si>
  <si>
    <t>Resultados Acumulados</t>
  </si>
  <si>
    <t>Utilidad del Ejercicio</t>
  </si>
  <si>
    <t>Patrimonio Neto</t>
  </si>
  <si>
    <t>Pasivo + Patrimonio Neto</t>
  </si>
  <si>
    <t>Documentos Descontados</t>
  </si>
  <si>
    <t>Aceptaciones</t>
  </si>
  <si>
    <t>Garantías Otorgadas</t>
  </si>
  <si>
    <t>Créditos Documentarios</t>
  </si>
  <si>
    <t>Líneas de Crédito Acordadas</t>
  </si>
  <si>
    <t>Otros - Contingencias</t>
  </si>
  <si>
    <t>Total Contingencias</t>
  </si>
  <si>
    <t>Cartera Vigente</t>
  </si>
  <si>
    <t>Cartera Vencida</t>
  </si>
  <si>
    <t>Cartera Total</t>
  </si>
  <si>
    <t>Cartera Vig Neta de Previsiones</t>
  </si>
  <si>
    <t>Cart Venc Neta de Previs</t>
  </si>
  <si>
    <t>Cartera Total neta de Previs</t>
  </si>
  <si>
    <t>Renovados</t>
  </si>
  <si>
    <t>Refinanciados</t>
  </si>
  <si>
    <t>Reestructurados</t>
  </si>
  <si>
    <t>Total RRR</t>
  </si>
  <si>
    <t>Medidas Transitorias</t>
  </si>
  <si>
    <t>Total RRR + Medidas</t>
  </si>
  <si>
    <t>Ingresos Financieros</t>
  </si>
  <si>
    <t>Gan Créd Vig p/ Int Fin SF</t>
  </si>
  <si>
    <t>Gan Créd Vig p/ Int Fin SNF</t>
  </si>
  <si>
    <t>Gan Créd Ven p/Int Fin</t>
  </si>
  <si>
    <t>Gan por Aceptac Bcarias</t>
  </si>
  <si>
    <t>Rtas y Dif de Cot de Val Pub y Priv</t>
  </si>
  <si>
    <t>Egresos Financieros</t>
  </si>
  <si>
    <t>Pérd Oblig Interm Finan SF</t>
  </si>
  <si>
    <t>Perd Oblig Interm Finan SNF</t>
  </si>
  <si>
    <t>Dif de Cotiz de Valores Pub y Priv</t>
  </si>
  <si>
    <t>Margen Financiero</t>
  </si>
  <si>
    <t>Ingresos por Servicios</t>
  </si>
  <si>
    <t>Tarjetas de Crédito</t>
  </si>
  <si>
    <t>Giros, transf y órdenes de pago</t>
  </si>
  <si>
    <t>Negocios Rurales</t>
  </si>
  <si>
    <t>Administración de Ctas Ctes</t>
  </si>
  <si>
    <t>Otros-Ing por Serv</t>
  </si>
  <si>
    <t>Egresos por servicios</t>
  </si>
  <si>
    <t>Com pag a corresp en el ext</t>
  </si>
  <si>
    <t>Negocios Rurales-Egres por serv</t>
  </si>
  <si>
    <t>Giros, transf y ordenes de pago</t>
  </si>
  <si>
    <t>Diversos</t>
  </si>
  <si>
    <t>Margen por servicios</t>
  </si>
  <si>
    <t>Ingresos por operaciones de cambio y arbitraje</t>
  </si>
  <si>
    <t>Gan por oper de cambio y arb</t>
  </si>
  <si>
    <t>Gan por oper de cambio y arb con no resid</t>
  </si>
  <si>
    <t xml:space="preserve">Egresos por operaciones de cambio </t>
  </si>
  <si>
    <t>Pérd por operac de camb y arb</t>
  </si>
  <si>
    <t>Margen por operaciones de cambio</t>
  </si>
  <si>
    <t>Ingresos por operaciones - Otros valores</t>
  </si>
  <si>
    <t>Con Oro-Ing por oper-Otros Val</t>
  </si>
  <si>
    <t>Con Oro con NR -Ing por oper Otros Val</t>
  </si>
  <si>
    <t>Con Valores Pub Nac-Ing por Oper - Otros Val</t>
  </si>
  <si>
    <t>Con Val Pub no Nac-Ing por operac-Otros Val</t>
  </si>
  <si>
    <t>Con otros Val Mob-Ing por operac-Otros Val</t>
  </si>
  <si>
    <t>Con Val Pub No Nac Loc-Ing por operac-Otros Val</t>
  </si>
  <si>
    <t>Con cont Forward-Ing por operac-Otros Val</t>
  </si>
  <si>
    <t>Egresos por operaciones - Otros Valores</t>
  </si>
  <si>
    <t>Con Oro-Egres por oper-Otros Val</t>
  </si>
  <si>
    <t>Con Val Pub Nac-Egres por operac Otros Val</t>
  </si>
  <si>
    <t>Con Val Pub No Nac-Egr por operac Otros Val</t>
  </si>
  <si>
    <t>Con otros Val Mob-Egres por operac - Otros Val</t>
  </si>
  <si>
    <t>Con contratos Forward-Egres por operac Otros Val</t>
  </si>
  <si>
    <t>Margen por operaciones - Otros Valores</t>
  </si>
  <si>
    <t>Ingresos por valuación</t>
  </si>
  <si>
    <t>Gan por Valuac-Financ</t>
  </si>
  <si>
    <t>Gan por Valuac-Diversos</t>
  </si>
  <si>
    <t>Egresos por valuación</t>
  </si>
  <si>
    <t>Pérd por Valuac-Fin</t>
  </si>
  <si>
    <t>Pérd por Valuac-Div</t>
  </si>
  <si>
    <t>Margen por valuación</t>
  </si>
  <si>
    <t>Otros ingresos operativos</t>
  </si>
  <si>
    <t>Gan por Cred Div</t>
  </si>
  <si>
    <t>Rentas</t>
  </si>
  <si>
    <t>Otras Gan Div</t>
  </si>
  <si>
    <t>Consorcios</t>
  </si>
  <si>
    <t>Fideicomisos</t>
  </si>
  <si>
    <t>Otros egresos operativos</t>
  </si>
  <si>
    <t>Perd por Suc en el Ext</t>
  </si>
  <si>
    <t>Perd por Oblig Div</t>
  </si>
  <si>
    <t>Margen de otros operativos</t>
  </si>
  <si>
    <t>Total Ingresos</t>
  </si>
  <si>
    <t>Total Egresos</t>
  </si>
  <si>
    <t>Margen Operativo</t>
  </si>
  <si>
    <t>Gastos Administrativos</t>
  </si>
  <si>
    <t>Personal</t>
  </si>
  <si>
    <t>Propiedad</t>
  </si>
  <si>
    <t>Ingresos extraordinarios netos</t>
  </si>
  <si>
    <t>Previsión del ejercicio</t>
  </si>
  <si>
    <t>Impuesto a la Renta</t>
  </si>
  <si>
    <t>Utilidad a Distribuir</t>
  </si>
  <si>
    <t>Morosidad</t>
  </si>
  <si>
    <t>Morosidad+RRR</t>
  </si>
  <si>
    <t>INGRESOS FINANCIEROS</t>
  </si>
  <si>
    <t xml:space="preserve">   Ganancias Créd. Vig. p/ Inter. Finan. S.F.</t>
  </si>
  <si>
    <t xml:space="preserve">   Ganancias Créd. Vig. p/ Inter. Finan. S.N.F.</t>
  </si>
  <si>
    <t xml:space="preserve">   Ganancias Créd. Ven. p/ Inter. Finan. </t>
  </si>
  <si>
    <t xml:space="preserve">   Ganancias por Aceptaciones Bancarias</t>
  </si>
  <si>
    <t xml:space="preserve">   Rentas y Difer. de Cotiz. De Val. Públicos y Priv.</t>
  </si>
  <si>
    <t>EGRESOS FINANCIEROS</t>
  </si>
  <si>
    <t xml:space="preserve">   Pérd. Oblig. Inter. Finan. S.F.</t>
  </si>
  <si>
    <t xml:space="preserve">   Pérd. Oblig. Inter. Finan. S.N.F.</t>
  </si>
  <si>
    <t xml:space="preserve">   Diferencias de Cotiz. De Val. Públicos y Priv.</t>
  </si>
  <si>
    <t>MARGEN</t>
  </si>
  <si>
    <t>INGRESOS POR SERVICIOS</t>
  </si>
  <si>
    <t xml:space="preserve">   Tarjetas de Crédito</t>
  </si>
  <si>
    <t xml:space="preserve">   Giros, transferencias y órdenes de pago</t>
  </si>
  <si>
    <t xml:space="preserve">   Negocios Rurales</t>
  </si>
  <si>
    <t xml:space="preserve">   Administración de Cuentas Corrientes</t>
  </si>
  <si>
    <t>EGRESOS POR SERVICIOS</t>
  </si>
  <si>
    <t xml:space="preserve">   Comisones pagadas a corres. En el Exterior</t>
  </si>
  <si>
    <t xml:space="preserve">   Giros, Transferencias y Órdenes de Pago</t>
  </si>
  <si>
    <t xml:space="preserve">   Diversos</t>
  </si>
  <si>
    <t>INGRESOS POR OPERACIONES DE CAM. Y ARB.</t>
  </si>
  <si>
    <t xml:space="preserve">   Ganancias por Oper. de Cambio y Arbitraje</t>
  </si>
  <si>
    <t xml:space="preserve">   Ganancias por Oper. de Cambio y Arbitraje con no Resid.</t>
  </si>
  <si>
    <t>EGRESOS POR OPERACIONES DE CAM. Y ARB.</t>
  </si>
  <si>
    <t xml:space="preserve">   Pérdidas por Operaciones de Cambio y Arbitrate</t>
  </si>
  <si>
    <t>INGRESOS POR OPERACIONES - OTROS VALORES</t>
  </si>
  <si>
    <t xml:space="preserve">   Con Oro</t>
  </si>
  <si>
    <t xml:space="preserve">   Con Oro con No Residentes</t>
  </si>
  <si>
    <t xml:space="preserve">   Con Valores Públicos Nacionales</t>
  </si>
  <si>
    <t xml:space="preserve">   Con Valores Públicos No Nacionales</t>
  </si>
  <si>
    <t xml:space="preserve">   Con otros Valores Mobiliarios</t>
  </si>
  <si>
    <t xml:space="preserve">   Con Valores Públicos No Nacionales Locales</t>
  </si>
  <si>
    <t xml:space="preserve">   Con Contratos Forward</t>
  </si>
  <si>
    <t>EGRESOS POR OPERACIONES - OTROS VALORES</t>
  </si>
  <si>
    <t>INGRESOS POR VALUACIÓN</t>
  </si>
  <si>
    <t xml:space="preserve">   Ganancias por Valuación - Financiero</t>
  </si>
  <si>
    <t xml:space="preserve">   Ganancias por Valuación - Diversos</t>
  </si>
  <si>
    <t>EGRESOS POR VALUACIÓN</t>
  </si>
  <si>
    <t xml:space="preserve">   Pérdidas por Valuación - Financiero</t>
  </si>
  <si>
    <t xml:space="preserve">   Pérdidas por Valuación - Diversos</t>
  </si>
  <si>
    <t>OTROS INGRESOS OPERATIVOS</t>
  </si>
  <si>
    <t xml:space="preserve">   Ganancias por Créditos Diversos</t>
  </si>
  <si>
    <t xml:space="preserve">   Rentas</t>
  </si>
  <si>
    <t xml:space="preserve">   Otras Ganancias Diversas</t>
  </si>
  <si>
    <t xml:space="preserve">   Consorcios</t>
  </si>
  <si>
    <t xml:space="preserve">   Fideicomisos</t>
  </si>
  <si>
    <t>OTROS EGRESOS OPERATIVOS</t>
  </si>
  <si>
    <t xml:space="preserve">   Pérdidas por Sucursales en el Exterior</t>
  </si>
  <si>
    <t xml:space="preserve">   Pérdidas por Obligaciones Diversas</t>
  </si>
  <si>
    <t>TOTAL INGRESOS</t>
  </si>
  <si>
    <t>TOTAL EGRESOS</t>
  </si>
  <si>
    <t xml:space="preserve">   Préstamos Vencidos/Patrimonio Neto</t>
  </si>
  <si>
    <t xml:space="preserve">   Préstamos Vigentes/Préstamos Totales</t>
  </si>
  <si>
    <t xml:space="preserve">   Previsiones/Préstamos Vencidos</t>
  </si>
  <si>
    <t xml:space="preserve">   Previsiones/Préstamos Vigentes</t>
  </si>
  <si>
    <t xml:space="preserve">   Cartera Vencida/Cartera Total Neta de Previsiones</t>
  </si>
  <si>
    <t xml:space="preserve">   Renovados/Cartera</t>
  </si>
  <si>
    <t xml:space="preserve">   Refinanciados/Cartera</t>
  </si>
  <si>
    <t xml:space="preserve">   Reestructurados/Cartera</t>
  </si>
  <si>
    <t>--</t>
  </si>
  <si>
    <t xml:space="preserve">   Disponible + Inversiones Temporales/Pasivo</t>
  </si>
  <si>
    <t xml:space="preserve">   Activo/Pasivo + Contingencias</t>
  </si>
  <si>
    <t xml:space="preserve">   Gastos Personales/Margen Operativo</t>
  </si>
  <si>
    <t>Corresponsales no Bancarios</t>
  </si>
  <si>
    <t>Terminal de Autoservicio</t>
  </si>
  <si>
    <t xml:space="preserve">   Calificadora de Riesgo</t>
  </si>
  <si>
    <t xml:space="preserve">   Calificación</t>
  </si>
  <si>
    <t xml:space="preserve">   Tendencia</t>
  </si>
  <si>
    <t xml:space="preserve">   Auditora Externa</t>
  </si>
  <si>
    <t>CYCA - Contadores y Consultores Asociados</t>
  </si>
  <si>
    <t>MOROSIDAD POR ACTIVIDAD ECONÓMICA</t>
  </si>
  <si>
    <t>Cultivos agrícolas en general - Agricultura</t>
  </si>
  <si>
    <t>Cría de animales - Ganadería</t>
  </si>
  <si>
    <t>Industrias manufactureras</t>
  </si>
  <si>
    <t>Construcción</t>
  </si>
  <si>
    <t>Comercio al por Mayor</t>
  </si>
  <si>
    <t>Comercio al por Menor</t>
  </si>
  <si>
    <t>Servicios</t>
  </si>
  <si>
    <t>Consumo</t>
  </si>
  <si>
    <t>Vivienda</t>
  </si>
  <si>
    <t xml:space="preserve">Agribusiness </t>
  </si>
  <si>
    <t>Venta, mantenimiento y reparación de vehículos</t>
  </si>
  <si>
    <t>Servicios Personales</t>
  </si>
  <si>
    <t>Otros sectores económicos no mencionados anteriormente</t>
  </si>
  <si>
    <t>CRÉDITOS SEGÚN CLASIFICACIÓN DE LAS OPERACIONES (*)</t>
  </si>
  <si>
    <t xml:space="preserve">    1</t>
  </si>
  <si>
    <t xml:space="preserve">   1a</t>
  </si>
  <si>
    <t xml:space="preserve">   1b</t>
  </si>
  <si>
    <t xml:space="preserve">   2</t>
  </si>
  <si>
    <t xml:space="preserve">   3</t>
  </si>
  <si>
    <t xml:space="preserve">   4</t>
  </si>
  <si>
    <t xml:space="preserve">   5</t>
  </si>
  <si>
    <t xml:space="preserve">   6</t>
  </si>
  <si>
    <t>(*) Corresponde a la calificación de cada operación. Ya no se incluye cartera vendida.</t>
  </si>
  <si>
    <t>Cartera de Créditos</t>
  </si>
  <si>
    <t>Cría de animales</t>
  </si>
  <si>
    <t>Evolutivos Fondo Ganadero</t>
  </si>
  <si>
    <t>Evolutivos</t>
  </si>
  <si>
    <t>Sector económico</t>
  </si>
  <si>
    <t>Descripción</t>
  </si>
  <si>
    <t>Balance General</t>
  </si>
  <si>
    <t>Estado de Ganancias y Pérdidas
 Fondo Ganadero</t>
  </si>
  <si>
    <t>Suma de Total</t>
  </si>
  <si>
    <t>Etiquetas de columna</t>
  </si>
  <si>
    <t>Id tipo de riesgo</t>
  </si>
  <si>
    <t>Etiquetas de fila</t>
  </si>
  <si>
    <t>1a</t>
  </si>
  <si>
    <t>1b</t>
  </si>
  <si>
    <t>Total general</t>
  </si>
  <si>
    <t>AGRICULTURA</t>
  </si>
  <si>
    <t>AGRIBUSINESS</t>
  </si>
  <si>
    <t>COMERCIO AL POR MAYOR</t>
  </si>
  <si>
    <t>COMERCIO AL POR MENOR</t>
  </si>
  <si>
    <t>CONSTRUCCION</t>
  </si>
  <si>
    <t>CONSUMO</t>
  </si>
  <si>
    <t>GANADERIA</t>
  </si>
  <si>
    <t>INDUSTRIAS MANUFACTURERAS</t>
  </si>
  <si>
    <t>INTERMEDIACIÓN FINANCIERA</t>
  </si>
  <si>
    <t>SERVICIOS</t>
  </si>
  <si>
    <t>SERVICIOS PERSONALES</t>
  </si>
  <si>
    <t>VENTA, MANTENIMIENTO Y REPARACIÓN DE VEHÍCULOS</t>
  </si>
  <si>
    <t>VIVIENDA</t>
  </si>
  <si>
    <t>CARTERA VENCIDA</t>
  </si>
  <si>
    <t>suma</t>
  </si>
  <si>
    <t>CULTIVOS AGRÍCOLAS EN GENERAL; CULTIVO DE PRODUCTOS DE MERCADO; HORTICULTURA. (AGRICULTURA)</t>
  </si>
  <si>
    <t>CRÍA DE ANIMALES (GANADERÍA)</t>
  </si>
  <si>
    <t>CONSTRUCCIÓN.</t>
  </si>
  <si>
    <t>COMERCIO AL POR MAYOR, EN COMISIÓN Y EXCEPTO VEHÍCULOS AUTOMOTORES Y MOTOCICLETAS</t>
  </si>
  <si>
    <t>COMERCIO AL POR MENOR, EXCEPTO EL COMERCIO DE VEHÍCULOS AUTOMOTORES Y MOTOCICLETAS; REPARACIÓN DE EFECTOS PERSONALES Y ENSERES DOMÉSTICOS</t>
  </si>
  <si>
    <t xml:space="preserve">AGRIBUSINESS </t>
  </si>
  <si>
    <t>OTROS SECTORES ECONÓMICOS NO MENCIONADOS ANTERIORMENTE</t>
  </si>
  <si>
    <t>Mes actual</t>
  </si>
  <si>
    <t>Factor de anualización</t>
  </si>
  <si>
    <t>Meses en el año</t>
  </si>
  <si>
    <t>Factor</t>
  </si>
  <si>
    <t>Medida Excepcional COVID 19</t>
  </si>
  <si>
    <t xml:space="preserve">   Plana Directiva</t>
  </si>
  <si>
    <t xml:space="preserve">   Plana Ejecutiva</t>
  </si>
  <si>
    <t xml:space="preserve">   Medidas Transitorias</t>
  </si>
  <si>
    <t>Resultado antes de Previsión</t>
  </si>
  <si>
    <t>Utilidad antes de Impuestos</t>
  </si>
  <si>
    <t xml:space="preserve">    Medidas Excepcionales COVID 19 - Vigente</t>
  </si>
  <si>
    <t xml:space="preserve">    Medidas Excepcionales COVID 19 - Vencida</t>
  </si>
  <si>
    <t xml:space="preserve">    Total Medidas Excepcionales COVID 19</t>
  </si>
  <si>
    <t>Abril
 2022</t>
  </si>
  <si>
    <t>Mayo
 2022</t>
  </si>
  <si>
    <t>Junio
 2022</t>
  </si>
  <si>
    <t>Agosto
 2022</t>
  </si>
  <si>
    <t>Octubre
 2022</t>
  </si>
  <si>
    <t>Setiembre
 2022</t>
  </si>
  <si>
    <t>Noviembre
 2022</t>
  </si>
  <si>
    <t>Control BI</t>
  </si>
  <si>
    <t>ALMACENES GENERALES</t>
  </si>
  <si>
    <t>Total ALMACENES GENERALES</t>
  </si>
  <si>
    <t>BANCOS</t>
  </si>
  <si>
    <t>Total BANCOS</t>
  </si>
  <si>
    <t>CASAS DE CAMBIO</t>
  </si>
  <si>
    <t>Total CASAS DE CAMBIO</t>
  </si>
  <si>
    <t>FINANCIERAS</t>
  </si>
  <si>
    <t>Total FINANCIERAS</t>
  </si>
  <si>
    <t>5002</t>
  </si>
  <si>
    <t>Total 5002</t>
  </si>
  <si>
    <t>5004</t>
  </si>
  <si>
    <t>Total 5004</t>
  </si>
  <si>
    <t>5005</t>
  </si>
  <si>
    <t>Total 5005</t>
  </si>
  <si>
    <t>1002</t>
  </si>
  <si>
    <t>Total 1002</t>
  </si>
  <si>
    <t>1003</t>
  </si>
  <si>
    <t>Total 1003</t>
  </si>
  <si>
    <t>1004</t>
  </si>
  <si>
    <t>Total 1004</t>
  </si>
  <si>
    <t>1005</t>
  </si>
  <si>
    <t>Total 1005</t>
  </si>
  <si>
    <t>1006</t>
  </si>
  <si>
    <t>Total 1006</t>
  </si>
  <si>
    <t>1008</t>
  </si>
  <si>
    <t>Total 1008</t>
  </si>
  <si>
    <t>1017</t>
  </si>
  <si>
    <t>Total 1017</t>
  </si>
  <si>
    <t>1020</t>
  </si>
  <si>
    <t>Total 1020</t>
  </si>
  <si>
    <t>1028</t>
  </si>
  <si>
    <t>Total 1028</t>
  </si>
  <si>
    <t>1030</t>
  </si>
  <si>
    <t>Total 1030</t>
  </si>
  <si>
    <t>1039</t>
  </si>
  <si>
    <t>Total 1039</t>
  </si>
  <si>
    <t>1040</t>
  </si>
  <si>
    <t>Total 1040</t>
  </si>
  <si>
    <t>1041</t>
  </si>
  <si>
    <t>Total 1041</t>
  </si>
  <si>
    <t>1042</t>
  </si>
  <si>
    <t>Total 1042</t>
  </si>
  <si>
    <t>1043</t>
  </si>
  <si>
    <t>Total 1043</t>
  </si>
  <si>
    <t>1044</t>
  </si>
  <si>
    <t>Total 1044</t>
  </si>
  <si>
    <t>3006</t>
  </si>
  <si>
    <t>Total 3006</t>
  </si>
  <si>
    <t>3009</t>
  </si>
  <si>
    <t>Total 3009</t>
  </si>
  <si>
    <t>3011</t>
  </si>
  <si>
    <t>Total 3011</t>
  </si>
  <si>
    <t>3017</t>
  </si>
  <si>
    <t>Total 3017</t>
  </si>
  <si>
    <t>3021</t>
  </si>
  <si>
    <t>Total 3021</t>
  </si>
  <si>
    <t>3031</t>
  </si>
  <si>
    <t>Total 3031</t>
  </si>
  <si>
    <t>3033</t>
  </si>
  <si>
    <t>Total 3033</t>
  </si>
  <si>
    <t>3034</t>
  </si>
  <si>
    <t>Total 3034</t>
  </si>
  <si>
    <t>3036</t>
  </si>
  <si>
    <t>Total 3036</t>
  </si>
  <si>
    <t>3038</t>
  </si>
  <si>
    <t>Total 3038</t>
  </si>
  <si>
    <t>3040</t>
  </si>
  <si>
    <t>Total 3040</t>
  </si>
  <si>
    <t>3041</t>
  </si>
  <si>
    <t>Total 3041</t>
  </si>
  <si>
    <t>3042</t>
  </si>
  <si>
    <t>Total 3042</t>
  </si>
  <si>
    <t>3044</t>
  </si>
  <si>
    <t>Total 3044</t>
  </si>
  <si>
    <t>3045</t>
  </si>
  <si>
    <t>Total 3045</t>
  </si>
  <si>
    <t>3046</t>
  </si>
  <si>
    <t>Total 3046</t>
  </si>
  <si>
    <t>3047</t>
  </si>
  <si>
    <t>Total 3047</t>
  </si>
  <si>
    <t>3048</t>
  </si>
  <si>
    <t>Total 3048</t>
  </si>
  <si>
    <t>3049</t>
  </si>
  <si>
    <t>Total 3049</t>
  </si>
  <si>
    <t>3050</t>
  </si>
  <si>
    <t>Total 3050</t>
  </si>
  <si>
    <t>3052</t>
  </si>
  <si>
    <t>Total 3052</t>
  </si>
  <si>
    <t>3053</t>
  </si>
  <si>
    <t>Total 3053</t>
  </si>
  <si>
    <t>3054</t>
  </si>
  <si>
    <t>Total 3054</t>
  </si>
  <si>
    <t>3055</t>
  </si>
  <si>
    <t>Total 3055</t>
  </si>
  <si>
    <t>3056</t>
  </si>
  <si>
    <t>Total 3056</t>
  </si>
  <si>
    <t>3057</t>
  </si>
  <si>
    <t>Total 3057</t>
  </si>
  <si>
    <t>2007</t>
  </si>
  <si>
    <t>Total 2007</t>
  </si>
  <si>
    <t>2013</t>
  </si>
  <si>
    <t>Total 2013</t>
  </si>
  <si>
    <t>2036</t>
  </si>
  <si>
    <t>Total 2036</t>
  </si>
  <si>
    <t>2037</t>
  </si>
  <si>
    <t>Total 2037</t>
  </si>
  <si>
    <t>2071</t>
  </si>
  <si>
    <t>Total 2071</t>
  </si>
  <si>
    <t>2078</t>
  </si>
  <si>
    <t>Total 2078</t>
  </si>
  <si>
    <t>2080</t>
  </si>
  <si>
    <t>Total 2080</t>
  </si>
  <si>
    <t>2081</t>
  </si>
  <si>
    <t>Total 2081</t>
  </si>
  <si>
    <t>9001</t>
  </si>
  <si>
    <t>Total 9001</t>
  </si>
  <si>
    <t>9004</t>
  </si>
  <si>
    <t>Total 9004</t>
  </si>
  <si>
    <t>GICAL S.A.</t>
  </si>
  <si>
    <t>ALMACENES GENERALES S.A.</t>
  </si>
  <si>
    <t>COLUMBIA S.A.</t>
  </si>
  <si>
    <t>BANCO NACIONAL DE FOMENTO</t>
  </si>
  <si>
    <t>BANCO DE LA NACION ARGENTINA</t>
  </si>
  <si>
    <t>BANCO GNB PARAGUAY S.A.</t>
  </si>
  <si>
    <t>BANCO DO BRASIL S.A.</t>
  </si>
  <si>
    <t>CITIBANK N.A.</t>
  </si>
  <si>
    <t>SUDAMERIS BANK S.A.E.C.A.</t>
  </si>
  <si>
    <t>BANCO ITAÚ PARAGUAY S.A.</t>
  </si>
  <si>
    <t>BANCO CONTINENTAL S.A.E.C.A.</t>
  </si>
  <si>
    <t>BANCO REGIONAL S.A.E.C.A.</t>
  </si>
  <si>
    <t>BANCO BASA S.A.</t>
  </si>
  <si>
    <t>VISION BANCO S.A.E.C.A.</t>
  </si>
  <si>
    <t>BANCO RIO S.A.E.C.A.</t>
  </si>
  <si>
    <t>BANCO FAMILIAR S.A.E.C.A.</t>
  </si>
  <si>
    <t>BANCO ATLAS S.A.</t>
  </si>
  <si>
    <t>BANCO PARA LA COMERCIALIZACION Y PRODUCCION S.A.</t>
  </si>
  <si>
    <t>INTERFISA BANCO SOCIEDAD ANÓNIMA EMISORA DE CAPITAL ABIERTO</t>
  </si>
  <si>
    <t>CAMBIOS ALBERDI S.A.</t>
  </si>
  <si>
    <t>CAMBIOS CHACO S.A.</t>
  </si>
  <si>
    <t>LA MONEDA CAMBIOS S.A.</t>
  </si>
  <si>
    <t>CAMBIOS RIO PARANA SRL</t>
  </si>
  <si>
    <t>UNO S.A. CAMBIOS</t>
  </si>
  <si>
    <t>NORTE CAMBIOS S.A.</t>
  </si>
  <si>
    <t>BONANZA CAMBIOS SA</t>
  </si>
  <si>
    <t>ITÁ CAMBIOS S.A.</t>
  </si>
  <si>
    <t>EURO CAMBIOS S.A.</t>
  </si>
  <si>
    <t>CAMBIOS YRENDAGUE S.A.</t>
  </si>
  <si>
    <t>FE CAMBIOS S.A.</t>
  </si>
  <si>
    <t>MERCOSUR S.A.</t>
  </si>
  <si>
    <t>VALOR SA CASA CAMBIARIA</t>
  </si>
  <si>
    <t>MAXICAMBIOS SA</t>
  </si>
  <si>
    <t>M &amp; D CAMBIOS S.A.</t>
  </si>
  <si>
    <t>MUNDIAL CAMBIOS SA</t>
  </si>
  <si>
    <t>CAMBIOS UNIQUE SA</t>
  </si>
  <si>
    <t>ORIENTE CAMBIOS SA</t>
  </si>
  <si>
    <t>JASY CAMBIOS S.A.</t>
  </si>
  <si>
    <t>SANTA RITA CAMBIOS SA</t>
  </si>
  <si>
    <t>FORTUNA CAMBIOS S.A.</t>
  </si>
  <si>
    <t>CETEG CAMBIOS SA</t>
  </si>
  <si>
    <t>CAMBIOS TRIPLE C SOCIEDAD ANONIMA</t>
  </si>
  <si>
    <t>MAS CAMBIOS S.A.</t>
  </si>
  <si>
    <t>GLOBAL EXCHANGE PARAGUAY CASA DE CAMBIO S.A.</t>
  </si>
  <si>
    <t>PANORAMA CAMBIOS S.A.</t>
  </si>
  <si>
    <t>FINANCIERA UENO SOCIEDAD ANÓNIMA EMISORA DE CAPITAL ABIERTO</t>
  </si>
  <si>
    <t>FINANCIERA PARAGUAYO JAPONESA S.A.E.C.A.</t>
  </si>
  <si>
    <t>FINANCIERA EXPORTADORA PARAGUAYA S.A.</t>
  </si>
  <si>
    <t>CRISOL Y ENCARNACION FINANCIERA S.A.</t>
  </si>
  <si>
    <t>FINLATINA S.A. DE FINANZAS</t>
  </si>
  <si>
    <t>TU FINANCIERA S.A.</t>
  </si>
  <si>
    <t>FIC SOCIEDAD ANÓNIMA DE FINANZAS</t>
  </si>
  <si>
    <t>SOLAR AHORRO Y FINANZAS S.A.E.C.A.</t>
  </si>
  <si>
    <t>AGENCIA FINANCIERA DE DESARROLLO</t>
  </si>
  <si>
    <t>Diciembre
 2022</t>
  </si>
  <si>
    <t>Medidas Excepcionales COVID 19 - Vencida</t>
  </si>
  <si>
    <t>Total Medidas Excepcionales COVID 19</t>
  </si>
  <si>
    <t>Enero
 2023</t>
  </si>
  <si>
    <t>Febrero
 2023</t>
  </si>
  <si>
    <t>FINANCIERA FINEXPAR S.A.E.C.A.</t>
  </si>
  <si>
    <t>Marzo
 2023</t>
  </si>
  <si>
    <t>2023/04</t>
  </si>
  <si>
    <t>Abril
 2023</t>
  </si>
  <si>
    <t>Estado de Ganancias y Pérdidas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</si>
</sst>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 * #,##0_ ;_ * \-#,##0_ ;_ * &quot;-&quot;_ ;_ @_ "/>
    <numFmt numFmtId="43" formatCode="_ * #,##0.00_ ;_ * \-#,##0.00_ ;_ * &quot;-&quot;??_ ;_ @_ "/>
    <numFmt numFmtId="164" formatCode="_(* #,###,##0_________)\ ;_(* \(#,###,##0\)\ ;* &quot;-&quot;??????;_(@_)"/>
    <numFmt numFmtId="165" formatCode="_(* #,##0.00_);_(* \(#,##0.00\);_(* &quot;-&quot;??_);_(@_)"/>
    <numFmt numFmtId="166" formatCode="_(* #,##0_);_(* \(#,##0\);_(* &quot;-&quot;??_);_(@_)"/>
    <numFmt numFmtId="167" formatCode="0.0%"/>
    <numFmt numFmtId="168" formatCode="dd/mm/yyyy;@"/>
    <numFmt numFmtId="169" formatCode="_-* #,##0.00\ _€_-;\-* #,##0.00\ _€_-;_-* &quot;-&quot;??\ _€_-;_-@_-"/>
    <numFmt numFmtId="170" formatCode="_-* #,##0_-;\-* #,##0_-;_-* &quot;-&quot;??_-;_-@_-"/>
    <numFmt numFmtId="171" formatCode="#,##0.00000000"/>
    <numFmt numFmtId="172" formatCode="#,##0.000000"/>
  </numFmts>
  <fonts count="57" x14ac:knownFonts="1">
    <font>
      <sz val="10"/>
      <name val="Courier"/>
    </font>
    <font>
      <sz val="11"/>
      <color indexed="8"/>
      <name val="Calibri"/>
      <family val="2"/>
    </font>
    <font>
      <sz val="10"/>
      <name val="Courier"/>
      <family val="3"/>
    </font>
    <font>
      <sz val="10"/>
      <name val="Arial"/>
      <family val="2"/>
    </font>
    <font>
      <sz val="2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23"/>
      <name val="Baskerville Old Face"/>
      <family val="1"/>
    </font>
    <font>
      <sz val="14"/>
      <name val="Baskerville Old Face"/>
      <family val="1"/>
    </font>
    <font>
      <sz val="10"/>
      <name val="Baskerville Old Face"/>
      <family val="1"/>
    </font>
    <font>
      <sz val="22"/>
      <name val="Baskerville Old Face"/>
      <family val="1"/>
    </font>
    <font>
      <sz val="16"/>
      <name val="Baskerville Old Face"/>
      <family val="1"/>
    </font>
    <font>
      <u/>
      <sz val="7.5"/>
      <color indexed="12"/>
      <name val="Courier"/>
      <family val="3"/>
    </font>
    <font>
      <u/>
      <sz val="15"/>
      <name val="Baskerville Old Face"/>
      <family val="1"/>
    </font>
    <font>
      <sz val="15"/>
      <name val="Baskerville Old Face"/>
      <family val="1"/>
    </font>
    <font>
      <sz val="13"/>
      <name val="Baskerville Old Face"/>
      <family val="1"/>
    </font>
    <font>
      <sz val="12"/>
      <name val="Baskerville Old Face"/>
      <family val="1"/>
    </font>
    <font>
      <b/>
      <sz val="20"/>
      <name val="Baskerville Old Face"/>
      <family val="1"/>
    </font>
    <font>
      <sz val="18"/>
      <name val="Baskerville Old Face"/>
      <family val="1"/>
    </font>
    <font>
      <sz val="12"/>
      <color indexed="9"/>
      <name val="Baskerville Old Face"/>
      <family val="1"/>
    </font>
    <font>
      <b/>
      <sz val="12"/>
      <name val="Baskerville Old Face"/>
      <family val="1"/>
    </font>
    <font>
      <b/>
      <sz val="13"/>
      <name val="Baskerville Old Face"/>
      <family val="1"/>
    </font>
    <font>
      <sz val="10"/>
      <name val="MS Sans Serif"/>
      <family val="2"/>
    </font>
    <font>
      <b/>
      <sz val="22"/>
      <name val="Baskerville Old Face"/>
      <family val="1"/>
    </font>
    <font>
      <b/>
      <sz val="10"/>
      <name val="Baskerville Old Face"/>
      <family val="1"/>
    </font>
    <font>
      <b/>
      <sz val="12"/>
      <color indexed="9"/>
      <name val="Baskerville Old Face"/>
      <family val="1"/>
    </font>
    <font>
      <u/>
      <sz val="7.5"/>
      <color indexed="12"/>
      <name val="Baskerville Old Face"/>
      <family val="1"/>
    </font>
    <font>
      <sz val="10"/>
      <color indexed="9"/>
      <name val="Baskerville Old Face"/>
      <family val="1"/>
    </font>
    <font>
      <sz val="9.5"/>
      <name val="Baskerville Old Face"/>
      <family val="1"/>
    </font>
    <font>
      <b/>
      <sz val="9"/>
      <name val="Baskerville Old Face"/>
      <family val="1"/>
    </font>
    <font>
      <b/>
      <sz val="10"/>
      <color indexed="9"/>
      <name val="Baskerville Old Face"/>
      <family val="1"/>
    </font>
    <font>
      <b/>
      <sz val="16"/>
      <name val="Baskerville Old Face"/>
      <family val="1"/>
    </font>
    <font>
      <sz val="10"/>
      <name val="Courier"/>
    </font>
    <font>
      <b/>
      <sz val="10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Calibri"/>
      <family val="2"/>
      <scheme val="minor"/>
    </font>
    <font>
      <sz val="22"/>
      <color theme="0"/>
      <name val="Baskerville Old Face"/>
      <family val="1"/>
    </font>
    <font>
      <sz val="18"/>
      <color theme="0"/>
      <name val="Baskerville Old Face"/>
      <family val="1"/>
    </font>
    <font>
      <sz val="18"/>
      <name val="Calibri"/>
      <family val="2"/>
      <scheme val="minor"/>
    </font>
    <font>
      <sz val="22"/>
      <name val="Calibri"/>
      <family val="2"/>
      <scheme val="minor"/>
    </font>
    <font>
      <sz val="10"/>
      <color theme="0"/>
      <name val="Baskerville Old Face"/>
      <family val="1"/>
    </font>
    <font>
      <b/>
      <sz val="19"/>
      <color theme="0"/>
      <name val="Baskerville Old Face"/>
      <family val="1"/>
    </font>
    <font>
      <sz val="10"/>
      <color theme="0"/>
      <name val="Calibri"/>
      <family val="2"/>
      <scheme val="minor"/>
    </font>
    <font>
      <b/>
      <sz val="18"/>
      <color theme="0"/>
      <name val="Baskerville Old Face"/>
      <family val="1"/>
    </font>
    <font>
      <sz val="10"/>
      <color indexed="9"/>
      <name val="Calibri"/>
      <family val="2"/>
      <scheme val="minor"/>
    </font>
    <font>
      <b/>
      <sz val="10"/>
      <color rgb="FF333399"/>
      <name val="Calibri"/>
      <family val="2"/>
    </font>
    <font>
      <sz val="8"/>
      <color theme="1"/>
      <name val="Calibri"/>
      <family val="2"/>
    </font>
    <font>
      <sz val="12"/>
      <color rgb="FFFF0000"/>
      <name val="Baskerville Old Face"/>
      <family val="1"/>
    </font>
    <font>
      <sz val="12"/>
      <color theme="1"/>
      <name val="Baskerville Old Face"/>
      <family val="1"/>
    </font>
    <font>
      <sz val="9.5"/>
      <color theme="1"/>
      <name val="Baskerville Old Face"/>
      <family val="1"/>
    </font>
    <font>
      <sz val="7"/>
      <color theme="1"/>
      <name val="Baskerville Old Face"/>
      <family val="1"/>
    </font>
    <font>
      <b/>
      <sz val="8"/>
      <color theme="1"/>
      <name val="Calibri"/>
      <family val="2"/>
    </font>
    <font>
      <b/>
      <sz val="10"/>
      <color theme="1"/>
      <name val="Calibri"/>
      <family val="2"/>
    </font>
    <font>
      <sz val="9"/>
      <color theme="1"/>
      <name val="Calibri"/>
    </font>
    <font>
      <b/>
      <sz val="8"/>
      <color theme="1"/>
      <name val="Calibri"/>
    </font>
    <font>
      <sz val="8"/>
      <color theme="1"/>
      <name val="Calibri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173963"/>
        <bgColor indexed="64"/>
      </patternFill>
    </fill>
    <fill>
      <patternFill patternType="solid">
        <fgColor rgb="FFFFFFFF"/>
      </patternFill>
    </fill>
    <fill>
      <patternFill patternType="solid">
        <fgColor rgb="FFF0F4FA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/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/>
      <bottom/>
      <diagonal/>
    </border>
    <border>
      <left style="thin">
        <color rgb="FF979991"/>
      </left>
      <right style="thin">
        <color rgb="FF979991"/>
      </right>
      <top/>
      <bottom style="thin">
        <color rgb="FF979991"/>
      </bottom>
      <diagonal/>
    </border>
    <border>
      <left style="thin">
        <color rgb="FF979991"/>
      </left>
      <right/>
      <top/>
      <bottom/>
      <diagonal/>
    </border>
    <border>
      <left/>
      <right style="thin">
        <color rgb="FF979991"/>
      </right>
      <top style="thin">
        <color rgb="FF979991"/>
      </top>
      <bottom style="thin">
        <color rgb="FF979991"/>
      </bottom>
      <diagonal/>
    </border>
  </borders>
  <cellStyleXfs count="1126">
    <xf numFmtId="37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40" fontId="22" fillId="0" borderId="0" applyFont="0" applyFill="0" applyBorder="0" applyAlignment="0" applyProtection="0"/>
    <xf numFmtId="41" fontId="32" fillId="0" borderId="0" applyFont="0" applyFill="0" applyBorder="0" applyAlignment="0" applyProtection="0"/>
    <xf numFmtId="38" fontId="22" fillId="0" borderId="0" applyFont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0" fontId="22" fillId="0" borderId="0" applyFont="0" applyFill="0" applyBorder="0" applyAlignment="0" applyProtection="0"/>
    <xf numFmtId="169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4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0" fontId="3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0" fontId="35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0" fontId="34" fillId="0" borderId="0"/>
    <xf numFmtId="0" fontId="35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0" fontId="34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0" fontId="35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0" fontId="34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0" fontId="3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0" fontId="35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0" fontId="35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7" fontId="2" fillId="0" borderId="0"/>
    <xf numFmtId="0" fontId="3" fillId="0" borderId="0" applyProtection="0">
      <protection locked="0"/>
    </xf>
    <xf numFmtId="0" fontId="1" fillId="2" borderId="33" applyNumberFormat="0" applyFont="0" applyAlignment="0" applyProtection="0"/>
    <xf numFmtId="0" fontId="34" fillId="2" borderId="33" applyNumberFormat="0" applyFont="0" applyAlignment="0" applyProtection="0"/>
    <xf numFmtId="0" fontId="1" fillId="2" borderId="33" applyNumberFormat="0" applyFont="0" applyAlignment="0" applyProtection="0"/>
    <xf numFmtId="0" fontId="1" fillId="2" borderId="33" applyNumberFormat="0" applyFont="0" applyAlignment="0" applyProtection="0"/>
    <xf numFmtId="9" fontId="2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93">
    <xf numFmtId="37" fontId="0" fillId="0" borderId="0" xfId="0"/>
    <xf numFmtId="37" fontId="36" fillId="0" borderId="0" xfId="327" applyFont="1"/>
    <xf numFmtId="37" fontId="36" fillId="3" borderId="0" xfId="327" applyFont="1" applyFill="1"/>
    <xf numFmtId="0" fontId="4" fillId="3" borderId="0" xfId="1050" applyFont="1" applyFill="1" applyAlignment="1" applyProtection="1">
      <alignment wrapText="1"/>
    </xf>
    <xf numFmtId="0" fontId="4" fillId="0" borderId="0" xfId="1050" applyFont="1" applyAlignment="1" applyProtection="1">
      <alignment wrapText="1"/>
    </xf>
    <xf numFmtId="0" fontId="5" fillId="3" borderId="0" xfId="1050" applyFont="1" applyFill="1" applyAlignment="1" applyProtection="1">
      <alignment wrapText="1"/>
    </xf>
    <xf numFmtId="0" fontId="5" fillId="0" borderId="0" xfId="1050" applyFont="1" applyAlignment="1" applyProtection="1">
      <alignment wrapText="1"/>
    </xf>
    <xf numFmtId="164" fontId="36" fillId="3" borderId="0" xfId="1050" applyNumberFormat="1" applyFont="1" applyFill="1" applyAlignment="1" applyProtection="1">
      <alignment horizontal="center" vertical="center"/>
    </xf>
    <xf numFmtId="0" fontId="6" fillId="3" borderId="0" xfId="1050" applyFont="1" applyFill="1" applyAlignment="1" applyProtection="1">
      <alignment wrapText="1"/>
    </xf>
    <xf numFmtId="14" fontId="6" fillId="3" borderId="0" xfId="1050" applyNumberFormat="1" applyFont="1" applyFill="1" applyAlignment="1" applyProtection="1">
      <alignment wrapText="1"/>
    </xf>
    <xf numFmtId="0" fontId="6" fillId="0" borderId="0" xfId="1050" applyFont="1" applyAlignment="1" applyProtection="1">
      <alignment wrapText="1"/>
    </xf>
    <xf numFmtId="37" fontId="37" fillId="0" borderId="0" xfId="327" applyFont="1"/>
    <xf numFmtId="37" fontId="38" fillId="0" borderId="0" xfId="327" applyFont="1"/>
    <xf numFmtId="37" fontId="7" fillId="0" borderId="0" xfId="327" applyFont="1"/>
    <xf numFmtId="37" fontId="39" fillId="0" borderId="0" xfId="327" applyFont="1"/>
    <xf numFmtId="37" fontId="40" fillId="0" borderId="0" xfId="327" applyFont="1" applyAlignment="1">
      <alignment horizontal="center"/>
    </xf>
    <xf numFmtId="14" fontId="7" fillId="0" borderId="0" xfId="327" applyNumberFormat="1" applyFont="1"/>
    <xf numFmtId="14" fontId="7" fillId="0" borderId="0" xfId="327" applyNumberFormat="1" applyFont="1" applyAlignment="1">
      <alignment horizontal="center"/>
    </xf>
    <xf numFmtId="14" fontId="40" fillId="0" borderId="0" xfId="327" applyNumberFormat="1" applyFont="1"/>
    <xf numFmtId="14" fontId="40" fillId="0" borderId="0" xfId="327" applyNumberFormat="1" applyFont="1" applyAlignment="1">
      <alignment horizontal="center"/>
    </xf>
    <xf numFmtId="37" fontId="41" fillId="0" borderId="0" xfId="327" applyFont="1"/>
    <xf numFmtId="37" fontId="8" fillId="0" borderId="0" xfId="327" applyFont="1"/>
    <xf numFmtId="37" fontId="9" fillId="0" borderId="0" xfId="327" applyFont="1"/>
    <xf numFmtId="37" fontId="42" fillId="3" borderId="0" xfId="327" applyFont="1" applyFill="1"/>
    <xf numFmtId="37" fontId="38" fillId="3" borderId="0" xfId="327" applyFont="1" applyFill="1"/>
    <xf numFmtId="37" fontId="43" fillId="3" borderId="0" xfId="327" applyFont="1" applyFill="1"/>
    <xf numFmtId="37" fontId="44" fillId="3" borderId="0" xfId="327" applyFont="1" applyFill="1"/>
    <xf numFmtId="37" fontId="43" fillId="0" borderId="0" xfId="327" applyFont="1"/>
    <xf numFmtId="37" fontId="11" fillId="0" borderId="0" xfId="327" applyFont="1" applyAlignment="1">
      <alignment horizontal="center"/>
    </xf>
    <xf numFmtId="37" fontId="13" fillId="0" borderId="0" xfId="1" applyNumberFormat="1" applyFont="1" applyFill="1" applyAlignment="1" applyProtection="1"/>
    <xf numFmtId="37" fontId="14" fillId="0" borderId="0" xfId="327" applyFont="1"/>
    <xf numFmtId="37" fontId="15" fillId="0" borderId="0" xfId="327" applyFont="1"/>
    <xf numFmtId="37" fontId="16" fillId="0" borderId="0" xfId="327" applyFont="1"/>
    <xf numFmtId="37" fontId="16" fillId="0" borderId="1" xfId="327" applyFont="1" applyBorder="1"/>
    <xf numFmtId="37" fontId="16" fillId="0" borderId="2" xfId="327" applyFont="1" applyBorder="1"/>
    <xf numFmtId="37" fontId="36" fillId="0" borderId="3" xfId="327" applyFont="1" applyBorder="1"/>
    <xf numFmtId="37" fontId="16" fillId="0" borderId="4" xfId="327" applyFont="1" applyBorder="1"/>
    <xf numFmtId="0" fontId="17" fillId="0" borderId="4" xfId="1050" applyFont="1" applyBorder="1" applyAlignment="1" applyProtection="1">
      <alignment wrapText="1"/>
    </xf>
    <xf numFmtId="37" fontId="17" fillId="0" borderId="0" xfId="327" applyFont="1"/>
    <xf numFmtId="0" fontId="18" fillId="0" borderId="4" xfId="1050" applyFont="1" applyBorder="1" applyAlignment="1" applyProtection="1">
      <alignment wrapText="1"/>
    </xf>
    <xf numFmtId="37" fontId="18" fillId="0" borderId="0" xfId="327" applyFont="1"/>
    <xf numFmtId="164" fontId="16" fillId="0" borderId="4" xfId="1050" applyNumberFormat="1" applyFont="1" applyBorder="1" applyAlignment="1" applyProtection="1">
      <alignment horizontal="center" vertical="center"/>
    </xf>
    <xf numFmtId="37" fontId="16" fillId="0" borderId="5" xfId="327" applyFont="1" applyBorder="1"/>
    <xf numFmtId="0" fontId="19" fillId="0" borderId="4" xfId="1050" applyFont="1" applyBorder="1" applyProtection="1"/>
    <xf numFmtId="0" fontId="19" fillId="0" borderId="0" xfId="1050" applyFont="1" applyProtection="1"/>
    <xf numFmtId="0" fontId="19" fillId="0" borderId="6" xfId="1050" applyFont="1" applyBorder="1" applyProtection="1"/>
    <xf numFmtId="0" fontId="20" fillId="0" borderId="7" xfId="1050" applyFont="1" applyBorder="1" applyAlignment="1" applyProtection="1">
      <alignment horizontal="center" vertical="center"/>
    </xf>
    <xf numFmtId="0" fontId="20" fillId="0" borderId="8" xfId="1050" applyFont="1" applyBorder="1" applyAlignment="1" applyProtection="1">
      <alignment horizontal="center" vertical="center"/>
    </xf>
    <xf numFmtId="37" fontId="20" fillId="0" borderId="8" xfId="1050" applyNumberFormat="1" applyFont="1" applyBorder="1" applyAlignment="1" applyProtection="1">
      <alignment vertical="center" wrapText="1"/>
    </xf>
    <xf numFmtId="37" fontId="20" fillId="0" borderId="8" xfId="1050" applyNumberFormat="1" applyFont="1" applyBorder="1" applyAlignment="1" applyProtection="1">
      <alignment horizontal="center" vertical="center" wrapText="1"/>
    </xf>
    <xf numFmtId="37" fontId="20" fillId="0" borderId="0" xfId="327" applyFont="1"/>
    <xf numFmtId="0" fontId="20" fillId="0" borderId="9" xfId="1050" applyFont="1" applyBorder="1" applyAlignment="1" applyProtection="1">
      <alignment horizontal="center" vertical="center"/>
    </xf>
    <xf numFmtId="37" fontId="20" fillId="0" borderId="10" xfId="1050" applyNumberFormat="1" applyFont="1" applyBorder="1" applyAlignment="1" applyProtection="1">
      <alignment horizontal="center" vertical="center" wrapText="1"/>
    </xf>
    <xf numFmtId="164" fontId="20" fillId="0" borderId="4" xfId="1050" applyNumberFormat="1" applyFont="1" applyBorder="1" applyAlignment="1" applyProtection="1">
      <alignment horizontal="left" vertical="center"/>
    </xf>
    <xf numFmtId="166" fontId="20" fillId="0" borderId="0" xfId="11" applyNumberFormat="1" applyFont="1" applyFill="1" applyBorder="1" applyAlignment="1" applyProtection="1">
      <alignment horizontal="left" vertical="center"/>
    </xf>
    <xf numFmtId="164" fontId="20" fillId="0" borderId="11" xfId="1050" applyNumberFormat="1" applyFont="1" applyBorder="1" applyAlignment="1" applyProtection="1">
      <alignment horizontal="left" vertical="center"/>
    </xf>
    <xf numFmtId="166" fontId="20" fillId="0" borderId="12" xfId="11" applyNumberFormat="1" applyFont="1" applyFill="1" applyBorder="1" applyAlignment="1" applyProtection="1">
      <alignment horizontal="left" vertical="center"/>
    </xf>
    <xf numFmtId="166" fontId="20" fillId="0" borderId="12" xfId="11" quotePrefix="1" applyNumberFormat="1" applyFont="1" applyFill="1" applyBorder="1" applyAlignment="1" applyProtection="1">
      <alignment horizontal="left" vertical="center"/>
    </xf>
    <xf numFmtId="164" fontId="16" fillId="0" borderId="4" xfId="1050" applyNumberFormat="1" applyFont="1" applyBorder="1" applyAlignment="1" applyProtection="1">
      <alignment horizontal="left" vertical="center"/>
    </xf>
    <xf numFmtId="164" fontId="20" fillId="0" borderId="13" xfId="1050" applyNumberFormat="1" applyFont="1" applyBorder="1" applyAlignment="1" applyProtection="1">
      <alignment horizontal="left" vertical="center"/>
    </xf>
    <xf numFmtId="166" fontId="20" fillId="0" borderId="14" xfId="11" applyNumberFormat="1" applyFont="1" applyFill="1" applyBorder="1" applyAlignment="1" applyProtection="1">
      <alignment horizontal="left" vertical="center"/>
    </xf>
    <xf numFmtId="37" fontId="16" fillId="0" borderId="12" xfId="327" applyFont="1" applyBorder="1"/>
    <xf numFmtId="37" fontId="16" fillId="0" borderId="14" xfId="327" applyFont="1" applyBorder="1"/>
    <xf numFmtId="164" fontId="21" fillId="0" borderId="11" xfId="1050" applyNumberFormat="1" applyFont="1" applyBorder="1" applyAlignment="1" applyProtection="1">
      <alignment horizontal="left" vertical="center"/>
    </xf>
    <xf numFmtId="164" fontId="16" fillId="0" borderId="15" xfId="1050" applyNumberFormat="1" applyFont="1" applyBorder="1" applyAlignment="1" applyProtection="1">
      <alignment horizontal="left" vertical="center"/>
    </xf>
    <xf numFmtId="38" fontId="16" fillId="0" borderId="0" xfId="2" applyNumberFormat="1" applyFont="1" applyBorder="1"/>
    <xf numFmtId="10" fontId="16" fillId="0" borderId="0" xfId="1055" applyNumberFormat="1" applyFont="1" applyBorder="1"/>
    <xf numFmtId="40" fontId="16" fillId="0" borderId="0" xfId="2" applyFont="1" applyBorder="1"/>
    <xf numFmtId="39" fontId="16" fillId="0" borderId="0" xfId="327" applyNumberFormat="1" applyFont="1"/>
    <xf numFmtId="37" fontId="16" fillId="0" borderId="13" xfId="327" applyFont="1" applyBorder="1"/>
    <xf numFmtId="164" fontId="16" fillId="0" borderId="13" xfId="1050" applyNumberFormat="1" applyFont="1" applyBorder="1" applyAlignment="1" applyProtection="1">
      <alignment horizontal="left" vertical="center"/>
    </xf>
    <xf numFmtId="164" fontId="16" fillId="0" borderId="0" xfId="1050" applyNumberFormat="1" applyFont="1" applyAlignment="1" applyProtection="1">
      <alignment horizontal="left" vertical="center"/>
    </xf>
    <xf numFmtId="38" fontId="14" fillId="0" borderId="0" xfId="2" applyNumberFormat="1" applyFont="1" applyBorder="1" applyAlignment="1">
      <alignment horizontal="center"/>
    </xf>
    <xf numFmtId="38" fontId="20" fillId="0" borderId="0" xfId="2" applyNumberFormat="1" applyFont="1" applyBorder="1"/>
    <xf numFmtId="37" fontId="36" fillId="0" borderId="1" xfId="327" applyFont="1" applyBorder="1"/>
    <xf numFmtId="37" fontId="36" fillId="0" borderId="2" xfId="327" applyFont="1" applyBorder="1"/>
    <xf numFmtId="0" fontId="23" fillId="0" borderId="4" xfId="1050" applyFont="1" applyBorder="1" applyAlignment="1" applyProtection="1">
      <alignment wrapText="1"/>
    </xf>
    <xf numFmtId="0" fontId="23" fillId="0" borderId="0" xfId="1050" applyFont="1" applyAlignment="1" applyProtection="1">
      <alignment wrapText="1"/>
    </xf>
    <xf numFmtId="37" fontId="24" fillId="0" borderId="0" xfId="327" applyFont="1"/>
    <xf numFmtId="0" fontId="18" fillId="0" borderId="0" xfId="1050" applyFont="1" applyAlignment="1" applyProtection="1">
      <alignment wrapText="1"/>
    </xf>
    <xf numFmtId="0" fontId="18" fillId="0" borderId="0" xfId="1050" applyFont="1" applyAlignment="1" applyProtection="1">
      <alignment horizontal="center" wrapText="1"/>
    </xf>
    <xf numFmtId="164" fontId="16" fillId="0" borderId="0" xfId="1050" applyNumberFormat="1" applyFont="1" applyAlignment="1" applyProtection="1">
      <alignment horizontal="center" vertical="center"/>
    </xf>
    <xf numFmtId="0" fontId="16" fillId="0" borderId="0" xfId="1050" applyFont="1" applyAlignment="1" applyProtection="1">
      <alignment horizontal="center" wrapText="1"/>
    </xf>
    <xf numFmtId="0" fontId="16" fillId="0" borderId="0" xfId="1050" applyFont="1" applyAlignment="1" applyProtection="1">
      <alignment wrapText="1"/>
    </xf>
    <xf numFmtId="0" fontId="45" fillId="0" borderId="4" xfId="1050" applyFont="1" applyBorder="1" applyProtection="1"/>
    <xf numFmtId="0" fontId="45" fillId="0" borderId="0" xfId="1050" applyFont="1" applyProtection="1"/>
    <xf numFmtId="0" fontId="45" fillId="0" borderId="6" xfId="1050" applyFont="1" applyBorder="1" applyProtection="1"/>
    <xf numFmtId="0" fontId="45" fillId="0" borderId="6" xfId="1050" applyFont="1" applyBorder="1" applyAlignment="1" applyProtection="1">
      <alignment horizontal="right"/>
    </xf>
    <xf numFmtId="0" fontId="45" fillId="0" borderId="16" xfId="1050" applyFont="1" applyBorder="1" applyProtection="1"/>
    <xf numFmtId="0" fontId="45" fillId="0" borderId="0" xfId="1050" applyFont="1" applyAlignment="1" applyProtection="1">
      <alignment horizontal="right"/>
    </xf>
    <xf numFmtId="37" fontId="16" fillId="0" borderId="0" xfId="327" applyFont="1" applyAlignment="1">
      <alignment vertical="top"/>
    </xf>
    <xf numFmtId="0" fontId="20" fillId="0" borderId="10" xfId="1050" applyFont="1" applyBorder="1" applyAlignment="1" applyProtection="1">
      <alignment horizontal="center" vertical="center"/>
    </xf>
    <xf numFmtId="166" fontId="20" fillId="0" borderId="17" xfId="5" applyNumberFormat="1" applyFont="1" applyBorder="1" applyAlignment="1" applyProtection="1">
      <alignment horizontal="center" vertical="center"/>
    </xf>
    <xf numFmtId="166" fontId="20" fillId="0" borderId="18" xfId="5" applyNumberFormat="1" applyFont="1" applyBorder="1" applyAlignment="1" applyProtection="1">
      <alignment horizontal="center" vertical="center"/>
    </xf>
    <xf numFmtId="0" fontId="16" fillId="0" borderId="19" xfId="1050" applyFont="1" applyBorder="1" applyAlignment="1" applyProtection="1">
      <alignment horizontal="center" vertical="center"/>
    </xf>
    <xf numFmtId="0" fontId="16" fillId="0" borderId="20" xfId="1050" applyFont="1" applyBorder="1" applyAlignment="1" applyProtection="1">
      <alignment horizontal="center" vertical="center"/>
    </xf>
    <xf numFmtId="166" fontId="25" fillId="0" borderId="20" xfId="5" applyNumberFormat="1" applyFont="1" applyBorder="1" applyAlignment="1" applyProtection="1">
      <alignment horizontal="center" vertical="center"/>
    </xf>
    <xf numFmtId="166" fontId="25" fillId="0" borderId="21" xfId="5" applyNumberFormat="1" applyFont="1" applyBorder="1" applyAlignment="1" applyProtection="1">
      <alignment horizontal="center" vertical="center"/>
    </xf>
    <xf numFmtId="164" fontId="20" fillId="0" borderId="0" xfId="1050" applyNumberFormat="1" applyFont="1" applyAlignment="1" applyProtection="1">
      <alignment horizontal="left" vertical="center"/>
    </xf>
    <xf numFmtId="166" fontId="20" fillId="0" borderId="12" xfId="5" applyNumberFormat="1" applyFont="1" applyFill="1" applyBorder="1" applyAlignment="1" applyProtection="1">
      <alignment horizontal="left" vertical="center"/>
    </xf>
    <xf numFmtId="166" fontId="20" fillId="0" borderId="0" xfId="5" applyNumberFormat="1" applyFont="1" applyFill="1" applyBorder="1" applyAlignment="1" applyProtection="1">
      <alignment horizontal="left" vertical="center"/>
    </xf>
    <xf numFmtId="166" fontId="20" fillId="0" borderId="22" xfId="5" applyNumberFormat="1" applyFont="1" applyFill="1" applyBorder="1" applyAlignment="1" applyProtection="1">
      <alignment horizontal="left" vertical="center"/>
    </xf>
    <xf numFmtId="166" fontId="16" fillId="0" borderId="0" xfId="5" applyNumberFormat="1" applyFont="1" applyFill="1" applyBorder="1" applyAlignment="1" applyProtection="1">
      <alignment horizontal="center" vertical="center"/>
    </xf>
    <xf numFmtId="166" fontId="20" fillId="0" borderId="23" xfId="5" applyNumberFormat="1" applyFont="1" applyFill="1" applyBorder="1" applyAlignment="1" applyProtection="1">
      <alignment horizontal="left" vertical="center"/>
    </xf>
    <xf numFmtId="166" fontId="16" fillId="0" borderId="5" xfId="5" applyNumberFormat="1" applyFont="1" applyFill="1" applyBorder="1" applyAlignment="1" applyProtection="1">
      <alignment horizontal="center" vertical="center"/>
    </xf>
    <xf numFmtId="166" fontId="16" fillId="0" borderId="0" xfId="5" applyNumberFormat="1" applyFont="1" applyBorder="1"/>
    <xf numFmtId="166" fontId="16" fillId="0" borderId="5" xfId="5" applyNumberFormat="1" applyFont="1" applyBorder="1"/>
    <xf numFmtId="166" fontId="16" fillId="0" borderId="0" xfId="5" applyNumberFormat="1" applyFont="1" applyFill="1" applyBorder="1"/>
    <xf numFmtId="166" fontId="16" fillId="0" borderId="5" xfId="5" applyNumberFormat="1" applyFont="1" applyFill="1" applyBorder="1"/>
    <xf numFmtId="166" fontId="16" fillId="0" borderId="0" xfId="5" applyNumberFormat="1" applyFont="1" applyFill="1" applyBorder="1" applyAlignment="1" applyProtection="1">
      <alignment horizontal="left" vertical="center"/>
    </xf>
    <xf numFmtId="166" fontId="16" fillId="0" borderId="5" xfId="5" applyNumberFormat="1" applyFont="1" applyFill="1" applyBorder="1" applyAlignment="1" applyProtection="1">
      <alignment horizontal="left" vertical="center"/>
    </xf>
    <xf numFmtId="166" fontId="16" fillId="0" borderId="23" xfId="5" applyNumberFormat="1" applyFont="1" applyFill="1" applyBorder="1" applyAlignment="1" applyProtection="1">
      <alignment horizontal="center" vertical="center"/>
    </xf>
    <xf numFmtId="166" fontId="20" fillId="0" borderId="5" xfId="5" applyNumberFormat="1" applyFont="1" applyFill="1" applyBorder="1" applyAlignment="1" applyProtection="1">
      <alignment horizontal="left" vertical="center"/>
    </xf>
    <xf numFmtId="166" fontId="16" fillId="0" borderId="23" xfId="5" applyNumberFormat="1" applyFont="1" applyBorder="1"/>
    <xf numFmtId="166" fontId="16" fillId="0" borderId="5" xfId="5" applyNumberFormat="1" applyFont="1" applyBorder="1" applyAlignment="1">
      <alignment horizontal="center"/>
    </xf>
    <xf numFmtId="166" fontId="20" fillId="0" borderId="12" xfId="5" applyNumberFormat="1" applyFont="1" applyFill="1" applyBorder="1" applyAlignment="1" applyProtection="1">
      <alignment horizontal="center" vertical="center"/>
    </xf>
    <xf numFmtId="166" fontId="20" fillId="0" borderId="22" xfId="5" applyNumberFormat="1" applyFont="1" applyFill="1" applyBorder="1" applyAlignment="1" applyProtection="1">
      <alignment horizontal="center" vertical="center"/>
    </xf>
    <xf numFmtId="3" fontId="16" fillId="0" borderId="0" xfId="327" applyNumberFormat="1" applyFont="1"/>
    <xf numFmtId="3" fontId="16" fillId="0" borderId="5" xfId="327" applyNumberFormat="1" applyFont="1" applyBorder="1"/>
    <xf numFmtId="3" fontId="20" fillId="0" borderId="0" xfId="327" applyNumberFormat="1" applyFont="1"/>
    <xf numFmtId="3" fontId="20" fillId="0" borderId="5" xfId="327" applyNumberFormat="1" applyFont="1" applyBorder="1"/>
    <xf numFmtId="3" fontId="16" fillId="0" borderId="0" xfId="5" applyNumberFormat="1" applyFont="1" applyBorder="1"/>
    <xf numFmtId="3" fontId="16" fillId="0" borderId="5" xfId="5" applyNumberFormat="1" applyFont="1" applyBorder="1"/>
    <xf numFmtId="38" fontId="20" fillId="0" borderId="14" xfId="2" applyNumberFormat="1" applyFont="1" applyFill="1" applyBorder="1" applyAlignment="1" applyProtection="1">
      <alignment horizontal="left" vertical="center"/>
    </xf>
    <xf numFmtId="38" fontId="16" fillId="0" borderId="0" xfId="2" applyNumberFormat="1" applyFont="1"/>
    <xf numFmtId="38" fontId="20" fillId="0" borderId="0" xfId="2" applyNumberFormat="1" applyFont="1" applyFill="1" applyBorder="1" applyAlignment="1" applyProtection="1">
      <alignment horizontal="left" vertical="center"/>
    </xf>
    <xf numFmtId="37" fontId="46" fillId="0" borderId="0" xfId="0" applyFont="1" applyAlignment="1">
      <alignment horizontal="left" vertical="top"/>
    </xf>
    <xf numFmtId="37" fontId="0" fillId="0" borderId="0" xfId="0" applyAlignment="1">
      <alignment horizontal="center" vertical="top" wrapText="1"/>
    </xf>
    <xf numFmtId="37" fontId="0" fillId="4" borderId="34" xfId="0" applyFill="1" applyBorder="1" applyAlignment="1">
      <alignment horizontal="left" vertical="top" wrapText="1"/>
    </xf>
    <xf numFmtId="37" fontId="0" fillId="4" borderId="35" xfId="0" applyFill="1" applyBorder="1" applyAlignment="1">
      <alignment horizontal="left" vertical="top" wrapText="1"/>
    </xf>
    <xf numFmtId="37" fontId="0" fillId="5" borderId="36" xfId="0" applyFill="1" applyBorder="1" applyAlignment="1">
      <alignment horizontal="left" vertical="top" wrapText="1"/>
    </xf>
    <xf numFmtId="37" fontId="23" fillId="0" borderId="0" xfId="327" applyFont="1"/>
    <xf numFmtId="166" fontId="20" fillId="0" borderId="17" xfId="6" applyNumberFormat="1" applyFont="1" applyBorder="1" applyAlignment="1" applyProtection="1">
      <alignment horizontal="center" vertical="center"/>
    </xf>
    <xf numFmtId="166" fontId="20" fillId="0" borderId="12" xfId="11" applyNumberFormat="1" applyFont="1" applyFill="1" applyBorder="1" applyAlignment="1" applyProtection="1">
      <alignment horizontal="right" vertical="center"/>
    </xf>
    <xf numFmtId="166" fontId="20" fillId="0" borderId="0" xfId="11" applyNumberFormat="1" applyFont="1" applyFill="1" applyBorder="1" applyAlignment="1" applyProtection="1">
      <alignment horizontal="right" vertical="center"/>
    </xf>
    <xf numFmtId="166" fontId="16" fillId="0" borderId="0" xfId="11" applyNumberFormat="1" applyFont="1" applyFill="1" applyBorder="1" applyAlignment="1" applyProtection="1">
      <alignment horizontal="right" vertical="center"/>
    </xf>
    <xf numFmtId="166" fontId="16" fillId="0" borderId="0" xfId="11" applyNumberFormat="1" applyFont="1" applyBorder="1" applyAlignment="1">
      <alignment horizontal="right"/>
    </xf>
    <xf numFmtId="37" fontId="16" fillId="0" borderId="15" xfId="327" applyFont="1" applyBorder="1"/>
    <xf numFmtId="166" fontId="16" fillId="0" borderId="24" xfId="11" applyNumberFormat="1" applyFont="1" applyBorder="1" applyAlignment="1">
      <alignment horizontal="right"/>
    </xf>
    <xf numFmtId="166" fontId="20" fillId="0" borderId="12" xfId="11" applyNumberFormat="1" applyFont="1" applyBorder="1" applyAlignment="1">
      <alignment horizontal="right"/>
    </xf>
    <xf numFmtId="166" fontId="20" fillId="0" borderId="0" xfId="11" applyNumberFormat="1" applyFont="1" applyBorder="1" applyAlignment="1">
      <alignment horizontal="right"/>
    </xf>
    <xf numFmtId="0" fontId="16" fillId="0" borderId="4" xfId="1050" applyFont="1" applyBorder="1" applyAlignment="1" applyProtection="1">
      <alignment horizontal="center" vertical="center"/>
    </xf>
    <xf numFmtId="166" fontId="20" fillId="0" borderId="14" xfId="11" applyNumberFormat="1" applyFont="1" applyBorder="1" applyAlignment="1">
      <alignment horizontal="right"/>
    </xf>
    <xf numFmtId="0" fontId="16" fillId="0" borderId="4" xfId="1050" applyFont="1" applyBorder="1" applyAlignment="1" applyProtection="1">
      <alignment wrapText="1"/>
    </xf>
    <xf numFmtId="0" fontId="10" fillId="0" borderId="0" xfId="1050" applyFont="1" applyAlignment="1" applyProtection="1">
      <alignment horizontal="center" wrapText="1"/>
    </xf>
    <xf numFmtId="37" fontId="16" fillId="0" borderId="6" xfId="327" applyFont="1" applyBorder="1"/>
    <xf numFmtId="37" fontId="20" fillId="0" borderId="0" xfId="1050" applyNumberFormat="1" applyFont="1" applyAlignment="1" applyProtection="1">
      <alignment horizontal="center" vertical="center" wrapText="1"/>
    </xf>
    <xf numFmtId="166" fontId="25" fillId="0" borderId="0" xfId="6" applyNumberFormat="1" applyFont="1" applyFill="1" applyBorder="1" applyAlignment="1" applyProtection="1">
      <alignment horizontal="center" vertical="center"/>
    </xf>
    <xf numFmtId="166" fontId="20" fillId="0" borderId="12" xfId="6" applyNumberFormat="1" applyFont="1" applyFill="1" applyBorder="1" applyAlignment="1" applyProtection="1">
      <alignment horizontal="left" vertical="center"/>
    </xf>
    <xf numFmtId="166" fontId="20" fillId="0" borderId="0" xfId="6" applyNumberFormat="1" applyFont="1" applyFill="1" applyBorder="1" applyAlignment="1" applyProtection="1">
      <alignment horizontal="left" vertical="center"/>
    </xf>
    <xf numFmtId="166" fontId="16" fillId="0" borderId="0" xfId="6" applyNumberFormat="1" applyFont="1" applyFill="1" applyBorder="1" applyAlignment="1" applyProtection="1">
      <alignment horizontal="center" vertical="center"/>
    </xf>
    <xf numFmtId="10" fontId="16" fillId="0" borderId="0" xfId="1056" applyNumberFormat="1" applyFont="1" applyFill="1" applyBorder="1" applyAlignment="1" applyProtection="1">
      <alignment vertical="center"/>
    </xf>
    <xf numFmtId="1" fontId="16" fillId="0" borderId="0" xfId="6" applyNumberFormat="1" applyFont="1" applyFill="1" applyBorder="1" applyAlignment="1" applyProtection="1">
      <alignment vertical="center"/>
    </xf>
    <xf numFmtId="41" fontId="16" fillId="0" borderId="0" xfId="6" applyNumberFormat="1" applyFont="1" applyFill="1" applyBorder="1" applyAlignment="1" applyProtection="1">
      <alignment vertical="top"/>
    </xf>
    <xf numFmtId="166" fontId="16" fillId="0" borderId="0" xfId="6" applyNumberFormat="1" applyFont="1" applyFill="1" applyBorder="1"/>
    <xf numFmtId="37" fontId="48" fillId="0" borderId="0" xfId="327" applyFont="1"/>
    <xf numFmtId="37" fontId="16" fillId="0" borderId="24" xfId="327" applyFont="1" applyBorder="1"/>
    <xf numFmtId="10" fontId="16" fillId="0" borderId="0" xfId="1056" applyNumberFormat="1" applyFont="1" applyFill="1" applyBorder="1"/>
    <xf numFmtId="164" fontId="16" fillId="0" borderId="2" xfId="1050" applyNumberFormat="1" applyFont="1" applyBorder="1" applyAlignment="1" applyProtection="1">
      <alignment horizontal="left" vertical="center"/>
    </xf>
    <xf numFmtId="38" fontId="14" fillId="0" borderId="0" xfId="2" applyNumberFormat="1" applyFont="1" applyFill="1" applyBorder="1" applyAlignment="1">
      <alignment horizontal="center"/>
    </xf>
    <xf numFmtId="38" fontId="16" fillId="0" borderId="0" xfId="2" applyNumberFormat="1" applyFont="1" applyFill="1" applyBorder="1"/>
    <xf numFmtId="38" fontId="20" fillId="0" borderId="0" xfId="2" applyNumberFormat="1" applyFont="1" applyFill="1" applyBorder="1"/>
    <xf numFmtId="37" fontId="9" fillId="0" borderId="1" xfId="327" applyFont="1" applyBorder="1"/>
    <xf numFmtId="37" fontId="9" fillId="0" borderId="2" xfId="327" applyFont="1" applyBorder="1"/>
    <xf numFmtId="37" fontId="9" fillId="0" borderId="4" xfId="327" applyFont="1" applyBorder="1"/>
    <xf numFmtId="37" fontId="26" fillId="0" borderId="0" xfId="1" applyNumberFormat="1" applyFont="1" applyFill="1" applyBorder="1" applyAlignment="1" applyProtection="1"/>
    <xf numFmtId="0" fontId="10" fillId="0" borderId="4" xfId="1050" applyFont="1" applyBorder="1" applyAlignment="1" applyProtection="1">
      <alignment wrapText="1"/>
    </xf>
    <xf numFmtId="0" fontId="8" fillId="0" borderId="4" xfId="1050" applyFont="1" applyBorder="1" applyAlignment="1" applyProtection="1">
      <alignment wrapText="1"/>
    </xf>
    <xf numFmtId="164" fontId="9" fillId="0" borderId="4" xfId="1050" applyNumberFormat="1" applyFont="1" applyBorder="1" applyAlignment="1" applyProtection="1">
      <alignment horizontal="center" vertical="center"/>
    </xf>
    <xf numFmtId="0" fontId="27" fillId="0" borderId="4" xfId="1050" applyFont="1" applyBorder="1" applyProtection="1"/>
    <xf numFmtId="0" fontId="27" fillId="0" borderId="6" xfId="1050" applyFont="1" applyBorder="1" applyAlignment="1" applyProtection="1">
      <alignment horizontal="left"/>
    </xf>
    <xf numFmtId="0" fontId="27" fillId="0" borderId="6" xfId="1050" applyFont="1" applyBorder="1" applyProtection="1"/>
    <xf numFmtId="0" fontId="27" fillId="0" borderId="0" xfId="1050" applyFont="1" applyProtection="1"/>
    <xf numFmtId="38" fontId="16" fillId="0" borderId="0" xfId="2" applyNumberFormat="1" applyFont="1" applyFill="1" applyBorder="1" applyAlignment="1" applyProtection="1">
      <alignment horizontal="right" vertical="center"/>
    </xf>
    <xf numFmtId="38" fontId="16" fillId="0" borderId="4" xfId="2" applyNumberFormat="1" applyFont="1" applyFill="1" applyBorder="1" applyAlignment="1" applyProtection="1">
      <alignment horizontal="left" vertical="center"/>
    </xf>
    <xf numFmtId="38" fontId="16" fillId="0" borderId="0" xfId="2" applyNumberFormat="1" applyFont="1" applyFill="1" applyBorder="1" applyAlignment="1">
      <alignment horizontal="right"/>
    </xf>
    <xf numFmtId="38" fontId="16" fillId="0" borderId="0" xfId="2" applyNumberFormat="1" applyFont="1" applyFill="1" applyAlignment="1">
      <alignment horizontal="right"/>
    </xf>
    <xf numFmtId="37" fontId="49" fillId="0" borderId="0" xfId="327" applyFont="1"/>
    <xf numFmtId="10" fontId="49" fillId="0" borderId="0" xfId="1056" applyNumberFormat="1" applyFont="1" applyFill="1" applyBorder="1" applyAlignment="1" applyProtection="1">
      <alignment horizontal="center" vertical="center"/>
    </xf>
    <xf numFmtId="37" fontId="50" fillId="0" borderId="0" xfId="327" applyFont="1"/>
    <xf numFmtId="10" fontId="50" fillId="0" borderId="0" xfId="1056" applyNumberFormat="1" applyFont="1" applyFill="1" applyBorder="1" applyAlignment="1" applyProtection="1">
      <alignment horizontal="center" vertical="center"/>
    </xf>
    <xf numFmtId="37" fontId="28" fillId="0" borderId="0" xfId="327" applyFont="1"/>
    <xf numFmtId="10" fontId="49" fillId="0" borderId="0" xfId="1056" applyNumberFormat="1" applyFont="1" applyFill="1" applyBorder="1"/>
    <xf numFmtId="164" fontId="29" fillId="0" borderId="11" xfId="1050" applyNumberFormat="1" applyFont="1" applyBorder="1" applyAlignment="1" applyProtection="1">
      <alignment horizontal="left" vertical="center"/>
    </xf>
    <xf numFmtId="37" fontId="9" fillId="0" borderId="12" xfId="327" applyFont="1" applyBorder="1"/>
    <xf numFmtId="164" fontId="29" fillId="0" borderId="4" xfId="1050" applyNumberFormat="1" applyFont="1" applyBorder="1" applyAlignment="1" applyProtection="1">
      <alignment horizontal="left" vertical="center"/>
    </xf>
    <xf numFmtId="164" fontId="24" fillId="0" borderId="11" xfId="1050" applyNumberFormat="1" applyFont="1" applyBorder="1" applyAlignment="1" applyProtection="1">
      <alignment horizontal="left" vertical="center"/>
    </xf>
    <xf numFmtId="10" fontId="9" fillId="0" borderId="0" xfId="1056" applyNumberFormat="1" applyFont="1" applyFill="1" applyBorder="1" applyAlignment="1" applyProtection="1">
      <alignment horizontal="center" vertical="center"/>
    </xf>
    <xf numFmtId="49" fontId="16" fillId="0" borderId="4" xfId="1050" applyNumberFormat="1" applyFont="1" applyBorder="1" applyAlignment="1" applyProtection="1">
      <alignment horizontal="left" vertical="center"/>
    </xf>
    <xf numFmtId="164" fontId="9" fillId="0" borderId="4" xfId="1050" applyNumberFormat="1" applyFont="1" applyBorder="1" applyAlignment="1" applyProtection="1">
      <alignment horizontal="left" vertical="center"/>
    </xf>
    <xf numFmtId="37" fontId="16" fillId="0" borderId="13" xfId="327" applyFont="1" applyBorder="1" applyAlignment="1">
      <alignment wrapText="1"/>
    </xf>
    <xf numFmtId="37" fontId="9" fillId="0" borderId="14" xfId="327" applyFont="1" applyBorder="1"/>
    <xf numFmtId="37" fontId="16" fillId="0" borderId="2" xfId="327" applyFont="1" applyBorder="1" applyAlignment="1">
      <alignment wrapText="1"/>
    </xf>
    <xf numFmtId="37" fontId="26" fillId="0" borderId="2" xfId="1" applyNumberFormat="1" applyFont="1" applyBorder="1" applyAlignment="1" applyProtection="1"/>
    <xf numFmtId="37" fontId="9" fillId="0" borderId="3" xfId="327" applyFont="1" applyBorder="1"/>
    <xf numFmtId="0" fontId="27" fillId="0" borderId="0" xfId="1050" applyFont="1" applyAlignment="1" applyProtection="1">
      <alignment horizontal="left"/>
    </xf>
    <xf numFmtId="37" fontId="9" fillId="0" borderId="5" xfId="327" applyFont="1" applyBorder="1"/>
    <xf numFmtId="0" fontId="21" fillId="0" borderId="7" xfId="1050" applyFont="1" applyBorder="1" applyAlignment="1" applyProtection="1">
      <alignment horizontal="center" vertical="center"/>
    </xf>
    <xf numFmtId="49" fontId="24" fillId="0" borderId="25" xfId="1050" applyNumberFormat="1" applyFont="1" applyBorder="1" applyAlignment="1" applyProtection="1">
      <alignment horizontal="center" vertical="center" wrapText="1"/>
    </xf>
    <xf numFmtId="49" fontId="24" fillId="0" borderId="26" xfId="1050" applyNumberFormat="1" applyFont="1" applyBorder="1" applyAlignment="1" applyProtection="1">
      <alignment horizontal="center" vertical="center" wrapText="1"/>
    </xf>
    <xf numFmtId="0" fontId="9" fillId="0" borderId="19" xfId="1050" applyFont="1" applyBorder="1" applyAlignment="1" applyProtection="1">
      <alignment horizontal="center" vertical="center"/>
    </xf>
    <xf numFmtId="166" fontId="30" fillId="0" borderId="20" xfId="6" applyNumberFormat="1" applyFont="1" applyBorder="1" applyAlignment="1" applyProtection="1">
      <alignment horizontal="center" vertical="center"/>
    </xf>
    <xf numFmtId="164" fontId="24" fillId="0" borderId="11" xfId="1050" applyNumberFormat="1" applyFont="1" applyBorder="1" applyAlignment="1" applyProtection="1">
      <alignment horizontal="center" vertical="center"/>
    </xf>
    <xf numFmtId="166" fontId="24" fillId="0" borderId="12" xfId="6" applyNumberFormat="1" applyFont="1" applyFill="1" applyBorder="1" applyAlignment="1" applyProtection="1">
      <alignment horizontal="left" vertical="center"/>
    </xf>
    <xf numFmtId="37" fontId="9" fillId="0" borderId="22" xfId="327" applyFont="1" applyBorder="1"/>
    <xf numFmtId="166" fontId="9" fillId="0" borderId="0" xfId="6" applyNumberFormat="1" applyFont="1" applyFill="1" applyBorder="1" applyAlignment="1" applyProtection="1">
      <alignment horizontal="center" vertical="center"/>
    </xf>
    <xf numFmtId="1" fontId="9" fillId="0" borderId="0" xfId="6" applyNumberFormat="1" applyFont="1" applyFill="1" applyBorder="1" applyAlignment="1" applyProtection="1">
      <alignment vertical="center"/>
    </xf>
    <xf numFmtId="166" fontId="9" fillId="0" borderId="0" xfId="6" applyNumberFormat="1" applyFont="1" applyFill="1" applyBorder="1" applyAlignment="1" applyProtection="1">
      <alignment vertical="center"/>
    </xf>
    <xf numFmtId="3" fontId="9" fillId="0" borderId="0" xfId="6" applyNumberFormat="1" applyFont="1" applyFill="1" applyBorder="1" applyAlignment="1" applyProtection="1">
      <alignment vertical="center"/>
    </xf>
    <xf numFmtId="167" fontId="9" fillId="0" borderId="0" xfId="1055" applyNumberFormat="1" applyFont="1"/>
    <xf numFmtId="9" fontId="9" fillId="0" borderId="0" xfId="1055" applyFont="1"/>
    <xf numFmtId="164" fontId="9" fillId="0" borderId="13" xfId="1050" applyNumberFormat="1" applyFont="1" applyBorder="1" applyAlignment="1" applyProtection="1">
      <alignment horizontal="left" vertical="center"/>
    </xf>
    <xf numFmtId="1" fontId="9" fillId="0" borderId="14" xfId="6" applyNumberFormat="1" applyFont="1" applyFill="1" applyBorder="1" applyAlignment="1" applyProtection="1">
      <alignment vertical="center"/>
    </xf>
    <xf numFmtId="37" fontId="9" fillId="0" borderId="27" xfId="327" applyFont="1" applyBorder="1"/>
    <xf numFmtId="38" fontId="9" fillId="0" borderId="0" xfId="2" applyNumberFormat="1" applyFont="1" applyBorder="1"/>
    <xf numFmtId="164" fontId="9" fillId="0" borderId="0" xfId="1050" applyNumberFormat="1" applyFont="1" applyAlignment="1" applyProtection="1">
      <alignment horizontal="left" vertical="center"/>
    </xf>
    <xf numFmtId="164" fontId="24" fillId="0" borderId="0" xfId="1050" applyNumberFormat="1" applyFont="1" applyAlignment="1" applyProtection="1">
      <alignment horizontal="left" vertical="center"/>
    </xf>
    <xf numFmtId="166" fontId="24" fillId="0" borderId="0" xfId="6" applyNumberFormat="1" applyFont="1" applyFill="1" applyBorder="1" applyAlignment="1" applyProtection="1">
      <alignment horizontal="left" vertical="center"/>
    </xf>
    <xf numFmtId="10" fontId="9" fillId="0" borderId="0" xfId="1055" applyNumberFormat="1" applyFont="1" applyFill="1" applyBorder="1" applyAlignment="1" applyProtection="1">
      <alignment vertical="center"/>
    </xf>
    <xf numFmtId="10" fontId="9" fillId="0" borderId="5" xfId="1055" applyNumberFormat="1" applyFont="1" applyFill="1" applyBorder="1" applyAlignment="1" applyProtection="1">
      <alignment vertical="center"/>
    </xf>
    <xf numFmtId="3" fontId="9" fillId="0" borderId="5" xfId="6" applyNumberFormat="1" applyFont="1" applyFill="1" applyBorder="1" applyAlignment="1" applyProtection="1">
      <alignment vertical="center"/>
    </xf>
    <xf numFmtId="10" fontId="16" fillId="0" borderId="0" xfId="1055" applyNumberFormat="1" applyFont="1" applyFill="1" applyBorder="1" applyAlignment="1" applyProtection="1">
      <alignment vertical="center"/>
    </xf>
    <xf numFmtId="164" fontId="24" fillId="0" borderId="4" xfId="1050" applyNumberFormat="1" applyFont="1" applyBorder="1" applyAlignment="1" applyProtection="1">
      <alignment horizontal="left" vertical="center"/>
    </xf>
    <xf numFmtId="10" fontId="20" fillId="0" borderId="0" xfId="1056" applyNumberFormat="1" applyFont="1" applyFill="1" applyBorder="1" applyAlignment="1" applyProtection="1">
      <alignment vertical="center"/>
    </xf>
    <xf numFmtId="10" fontId="16" fillId="0" borderId="0" xfId="1056" applyNumberFormat="1" applyFont="1" applyFill="1" applyBorder="1" applyAlignment="1" applyProtection="1">
      <alignment horizontal="center" vertical="center"/>
    </xf>
    <xf numFmtId="10" fontId="51" fillId="0" borderId="0" xfId="1056" applyNumberFormat="1" applyFont="1" applyFill="1" applyBorder="1" applyAlignment="1" applyProtection="1">
      <alignment horizontal="center" vertical="center"/>
    </xf>
    <xf numFmtId="14" fontId="44" fillId="3" borderId="0" xfId="327" applyNumberFormat="1" applyFont="1" applyFill="1"/>
    <xf numFmtId="166" fontId="20" fillId="0" borderId="18" xfId="6" applyNumberFormat="1" applyFont="1" applyBorder="1" applyAlignment="1" applyProtection="1">
      <alignment horizontal="center" vertical="center"/>
    </xf>
    <xf numFmtId="166" fontId="20" fillId="0" borderId="22" xfId="11" applyNumberFormat="1" applyFont="1" applyFill="1" applyBorder="1" applyAlignment="1" applyProtection="1">
      <alignment horizontal="right" vertical="center"/>
    </xf>
    <xf numFmtId="166" fontId="16" fillId="0" borderId="5" xfId="11" applyNumberFormat="1" applyFont="1" applyFill="1" applyBorder="1" applyAlignment="1" applyProtection="1">
      <alignment horizontal="right" vertical="center"/>
    </xf>
    <xf numFmtId="166" fontId="16" fillId="0" borderId="5" xfId="11" applyNumberFormat="1" applyFont="1" applyBorder="1" applyAlignment="1">
      <alignment horizontal="right"/>
    </xf>
    <xf numFmtId="166" fontId="16" fillId="0" borderId="23" xfId="11" applyNumberFormat="1" applyFont="1" applyBorder="1" applyAlignment="1">
      <alignment horizontal="right"/>
    </xf>
    <xf numFmtId="166" fontId="20" fillId="0" borderId="22" xfId="11" applyNumberFormat="1" applyFont="1" applyBorder="1" applyAlignment="1">
      <alignment horizontal="right"/>
    </xf>
    <xf numFmtId="166" fontId="20" fillId="0" borderId="5" xfId="11" applyNumberFormat="1" applyFont="1" applyFill="1" applyBorder="1" applyAlignment="1" applyProtection="1">
      <alignment horizontal="right" vertical="center"/>
    </xf>
    <xf numFmtId="166" fontId="20" fillId="0" borderId="27" xfId="11" applyNumberFormat="1" applyFont="1" applyBorder="1" applyAlignment="1">
      <alignment horizontal="right"/>
    </xf>
    <xf numFmtId="37" fontId="16" fillId="0" borderId="28" xfId="327" applyFont="1" applyBorder="1"/>
    <xf numFmtId="37" fontId="16" fillId="0" borderId="27" xfId="327" applyFont="1" applyBorder="1"/>
    <xf numFmtId="37" fontId="16" fillId="0" borderId="22" xfId="327" applyFont="1" applyBorder="1"/>
    <xf numFmtId="166" fontId="20" fillId="0" borderId="10" xfId="6" applyNumberFormat="1" applyFont="1" applyBorder="1" applyAlignment="1" applyProtection="1">
      <alignment horizontal="center" vertical="center"/>
    </xf>
    <xf numFmtId="37" fontId="16" fillId="0" borderId="3" xfId="327" applyFont="1" applyBorder="1"/>
    <xf numFmtId="0" fontId="16" fillId="0" borderId="5" xfId="1050" applyFont="1" applyBorder="1" applyAlignment="1" applyProtection="1">
      <alignment wrapText="1"/>
    </xf>
    <xf numFmtId="37" fontId="16" fillId="0" borderId="16" xfId="327" applyFont="1" applyBorder="1"/>
    <xf numFmtId="0" fontId="27" fillId="0" borderId="16" xfId="1050" applyFont="1" applyBorder="1" applyProtection="1"/>
    <xf numFmtId="37" fontId="20" fillId="0" borderId="26" xfId="1050" applyNumberFormat="1" applyFont="1" applyBorder="1" applyAlignment="1" applyProtection="1">
      <alignment horizontal="center" vertical="center" wrapText="1"/>
    </xf>
    <xf numFmtId="166" fontId="25" fillId="0" borderId="5" xfId="6" applyNumberFormat="1" applyFont="1" applyFill="1" applyBorder="1" applyAlignment="1" applyProtection="1">
      <alignment horizontal="center" vertical="center"/>
    </xf>
    <xf numFmtId="166" fontId="20" fillId="0" borderId="5" xfId="6" applyNumberFormat="1" applyFont="1" applyFill="1" applyBorder="1" applyAlignment="1" applyProtection="1">
      <alignment horizontal="left" vertical="center"/>
    </xf>
    <xf numFmtId="166" fontId="16" fillId="0" borderId="5" xfId="6" applyNumberFormat="1" applyFont="1" applyFill="1" applyBorder="1" applyAlignment="1" applyProtection="1">
      <alignment horizontal="center" vertical="center"/>
    </xf>
    <xf numFmtId="166" fontId="16" fillId="0" borderId="5" xfId="6" applyNumberFormat="1" applyFont="1" applyFill="1" applyBorder="1"/>
    <xf numFmtId="38" fontId="16" fillId="0" borderId="5" xfId="2" applyNumberFormat="1" applyFont="1" applyFill="1" applyBorder="1" applyAlignment="1">
      <alignment horizontal="right"/>
    </xf>
    <xf numFmtId="37" fontId="49" fillId="0" borderId="5" xfId="327" applyFont="1" applyBorder="1"/>
    <xf numFmtId="37" fontId="50" fillId="0" borderId="5" xfId="327" applyFont="1" applyBorder="1"/>
    <xf numFmtId="10" fontId="9" fillId="0" borderId="5" xfId="1056" applyNumberFormat="1" applyFont="1" applyFill="1" applyBorder="1" applyAlignment="1" applyProtection="1">
      <alignment horizontal="center" vertical="center"/>
    </xf>
    <xf numFmtId="41" fontId="0" fillId="0" borderId="0" xfId="3" applyFont="1"/>
    <xf numFmtId="37" fontId="0" fillId="0" borderId="0" xfId="0" applyAlignment="1">
      <alignment horizontal="right"/>
    </xf>
    <xf numFmtId="10" fontId="9" fillId="0" borderId="0" xfId="1055" applyNumberFormat="1" applyFont="1" applyFill="1"/>
    <xf numFmtId="37" fontId="0" fillId="0" borderId="0" xfId="0" applyAlignment="1">
      <alignment horizontal="left"/>
    </xf>
    <xf numFmtId="41" fontId="0" fillId="0" borderId="0" xfId="0" applyNumberFormat="1"/>
    <xf numFmtId="37" fontId="0" fillId="0" borderId="29" xfId="0" applyBorder="1"/>
    <xf numFmtId="37" fontId="0" fillId="0" borderId="29" xfId="0" applyBorder="1" applyAlignment="1">
      <alignment horizontal="left"/>
    </xf>
    <xf numFmtId="10" fontId="2" fillId="0" borderId="29" xfId="1055" applyNumberFormat="1" applyFont="1" applyFill="1" applyBorder="1" applyAlignment="1">
      <alignment horizontal="right"/>
    </xf>
    <xf numFmtId="10" fontId="0" fillId="0" borderId="29" xfId="1055" applyNumberFormat="1" applyFont="1" applyBorder="1" applyAlignment="1">
      <alignment horizontal="right"/>
    </xf>
    <xf numFmtId="0" fontId="17" fillId="0" borderId="0" xfId="1050" applyFont="1" applyAlignment="1" applyProtection="1">
      <alignment wrapText="1"/>
    </xf>
    <xf numFmtId="37" fontId="36" fillId="0" borderId="16" xfId="327" applyFont="1" applyBorder="1"/>
    <xf numFmtId="38" fontId="20" fillId="0" borderId="0" xfId="2" applyNumberFormat="1" applyFont="1" applyBorder="1" applyAlignment="1">
      <alignment horizontal="center"/>
    </xf>
    <xf numFmtId="37" fontId="16" fillId="0" borderId="0" xfId="327" applyFont="1" applyAlignment="1">
      <alignment horizontal="center"/>
    </xf>
    <xf numFmtId="37" fontId="9" fillId="0" borderId="0" xfId="327" applyFont="1" applyAlignment="1">
      <alignment horizontal="center"/>
    </xf>
    <xf numFmtId="0" fontId="19" fillId="0" borderId="16" xfId="1050" applyFont="1" applyBorder="1" applyProtection="1"/>
    <xf numFmtId="37" fontId="20" fillId="0" borderId="28" xfId="1050" applyNumberFormat="1" applyFont="1" applyBorder="1" applyAlignment="1" applyProtection="1">
      <alignment horizontal="center" vertical="center" wrapText="1"/>
    </xf>
    <xf numFmtId="37" fontId="20" fillId="0" borderId="30" xfId="1050" applyNumberFormat="1" applyFont="1" applyBorder="1" applyAlignment="1" applyProtection="1">
      <alignment horizontal="center" vertical="center" wrapText="1"/>
    </xf>
    <xf numFmtId="166" fontId="20" fillId="0" borderId="5" xfId="11" applyNumberFormat="1" applyFont="1" applyFill="1" applyBorder="1" applyAlignment="1" applyProtection="1">
      <alignment horizontal="left" vertical="center"/>
    </xf>
    <xf numFmtId="166" fontId="20" fillId="0" borderId="22" xfId="11" applyNumberFormat="1" applyFont="1" applyFill="1" applyBorder="1" applyAlignment="1" applyProtection="1">
      <alignment horizontal="left" vertical="center"/>
    </xf>
    <xf numFmtId="166" fontId="20" fillId="0" borderId="27" xfId="11" applyNumberFormat="1" applyFont="1" applyFill="1" applyBorder="1" applyAlignment="1" applyProtection="1">
      <alignment horizontal="left" vertical="center"/>
    </xf>
    <xf numFmtId="166" fontId="20" fillId="0" borderId="31" xfId="11" applyNumberFormat="1" applyFont="1" applyFill="1" applyBorder="1" applyAlignment="1" applyProtection="1">
      <alignment horizontal="left" vertical="center"/>
    </xf>
    <xf numFmtId="168" fontId="44" fillId="3" borderId="0" xfId="327" applyNumberFormat="1" applyFont="1" applyFill="1"/>
    <xf numFmtId="168" fontId="20" fillId="0" borderId="10" xfId="1050" applyNumberFormat="1" applyFont="1" applyBorder="1" applyAlignment="1" applyProtection="1">
      <alignment horizontal="center" vertical="center" wrapText="1"/>
    </xf>
    <xf numFmtId="10" fontId="9" fillId="0" borderId="0" xfId="1055" applyNumberFormat="1" applyFont="1"/>
    <xf numFmtId="38" fontId="16" fillId="0" borderId="13" xfId="2" applyNumberFormat="1" applyFont="1" applyFill="1" applyBorder="1" applyAlignment="1" applyProtection="1">
      <alignment horizontal="left" vertical="center"/>
    </xf>
    <xf numFmtId="3" fontId="16" fillId="0" borderId="14" xfId="2" applyNumberFormat="1" applyFont="1" applyBorder="1"/>
    <xf numFmtId="3" fontId="16" fillId="0" borderId="27" xfId="2" applyNumberFormat="1" applyFont="1" applyBorder="1"/>
    <xf numFmtId="168" fontId="20" fillId="0" borderId="32" xfId="0" applyNumberFormat="1" applyFont="1" applyBorder="1" applyAlignment="1">
      <alignment horizontal="center" vertical="center" wrapText="1"/>
    </xf>
    <xf numFmtId="2" fontId="16" fillId="0" borderId="0" xfId="2" applyNumberFormat="1" applyFont="1" applyBorder="1"/>
    <xf numFmtId="2" fontId="16" fillId="0" borderId="0" xfId="327" applyNumberFormat="1" applyFont="1"/>
    <xf numFmtId="2" fontId="20" fillId="0" borderId="12" xfId="11" applyNumberFormat="1" applyFont="1" applyFill="1" applyBorder="1" applyAlignment="1" applyProtection="1">
      <alignment horizontal="left" vertical="center"/>
    </xf>
    <xf numFmtId="3" fontId="16" fillId="0" borderId="0" xfId="2" applyNumberFormat="1" applyFont="1" applyBorder="1"/>
    <xf numFmtId="3" fontId="16" fillId="0" borderId="5" xfId="2" applyNumberFormat="1" applyFont="1" applyBorder="1"/>
    <xf numFmtId="41" fontId="33" fillId="0" borderId="0" xfId="3" applyFont="1"/>
    <xf numFmtId="3" fontId="47" fillId="4" borderId="37" xfId="0" applyNumberFormat="1" applyFont="1" applyFill="1" applyBorder="1" applyAlignment="1">
      <alignment horizontal="right" vertical="top" wrapText="1"/>
    </xf>
    <xf numFmtId="3" fontId="52" fillId="5" borderId="38" xfId="0" applyNumberFormat="1" applyFont="1" applyFill="1" applyBorder="1" applyAlignment="1">
      <alignment horizontal="right" vertical="top" wrapText="1"/>
    </xf>
    <xf numFmtId="37" fontId="53" fillId="0" borderId="0" xfId="0" applyFont="1" applyAlignment="1">
      <alignment horizontal="left" vertical="top" wrapText="1"/>
    </xf>
    <xf numFmtId="1" fontId="52" fillId="5" borderId="37" xfId="0" applyNumberFormat="1" applyFont="1" applyFill="1" applyBorder="1" applyAlignment="1">
      <alignment horizontal="right" vertical="top" wrapText="1"/>
    </xf>
    <xf numFmtId="170" fontId="47" fillId="5" borderId="37" xfId="2" applyNumberFormat="1" applyFont="1" applyFill="1" applyBorder="1" applyAlignment="1">
      <alignment horizontal="left" vertical="top" wrapText="1"/>
    </xf>
    <xf numFmtId="170" fontId="47" fillId="4" borderId="37" xfId="2" applyNumberFormat="1" applyFont="1" applyFill="1" applyBorder="1" applyAlignment="1">
      <alignment horizontal="right" vertical="top" wrapText="1"/>
    </xf>
    <xf numFmtId="170" fontId="52" fillId="5" borderId="38" xfId="2" applyNumberFormat="1" applyFont="1" applyFill="1" applyBorder="1" applyAlignment="1">
      <alignment horizontal="right" vertical="top" wrapText="1"/>
    </xf>
    <xf numFmtId="37" fontId="36" fillId="6" borderId="0" xfId="327" applyFont="1" applyFill="1"/>
    <xf numFmtId="41" fontId="0" fillId="4" borderId="34" xfId="3" applyFont="1" applyFill="1" applyBorder="1" applyAlignment="1">
      <alignment horizontal="left" vertical="top" wrapText="1"/>
    </xf>
    <xf numFmtId="41" fontId="0" fillId="4" borderId="35" xfId="3" applyFont="1" applyFill="1" applyBorder="1" applyAlignment="1">
      <alignment horizontal="left" vertical="top" wrapText="1"/>
    </xf>
    <xf numFmtId="41" fontId="0" fillId="5" borderId="36" xfId="3" applyFont="1" applyFill="1" applyBorder="1" applyAlignment="1">
      <alignment horizontal="left" vertical="top" wrapText="1"/>
    </xf>
    <xf numFmtId="37" fontId="54" fillId="0" borderId="0" xfId="0" applyFont="1" applyAlignment="1">
      <alignment horizontal="left" vertical="top"/>
    </xf>
    <xf numFmtId="37" fontId="55" fillId="5" borderId="36" xfId="0" applyFont="1" applyFill="1" applyBorder="1" applyAlignment="1">
      <alignment horizontal="right" vertical="top" wrapText="1"/>
    </xf>
    <xf numFmtId="1" fontId="55" fillId="5" borderId="37" xfId="0" applyNumberFormat="1" applyFont="1" applyFill="1" applyBorder="1" applyAlignment="1">
      <alignment horizontal="right" vertical="top" wrapText="1"/>
    </xf>
    <xf numFmtId="37" fontId="56" fillId="5" borderId="37" xfId="0" applyFont="1" applyFill="1" applyBorder="1" applyAlignment="1">
      <alignment horizontal="left" vertical="top" wrapText="1"/>
    </xf>
    <xf numFmtId="172" fontId="56" fillId="4" borderId="37" xfId="0" applyNumberFormat="1" applyFont="1" applyFill="1" applyBorder="1" applyAlignment="1">
      <alignment horizontal="right" vertical="top" wrapText="1"/>
    </xf>
    <xf numFmtId="172" fontId="55" fillId="5" borderId="37" xfId="0" applyNumberFormat="1" applyFont="1" applyFill="1" applyBorder="1" applyAlignment="1">
      <alignment horizontal="right" vertical="top" wrapText="1"/>
    </xf>
    <xf numFmtId="172" fontId="55" fillId="5" borderId="38" xfId="0" applyNumberFormat="1" applyFont="1" applyFill="1" applyBorder="1" applyAlignment="1">
      <alignment horizontal="right" vertical="top" wrapText="1"/>
    </xf>
    <xf numFmtId="171" fontId="56" fillId="4" borderId="37" xfId="0" applyNumberFormat="1" applyFont="1" applyFill="1" applyBorder="1" applyAlignment="1">
      <alignment horizontal="right" vertical="top" wrapText="1"/>
    </xf>
    <xf numFmtId="171" fontId="55" fillId="5" borderId="37" xfId="0" applyNumberFormat="1" applyFont="1" applyFill="1" applyBorder="1" applyAlignment="1">
      <alignment horizontal="right" vertical="top" wrapText="1"/>
    </xf>
    <xf numFmtId="171" fontId="55" fillId="5" borderId="38" xfId="0" applyNumberFormat="1" applyFont="1" applyFill="1" applyBorder="1" applyAlignment="1">
      <alignment horizontal="right" vertical="top" wrapText="1"/>
    </xf>
    <xf numFmtId="41" fontId="54" fillId="0" borderId="0" xfId="3" applyFont="1" applyAlignment="1">
      <alignment horizontal="left" vertical="top"/>
    </xf>
    <xf numFmtId="41" fontId="55" fillId="5" borderId="37" xfId="3" applyFont="1" applyFill="1" applyBorder="1" applyAlignment="1">
      <alignment horizontal="right" vertical="top" wrapText="1"/>
    </xf>
    <xf numFmtId="41" fontId="56" fillId="5" borderId="37" xfId="3" applyFont="1" applyFill="1" applyBorder="1" applyAlignment="1">
      <alignment horizontal="left" vertical="top" wrapText="1"/>
    </xf>
    <xf numFmtId="41" fontId="56" fillId="4" borderId="37" xfId="3" applyFont="1" applyFill="1" applyBorder="1" applyAlignment="1">
      <alignment horizontal="right" vertical="top" wrapText="1"/>
    </xf>
    <xf numFmtId="41" fontId="55" fillId="5" borderId="38" xfId="3" applyFont="1" applyFill="1" applyBorder="1" applyAlignment="1">
      <alignment horizontal="right" vertical="top" wrapText="1"/>
    </xf>
    <xf numFmtId="37" fontId="55" fillId="6" borderId="44" xfId="0" applyFont="1" applyFill="1" applyBorder="1" applyAlignment="1">
      <alignment horizontal="right" vertical="top" wrapText="1"/>
    </xf>
    <xf numFmtId="37" fontId="55" fillId="6" borderId="40" xfId="0" applyFont="1" applyFill="1" applyBorder="1" applyAlignment="1">
      <alignment horizontal="right" vertical="top" wrapText="1"/>
    </xf>
    <xf numFmtId="171" fontId="55" fillId="6" borderId="37" xfId="0" applyNumberFormat="1" applyFont="1" applyFill="1" applyBorder="1" applyAlignment="1">
      <alignment horizontal="right" vertical="top" wrapText="1"/>
    </xf>
    <xf numFmtId="172" fontId="55" fillId="6" borderId="37" xfId="0" applyNumberFormat="1" applyFont="1" applyFill="1" applyBorder="1" applyAlignment="1">
      <alignment horizontal="right" vertical="top" wrapText="1"/>
    </xf>
    <xf numFmtId="168" fontId="7" fillId="0" borderId="0" xfId="327" applyNumberFormat="1" applyFont="1" applyAlignment="1">
      <alignment horizontal="center"/>
    </xf>
    <xf numFmtId="37" fontId="36" fillId="0" borderId="0" xfId="327" applyFont="1" applyAlignment="1">
      <alignment horizontal="center" vertical="top" wrapText="1"/>
    </xf>
    <xf numFmtId="37" fontId="36" fillId="0" borderId="0" xfId="327" applyFont="1" applyAlignment="1">
      <alignment horizontal="center" vertical="top"/>
    </xf>
    <xf numFmtId="14" fontId="40" fillId="0" borderId="0" xfId="327" applyNumberFormat="1" applyFont="1" applyAlignment="1">
      <alignment horizontal="center"/>
    </xf>
    <xf numFmtId="37" fontId="43" fillId="3" borderId="0" xfId="327" applyFont="1" applyFill="1" applyAlignment="1">
      <alignment horizontal="justify" wrapText="1"/>
    </xf>
    <xf numFmtId="37" fontId="37" fillId="3" borderId="0" xfId="327" applyFont="1" applyFill="1" applyAlignment="1">
      <alignment horizontal="center"/>
    </xf>
    <xf numFmtId="37" fontId="38" fillId="3" borderId="0" xfId="327" applyFont="1" applyFill="1" applyAlignment="1">
      <alignment horizontal="center"/>
    </xf>
    <xf numFmtId="37" fontId="7" fillId="3" borderId="0" xfId="327" applyFont="1" applyFill="1" applyAlignment="1">
      <alignment horizontal="center"/>
    </xf>
    <xf numFmtId="37" fontId="39" fillId="0" borderId="0" xfId="327" applyFont="1" applyAlignment="1">
      <alignment horizontal="center"/>
    </xf>
    <xf numFmtId="37" fontId="7" fillId="0" borderId="0" xfId="327" applyFont="1" applyAlignment="1">
      <alignment horizontal="center"/>
    </xf>
    <xf numFmtId="0" fontId="17" fillId="0" borderId="0" xfId="1050" applyFont="1" applyAlignment="1" applyProtection="1">
      <alignment horizontal="center" wrapText="1"/>
    </xf>
    <xf numFmtId="0" fontId="17" fillId="0" borderId="5" xfId="1050" applyFont="1" applyBorder="1" applyAlignment="1" applyProtection="1">
      <alignment horizontal="center" wrapText="1"/>
    </xf>
    <xf numFmtId="14" fontId="18" fillId="0" borderId="0" xfId="1050" applyNumberFormat="1" applyFont="1" applyAlignment="1" applyProtection="1">
      <alignment horizontal="center" wrapText="1"/>
    </xf>
    <xf numFmtId="14" fontId="18" fillId="0" borderId="5" xfId="1050" applyNumberFormat="1" applyFont="1" applyBorder="1" applyAlignment="1" applyProtection="1">
      <alignment horizontal="center" wrapText="1"/>
    </xf>
    <xf numFmtId="168" fontId="8" fillId="0" borderId="0" xfId="1050" applyNumberFormat="1" applyFont="1" applyAlignment="1" applyProtection="1">
      <alignment horizontal="center" wrapText="1"/>
    </xf>
    <xf numFmtId="168" fontId="8" fillId="0" borderId="5" xfId="1050" applyNumberFormat="1" applyFont="1" applyBorder="1" applyAlignment="1" applyProtection="1">
      <alignment horizontal="center" wrapText="1"/>
    </xf>
    <xf numFmtId="37" fontId="31" fillId="0" borderId="25" xfId="1050" applyNumberFormat="1" applyFont="1" applyBorder="1" applyAlignment="1" applyProtection="1">
      <alignment horizontal="center" vertical="center" wrapText="1"/>
    </xf>
    <xf numFmtId="37" fontId="31" fillId="0" borderId="26" xfId="1050" applyNumberFormat="1" applyFont="1" applyBorder="1" applyAlignment="1" applyProtection="1">
      <alignment horizontal="center" vertical="center" wrapText="1"/>
    </xf>
    <xf numFmtId="0" fontId="16" fillId="0" borderId="0" xfId="1050" applyFont="1" applyAlignment="1" applyProtection="1">
      <alignment horizontal="center" wrapText="1"/>
    </xf>
    <xf numFmtId="0" fontId="16" fillId="0" borderId="5" xfId="1050" applyFont="1" applyBorder="1" applyAlignment="1" applyProtection="1">
      <alignment horizontal="center" wrapText="1"/>
    </xf>
    <xf numFmtId="0" fontId="20" fillId="0" borderId="7" xfId="1050" applyFont="1" applyBorder="1" applyAlignment="1" applyProtection="1">
      <alignment horizontal="center" vertical="center"/>
    </xf>
    <xf numFmtId="0" fontId="20" fillId="0" borderId="9" xfId="1050" applyFont="1" applyBorder="1" applyAlignment="1" applyProtection="1">
      <alignment horizontal="center" vertical="center"/>
    </xf>
    <xf numFmtId="0" fontId="23" fillId="0" borderId="0" xfId="1050" applyFont="1" applyAlignment="1" applyProtection="1">
      <alignment horizontal="center" wrapText="1"/>
    </xf>
    <xf numFmtId="0" fontId="23" fillId="0" borderId="5" xfId="1050" applyFont="1" applyBorder="1" applyAlignment="1" applyProtection="1">
      <alignment horizontal="center" wrapText="1"/>
    </xf>
    <xf numFmtId="168" fontId="18" fillId="0" borderId="0" xfId="1050" applyNumberFormat="1" applyFont="1" applyAlignment="1" applyProtection="1">
      <alignment horizontal="center" wrapText="1"/>
    </xf>
    <xf numFmtId="168" fontId="18" fillId="0" borderId="5" xfId="1050" applyNumberFormat="1" applyFont="1" applyBorder="1" applyAlignment="1" applyProtection="1">
      <alignment horizontal="center" wrapText="1"/>
    </xf>
    <xf numFmtId="37" fontId="20" fillId="0" borderId="25" xfId="1050" applyNumberFormat="1" applyFont="1" applyBorder="1" applyAlignment="1" applyProtection="1">
      <alignment horizontal="center" vertical="center" wrapText="1"/>
    </xf>
    <xf numFmtId="37" fontId="20" fillId="0" borderId="26" xfId="1050" applyNumberFormat="1" applyFont="1" applyBorder="1" applyAlignment="1" applyProtection="1">
      <alignment horizontal="center" vertical="center" wrapText="1"/>
    </xf>
    <xf numFmtId="0" fontId="10" fillId="0" borderId="0" xfId="1050" applyFont="1" applyAlignment="1" applyProtection="1">
      <alignment horizontal="center"/>
    </xf>
    <xf numFmtId="0" fontId="10" fillId="0" borderId="5" xfId="1050" applyFont="1" applyBorder="1" applyAlignment="1" applyProtection="1">
      <alignment horizontal="center"/>
    </xf>
    <xf numFmtId="0" fontId="10" fillId="0" borderId="0" xfId="1050" applyFont="1" applyAlignment="1" applyProtection="1">
      <alignment horizontal="center" wrapText="1"/>
    </xf>
    <xf numFmtId="0" fontId="10" fillId="0" borderId="5" xfId="1050" applyFont="1" applyBorder="1" applyAlignment="1" applyProtection="1">
      <alignment horizontal="center" wrapText="1"/>
    </xf>
    <xf numFmtId="38" fontId="16" fillId="0" borderId="0" xfId="2" applyNumberFormat="1" applyFont="1" applyFill="1" applyBorder="1" applyAlignment="1" applyProtection="1">
      <alignment horizontal="center" vertical="center"/>
    </xf>
    <xf numFmtId="10" fontId="49" fillId="0" borderId="0" xfId="1056" quotePrefix="1" applyNumberFormat="1" applyFont="1" applyFill="1" applyBorder="1" applyAlignment="1" applyProtection="1">
      <alignment horizontal="center" vertical="center"/>
    </xf>
    <xf numFmtId="10" fontId="49" fillId="0" borderId="0" xfId="1056" applyNumberFormat="1" applyFont="1" applyFill="1" applyBorder="1" applyAlignment="1" applyProtection="1">
      <alignment horizontal="center" vertical="center"/>
    </xf>
    <xf numFmtId="10" fontId="16" fillId="0" borderId="0" xfId="1055" applyNumberFormat="1" applyFont="1" applyFill="1" applyBorder="1" applyAlignment="1">
      <alignment horizontal="center"/>
    </xf>
    <xf numFmtId="10" fontId="51" fillId="0" borderId="0" xfId="1056" applyNumberFormat="1" applyFont="1" applyFill="1" applyBorder="1" applyAlignment="1" applyProtection="1">
      <alignment horizontal="center" vertical="center"/>
    </xf>
    <xf numFmtId="10" fontId="9" fillId="0" borderId="0" xfId="1056" applyNumberFormat="1" applyFont="1" applyFill="1" applyBorder="1" applyAlignment="1" applyProtection="1">
      <alignment horizontal="center" vertical="center"/>
    </xf>
    <xf numFmtId="0" fontId="10" fillId="0" borderId="4" xfId="1050" applyFont="1" applyBorder="1" applyAlignment="1" applyProtection="1">
      <alignment horizontal="center" wrapText="1"/>
    </xf>
    <xf numFmtId="168" fontId="8" fillId="0" borderId="4" xfId="1050" applyNumberFormat="1" applyFont="1" applyBorder="1" applyAlignment="1" applyProtection="1">
      <alignment horizontal="center" wrapText="1"/>
    </xf>
    <xf numFmtId="0" fontId="9" fillId="0" borderId="4" xfId="1050" applyFont="1" applyBorder="1" applyAlignment="1" applyProtection="1">
      <alignment horizontal="center" wrapText="1"/>
    </xf>
    <xf numFmtId="0" fontId="9" fillId="0" borderId="0" xfId="1050" applyFont="1" applyAlignment="1" applyProtection="1">
      <alignment horizontal="center" wrapText="1"/>
    </xf>
    <xf numFmtId="0" fontId="9" fillId="0" borderId="5" xfId="1050" applyFont="1" applyBorder="1" applyAlignment="1" applyProtection="1">
      <alignment horizontal="center" wrapText="1"/>
    </xf>
    <xf numFmtId="41" fontId="55" fillId="5" borderId="37" xfId="3" applyFont="1" applyFill="1" applyBorder="1" applyAlignment="1">
      <alignment horizontal="left" vertical="top" wrapText="1"/>
    </xf>
    <xf numFmtId="41" fontId="55" fillId="5" borderId="39" xfId="3" applyFont="1" applyFill="1" applyBorder="1" applyAlignment="1">
      <alignment horizontal="left" vertical="top" wrapText="1"/>
    </xf>
    <xf numFmtId="41" fontId="55" fillId="5" borderId="41" xfId="3" applyFont="1" applyFill="1" applyBorder="1" applyAlignment="1">
      <alignment horizontal="left" vertical="top" wrapText="1"/>
    </xf>
    <xf numFmtId="41" fontId="55" fillId="5" borderId="42" xfId="3" applyFont="1" applyFill="1" applyBorder="1" applyAlignment="1">
      <alignment horizontal="left" vertical="top" wrapText="1"/>
    </xf>
    <xf numFmtId="41" fontId="55" fillId="5" borderId="43" xfId="3" applyFont="1" applyFill="1" applyBorder="1" applyAlignment="1">
      <alignment horizontal="left" vertical="top" wrapText="1"/>
    </xf>
    <xf numFmtId="41" fontId="55" fillId="5" borderId="37" xfId="3" applyFont="1" applyFill="1" applyBorder="1" applyAlignment="1">
      <alignment horizontal="right" vertical="top" wrapText="1"/>
    </xf>
    <xf numFmtId="41" fontId="55" fillId="5" borderId="39" xfId="3" applyFont="1" applyFill="1" applyBorder="1" applyAlignment="1">
      <alignment horizontal="right" vertical="top" wrapText="1"/>
    </xf>
    <xf numFmtId="41" fontId="55" fillId="5" borderId="36" xfId="3" applyFont="1" applyFill="1" applyBorder="1" applyAlignment="1">
      <alignment horizontal="right" vertical="top" wrapText="1"/>
    </xf>
    <xf numFmtId="41" fontId="55" fillId="5" borderId="44" xfId="3" applyFont="1" applyFill="1" applyBorder="1" applyAlignment="1">
      <alignment horizontal="right" vertical="top" wrapText="1"/>
    </xf>
    <xf numFmtId="41" fontId="55" fillId="5" borderId="40" xfId="3" applyFont="1" applyFill="1" applyBorder="1" applyAlignment="1">
      <alignment horizontal="right" vertical="top" wrapText="1"/>
    </xf>
    <xf numFmtId="37" fontId="52" fillId="5" borderId="37" xfId="0" applyFont="1" applyFill="1" applyBorder="1" applyAlignment="1">
      <alignment horizontal="left" vertical="top" wrapText="1"/>
    </xf>
    <xf numFmtId="37" fontId="52" fillId="5" borderId="39" xfId="0" applyFont="1" applyFill="1" applyBorder="1" applyAlignment="1">
      <alignment horizontal="left" vertical="top" wrapText="1"/>
    </xf>
    <xf numFmtId="37" fontId="52" fillId="5" borderId="41" xfId="0" applyFont="1" applyFill="1" applyBorder="1" applyAlignment="1">
      <alignment horizontal="left" vertical="top" wrapText="1"/>
    </xf>
    <xf numFmtId="37" fontId="52" fillId="5" borderId="42" xfId="0" applyFont="1" applyFill="1" applyBorder="1" applyAlignment="1">
      <alignment horizontal="left" vertical="top" wrapText="1"/>
    </xf>
    <xf numFmtId="37" fontId="52" fillId="5" borderId="43" xfId="0" applyFont="1" applyFill="1" applyBorder="1" applyAlignment="1">
      <alignment horizontal="left" vertical="top" wrapText="1"/>
    </xf>
    <xf numFmtId="37" fontId="52" fillId="5" borderId="37" xfId="0" applyFont="1" applyFill="1" applyBorder="1" applyAlignment="1">
      <alignment horizontal="right" vertical="top" wrapText="1"/>
    </xf>
    <xf numFmtId="37" fontId="52" fillId="5" borderId="39" xfId="0" applyFont="1" applyFill="1" applyBorder="1" applyAlignment="1">
      <alignment horizontal="right" vertical="top" wrapText="1"/>
    </xf>
    <xf numFmtId="37" fontId="52" fillId="5" borderId="36" xfId="0" applyFont="1" applyFill="1" applyBorder="1" applyAlignment="1">
      <alignment horizontal="right" vertical="top" wrapText="1"/>
    </xf>
    <xf numFmtId="37" fontId="52" fillId="5" borderId="44" xfId="0" applyFont="1" applyFill="1" applyBorder="1" applyAlignment="1">
      <alignment horizontal="right" vertical="top" wrapText="1"/>
    </xf>
    <xf numFmtId="37" fontId="52" fillId="5" borderId="40" xfId="0" applyFont="1" applyFill="1" applyBorder="1" applyAlignment="1">
      <alignment horizontal="right" vertical="top" wrapText="1"/>
    </xf>
    <xf numFmtId="37" fontId="52" fillId="5" borderId="45" xfId="0" applyFont="1" applyFill="1" applyBorder="1" applyAlignment="1">
      <alignment horizontal="left" vertical="top" wrapText="1"/>
    </xf>
    <xf numFmtId="37" fontId="55" fillId="5" borderId="37" xfId="0" applyFont="1" applyFill="1" applyBorder="1" applyAlignment="1">
      <alignment horizontal="left" vertical="top" wrapText="1"/>
    </xf>
    <xf numFmtId="37" fontId="55" fillId="5" borderId="39" xfId="0" applyFont="1" applyFill="1" applyBorder="1" applyAlignment="1">
      <alignment horizontal="left" vertical="top" wrapText="1"/>
    </xf>
    <xf numFmtId="37" fontId="55" fillId="5" borderId="36" xfId="0" applyFont="1" applyFill="1" applyBorder="1" applyAlignment="1">
      <alignment horizontal="right" vertical="top" wrapText="1"/>
    </xf>
    <xf numFmtId="37" fontId="55" fillId="5" borderId="44" xfId="0" applyFont="1" applyFill="1" applyBorder="1" applyAlignment="1">
      <alignment horizontal="right" vertical="top" wrapText="1"/>
    </xf>
    <xf numFmtId="37" fontId="55" fillId="5" borderId="40" xfId="0" applyFont="1" applyFill="1" applyBorder="1" applyAlignment="1">
      <alignment horizontal="right" vertical="top" wrapText="1"/>
    </xf>
    <xf numFmtId="37" fontId="55" fillId="5" borderId="37" xfId="0" applyFont="1" applyFill="1" applyBorder="1" applyAlignment="1">
      <alignment horizontal="right" vertical="top" wrapText="1"/>
    </xf>
    <xf numFmtId="37" fontId="55" fillId="5" borderId="39" xfId="0" applyFont="1" applyFill="1" applyBorder="1" applyAlignment="1">
      <alignment horizontal="right" vertical="top" wrapText="1"/>
    </xf>
    <xf numFmtId="37" fontId="55" fillId="5" borderId="36" xfId="0" applyFont="1" applyFill="1" applyBorder="1" applyAlignment="1">
      <alignment horizontal="left" vertical="top" wrapText="1"/>
    </xf>
    <xf numFmtId="37" fontId="55" fillId="5" borderId="44" xfId="0" applyFont="1" applyFill="1" applyBorder="1" applyAlignment="1">
      <alignment horizontal="left" vertical="top" wrapText="1"/>
    </xf>
    <xf numFmtId="37" fontId="55" fillId="5" borderId="40" xfId="0" applyFont="1" applyFill="1" applyBorder="1" applyAlignment="1">
      <alignment horizontal="left" vertical="top" wrapText="1"/>
    </xf>
    <xf numFmtId="37" fontId="55" fillId="5" borderId="41" xfId="0" applyFont="1" applyFill="1" applyBorder="1" applyAlignment="1">
      <alignment horizontal="left" vertical="top" wrapText="1"/>
    </xf>
    <xf numFmtId="37" fontId="55" fillId="5" borderId="42" xfId="0" applyFont="1" applyFill="1" applyBorder="1" applyAlignment="1">
      <alignment horizontal="left" vertical="top" wrapText="1"/>
    </xf>
    <xf numFmtId="37" fontId="55" fillId="5" borderId="43" xfId="0" applyFont="1" applyFill="1" applyBorder="1" applyAlignment="1">
      <alignment horizontal="left" vertical="top" wrapText="1"/>
    </xf>
  </cellXfs>
  <cellStyles count="1126">
    <cellStyle name="Hipervínculo" xfId="1" builtinId="8"/>
    <cellStyle name="Millares" xfId="2" builtinId="3"/>
    <cellStyle name="Millares [0]" xfId="3" builtinId="6"/>
    <cellStyle name="Millares [0] 2" xfId="4" xr:uid="{00000000-0005-0000-0000-000003000000}"/>
    <cellStyle name="Millares 12" xfId="5" xr:uid="{00000000-0005-0000-0000-000004000000}"/>
    <cellStyle name="Millares 12 2" xfId="6" xr:uid="{00000000-0005-0000-0000-000005000000}"/>
    <cellStyle name="Millares 12 2 2" xfId="7" xr:uid="{00000000-0005-0000-0000-000006000000}"/>
    <cellStyle name="Millares 12 3" xfId="8" xr:uid="{00000000-0005-0000-0000-000007000000}"/>
    <cellStyle name="Millares 2 2" xfId="9" xr:uid="{00000000-0005-0000-0000-000008000000}"/>
    <cellStyle name="Millares 3 2" xfId="10" xr:uid="{00000000-0005-0000-0000-000009000000}"/>
    <cellStyle name="Millares 6" xfId="11" xr:uid="{00000000-0005-0000-0000-00000A000000}"/>
    <cellStyle name="Millares 6 2" xfId="12" xr:uid="{00000000-0005-0000-0000-00000B000000}"/>
    <cellStyle name="Millares 6 2 2" xfId="13" xr:uid="{00000000-0005-0000-0000-00000C000000}"/>
    <cellStyle name="Millares 6 3" xfId="14" xr:uid="{00000000-0005-0000-0000-00000D000000}"/>
    <cellStyle name="Millares 6 3 2" xfId="15" xr:uid="{00000000-0005-0000-0000-00000E000000}"/>
    <cellStyle name="Normal" xfId="0" builtinId="0"/>
    <cellStyle name="Normal 10 10" xfId="16" xr:uid="{00000000-0005-0000-0000-000010000000}"/>
    <cellStyle name="Normal 10 11" xfId="17" xr:uid="{00000000-0005-0000-0000-000011000000}"/>
    <cellStyle name="Normal 10 12" xfId="18" xr:uid="{00000000-0005-0000-0000-000012000000}"/>
    <cellStyle name="Normal 10 2" xfId="19" xr:uid="{00000000-0005-0000-0000-000013000000}"/>
    <cellStyle name="Normal 10 2 2" xfId="20" xr:uid="{00000000-0005-0000-0000-000014000000}"/>
    <cellStyle name="Normal 10 2 3" xfId="21" xr:uid="{00000000-0005-0000-0000-000015000000}"/>
    <cellStyle name="Normal 10 2 4" xfId="22" xr:uid="{00000000-0005-0000-0000-000016000000}"/>
    <cellStyle name="Normal 10 2 5" xfId="23" xr:uid="{00000000-0005-0000-0000-000017000000}"/>
    <cellStyle name="Normal 10 2 6" xfId="24" xr:uid="{00000000-0005-0000-0000-000018000000}"/>
    <cellStyle name="Normal 10 2 7" xfId="25" xr:uid="{00000000-0005-0000-0000-000019000000}"/>
    <cellStyle name="Normal 10 2 8" xfId="26" xr:uid="{00000000-0005-0000-0000-00001A000000}"/>
    <cellStyle name="Normal 10 3" xfId="27" xr:uid="{00000000-0005-0000-0000-00001B000000}"/>
    <cellStyle name="Normal 10 3 2" xfId="28" xr:uid="{00000000-0005-0000-0000-00001C000000}"/>
    <cellStyle name="Normal 10 3 3" xfId="29" xr:uid="{00000000-0005-0000-0000-00001D000000}"/>
    <cellStyle name="Normal 10 3 4" xfId="30" xr:uid="{00000000-0005-0000-0000-00001E000000}"/>
    <cellStyle name="Normal 10 3 5" xfId="31" xr:uid="{00000000-0005-0000-0000-00001F000000}"/>
    <cellStyle name="Normal 10 3 6" xfId="32" xr:uid="{00000000-0005-0000-0000-000020000000}"/>
    <cellStyle name="Normal 10 3 7" xfId="33" xr:uid="{00000000-0005-0000-0000-000021000000}"/>
    <cellStyle name="Normal 10 3 8" xfId="34" xr:uid="{00000000-0005-0000-0000-000022000000}"/>
    <cellStyle name="Normal 10 4" xfId="35" xr:uid="{00000000-0005-0000-0000-000023000000}"/>
    <cellStyle name="Normal 10 4 2" xfId="36" xr:uid="{00000000-0005-0000-0000-000024000000}"/>
    <cellStyle name="Normal 10 4 3" xfId="37" xr:uid="{00000000-0005-0000-0000-000025000000}"/>
    <cellStyle name="Normal 10 4 4" xfId="38" xr:uid="{00000000-0005-0000-0000-000026000000}"/>
    <cellStyle name="Normal 10 4 5" xfId="39" xr:uid="{00000000-0005-0000-0000-000027000000}"/>
    <cellStyle name="Normal 10 4 6" xfId="40" xr:uid="{00000000-0005-0000-0000-000028000000}"/>
    <cellStyle name="Normal 10 4 7" xfId="41" xr:uid="{00000000-0005-0000-0000-000029000000}"/>
    <cellStyle name="Normal 10 4 8" xfId="42" xr:uid="{00000000-0005-0000-0000-00002A000000}"/>
    <cellStyle name="Normal 10 5" xfId="43" xr:uid="{00000000-0005-0000-0000-00002B000000}"/>
    <cellStyle name="Normal 10 5 2" xfId="44" xr:uid="{00000000-0005-0000-0000-00002C000000}"/>
    <cellStyle name="Normal 10 5 3" xfId="45" xr:uid="{00000000-0005-0000-0000-00002D000000}"/>
    <cellStyle name="Normal 10 5 4" xfId="46" xr:uid="{00000000-0005-0000-0000-00002E000000}"/>
    <cellStyle name="Normal 10 5 5" xfId="47" xr:uid="{00000000-0005-0000-0000-00002F000000}"/>
    <cellStyle name="Normal 10 5 6" xfId="48" xr:uid="{00000000-0005-0000-0000-000030000000}"/>
    <cellStyle name="Normal 10 5 7" xfId="49" xr:uid="{00000000-0005-0000-0000-000031000000}"/>
    <cellStyle name="Normal 10 5 8" xfId="50" xr:uid="{00000000-0005-0000-0000-000032000000}"/>
    <cellStyle name="Normal 10 6" xfId="51" xr:uid="{00000000-0005-0000-0000-000033000000}"/>
    <cellStyle name="Normal 10 6 2" xfId="52" xr:uid="{00000000-0005-0000-0000-000034000000}"/>
    <cellStyle name="Normal 10 6 3" xfId="53" xr:uid="{00000000-0005-0000-0000-000035000000}"/>
    <cellStyle name="Normal 10 6 4" xfId="54" xr:uid="{00000000-0005-0000-0000-000036000000}"/>
    <cellStyle name="Normal 10 6 5" xfId="55" xr:uid="{00000000-0005-0000-0000-000037000000}"/>
    <cellStyle name="Normal 10 6 6" xfId="56" xr:uid="{00000000-0005-0000-0000-000038000000}"/>
    <cellStyle name="Normal 10 6 7" xfId="57" xr:uid="{00000000-0005-0000-0000-000039000000}"/>
    <cellStyle name="Normal 10 6 8" xfId="58" xr:uid="{00000000-0005-0000-0000-00003A000000}"/>
    <cellStyle name="Normal 10 7" xfId="59" xr:uid="{00000000-0005-0000-0000-00003B000000}"/>
    <cellStyle name="Normal 10 7 2" xfId="60" xr:uid="{00000000-0005-0000-0000-00003C000000}"/>
    <cellStyle name="Normal 10 7 3" xfId="61" xr:uid="{00000000-0005-0000-0000-00003D000000}"/>
    <cellStyle name="Normal 10 7 4" xfId="62" xr:uid="{00000000-0005-0000-0000-00003E000000}"/>
    <cellStyle name="Normal 10 7 5" xfId="63" xr:uid="{00000000-0005-0000-0000-00003F000000}"/>
    <cellStyle name="Normal 10 7 6" xfId="64" xr:uid="{00000000-0005-0000-0000-000040000000}"/>
    <cellStyle name="Normal 10 7 7" xfId="65" xr:uid="{00000000-0005-0000-0000-000041000000}"/>
    <cellStyle name="Normal 10 7 8" xfId="66" xr:uid="{00000000-0005-0000-0000-000042000000}"/>
    <cellStyle name="Normal 10 8" xfId="67" xr:uid="{00000000-0005-0000-0000-000043000000}"/>
    <cellStyle name="Normal 10 9" xfId="68" xr:uid="{00000000-0005-0000-0000-000044000000}"/>
    <cellStyle name="Normal 11 10" xfId="69" xr:uid="{00000000-0005-0000-0000-000045000000}"/>
    <cellStyle name="Normal 11 11" xfId="70" xr:uid="{00000000-0005-0000-0000-000046000000}"/>
    <cellStyle name="Normal 11 12" xfId="71" xr:uid="{00000000-0005-0000-0000-000047000000}"/>
    <cellStyle name="Normal 11 2" xfId="72" xr:uid="{00000000-0005-0000-0000-000048000000}"/>
    <cellStyle name="Normal 11 2 2" xfId="73" xr:uid="{00000000-0005-0000-0000-000049000000}"/>
    <cellStyle name="Normal 11 2 3" xfId="74" xr:uid="{00000000-0005-0000-0000-00004A000000}"/>
    <cellStyle name="Normal 11 2 4" xfId="75" xr:uid="{00000000-0005-0000-0000-00004B000000}"/>
    <cellStyle name="Normal 11 2 5" xfId="76" xr:uid="{00000000-0005-0000-0000-00004C000000}"/>
    <cellStyle name="Normal 11 2 6" xfId="77" xr:uid="{00000000-0005-0000-0000-00004D000000}"/>
    <cellStyle name="Normal 11 2 7" xfId="78" xr:uid="{00000000-0005-0000-0000-00004E000000}"/>
    <cellStyle name="Normal 11 2 8" xfId="79" xr:uid="{00000000-0005-0000-0000-00004F000000}"/>
    <cellStyle name="Normal 11 3" xfId="80" xr:uid="{00000000-0005-0000-0000-000050000000}"/>
    <cellStyle name="Normal 11 3 2" xfId="81" xr:uid="{00000000-0005-0000-0000-000051000000}"/>
    <cellStyle name="Normal 11 3 3" xfId="82" xr:uid="{00000000-0005-0000-0000-000052000000}"/>
    <cellStyle name="Normal 11 3 4" xfId="83" xr:uid="{00000000-0005-0000-0000-000053000000}"/>
    <cellStyle name="Normal 11 3 5" xfId="84" xr:uid="{00000000-0005-0000-0000-000054000000}"/>
    <cellStyle name="Normal 11 3 6" xfId="85" xr:uid="{00000000-0005-0000-0000-000055000000}"/>
    <cellStyle name="Normal 11 3 7" xfId="86" xr:uid="{00000000-0005-0000-0000-000056000000}"/>
    <cellStyle name="Normal 11 3 8" xfId="87" xr:uid="{00000000-0005-0000-0000-000057000000}"/>
    <cellStyle name="Normal 11 4" xfId="88" xr:uid="{00000000-0005-0000-0000-000058000000}"/>
    <cellStyle name="Normal 11 4 2" xfId="89" xr:uid="{00000000-0005-0000-0000-000059000000}"/>
    <cellStyle name="Normal 11 4 3" xfId="90" xr:uid="{00000000-0005-0000-0000-00005A000000}"/>
    <cellStyle name="Normal 11 4 4" xfId="91" xr:uid="{00000000-0005-0000-0000-00005B000000}"/>
    <cellStyle name="Normal 11 4 5" xfId="92" xr:uid="{00000000-0005-0000-0000-00005C000000}"/>
    <cellStyle name="Normal 11 4 6" xfId="93" xr:uid="{00000000-0005-0000-0000-00005D000000}"/>
    <cellStyle name="Normal 11 4 7" xfId="94" xr:uid="{00000000-0005-0000-0000-00005E000000}"/>
    <cellStyle name="Normal 11 4 8" xfId="95" xr:uid="{00000000-0005-0000-0000-00005F000000}"/>
    <cellStyle name="Normal 11 5" xfId="96" xr:uid="{00000000-0005-0000-0000-000060000000}"/>
    <cellStyle name="Normal 11 5 2" xfId="97" xr:uid="{00000000-0005-0000-0000-000061000000}"/>
    <cellStyle name="Normal 11 5 3" xfId="98" xr:uid="{00000000-0005-0000-0000-000062000000}"/>
    <cellStyle name="Normal 11 5 4" xfId="99" xr:uid="{00000000-0005-0000-0000-000063000000}"/>
    <cellStyle name="Normal 11 5 5" xfId="100" xr:uid="{00000000-0005-0000-0000-000064000000}"/>
    <cellStyle name="Normal 11 5 6" xfId="101" xr:uid="{00000000-0005-0000-0000-000065000000}"/>
    <cellStyle name="Normal 11 5 7" xfId="102" xr:uid="{00000000-0005-0000-0000-000066000000}"/>
    <cellStyle name="Normal 11 5 8" xfId="103" xr:uid="{00000000-0005-0000-0000-000067000000}"/>
    <cellStyle name="Normal 11 6" xfId="104" xr:uid="{00000000-0005-0000-0000-000068000000}"/>
    <cellStyle name="Normal 11 6 2" xfId="105" xr:uid="{00000000-0005-0000-0000-000069000000}"/>
    <cellStyle name="Normal 11 6 3" xfId="106" xr:uid="{00000000-0005-0000-0000-00006A000000}"/>
    <cellStyle name="Normal 11 6 4" xfId="107" xr:uid="{00000000-0005-0000-0000-00006B000000}"/>
    <cellStyle name="Normal 11 6 5" xfId="108" xr:uid="{00000000-0005-0000-0000-00006C000000}"/>
    <cellStyle name="Normal 11 6 6" xfId="109" xr:uid="{00000000-0005-0000-0000-00006D000000}"/>
    <cellStyle name="Normal 11 6 7" xfId="110" xr:uid="{00000000-0005-0000-0000-00006E000000}"/>
    <cellStyle name="Normal 11 6 8" xfId="111" xr:uid="{00000000-0005-0000-0000-00006F000000}"/>
    <cellStyle name="Normal 11 7" xfId="112" xr:uid="{00000000-0005-0000-0000-000070000000}"/>
    <cellStyle name="Normal 11 7 2" xfId="113" xr:uid="{00000000-0005-0000-0000-000071000000}"/>
    <cellStyle name="Normal 11 7 3" xfId="114" xr:uid="{00000000-0005-0000-0000-000072000000}"/>
    <cellStyle name="Normal 11 7 4" xfId="115" xr:uid="{00000000-0005-0000-0000-000073000000}"/>
    <cellStyle name="Normal 11 7 5" xfId="116" xr:uid="{00000000-0005-0000-0000-000074000000}"/>
    <cellStyle name="Normal 11 7 6" xfId="117" xr:uid="{00000000-0005-0000-0000-000075000000}"/>
    <cellStyle name="Normal 11 7 7" xfId="118" xr:uid="{00000000-0005-0000-0000-000076000000}"/>
    <cellStyle name="Normal 11 7 8" xfId="119" xr:uid="{00000000-0005-0000-0000-000077000000}"/>
    <cellStyle name="Normal 11 8" xfId="120" xr:uid="{00000000-0005-0000-0000-000078000000}"/>
    <cellStyle name="Normal 11 8 2" xfId="121" xr:uid="{00000000-0005-0000-0000-000079000000}"/>
    <cellStyle name="Normal 11 8 3" xfId="122" xr:uid="{00000000-0005-0000-0000-00007A000000}"/>
    <cellStyle name="Normal 11 8 4" xfId="123" xr:uid="{00000000-0005-0000-0000-00007B000000}"/>
    <cellStyle name="Normal 11 9" xfId="124" xr:uid="{00000000-0005-0000-0000-00007C000000}"/>
    <cellStyle name="Normal 12 10" xfId="125" xr:uid="{00000000-0005-0000-0000-00007D000000}"/>
    <cellStyle name="Normal 12 11" xfId="126" xr:uid="{00000000-0005-0000-0000-00007E000000}"/>
    <cellStyle name="Normal 12 2" xfId="127" xr:uid="{00000000-0005-0000-0000-00007F000000}"/>
    <cellStyle name="Normal 12 2 2" xfId="128" xr:uid="{00000000-0005-0000-0000-000080000000}"/>
    <cellStyle name="Normal 12 2 3" xfId="129" xr:uid="{00000000-0005-0000-0000-000081000000}"/>
    <cellStyle name="Normal 12 2 4" xfId="130" xr:uid="{00000000-0005-0000-0000-000082000000}"/>
    <cellStyle name="Normal 12 2 5" xfId="131" xr:uid="{00000000-0005-0000-0000-000083000000}"/>
    <cellStyle name="Normal 12 2 6" xfId="132" xr:uid="{00000000-0005-0000-0000-000084000000}"/>
    <cellStyle name="Normal 12 2 7" xfId="133" xr:uid="{00000000-0005-0000-0000-000085000000}"/>
    <cellStyle name="Normal 12 2 8" xfId="134" xr:uid="{00000000-0005-0000-0000-000086000000}"/>
    <cellStyle name="Normal 12 3" xfId="135" xr:uid="{00000000-0005-0000-0000-000087000000}"/>
    <cellStyle name="Normal 12 3 2" xfId="136" xr:uid="{00000000-0005-0000-0000-000088000000}"/>
    <cellStyle name="Normal 12 3 3" xfId="137" xr:uid="{00000000-0005-0000-0000-000089000000}"/>
    <cellStyle name="Normal 12 3 4" xfId="138" xr:uid="{00000000-0005-0000-0000-00008A000000}"/>
    <cellStyle name="Normal 12 3 5" xfId="139" xr:uid="{00000000-0005-0000-0000-00008B000000}"/>
    <cellStyle name="Normal 12 3 6" xfId="140" xr:uid="{00000000-0005-0000-0000-00008C000000}"/>
    <cellStyle name="Normal 12 3 7" xfId="141" xr:uid="{00000000-0005-0000-0000-00008D000000}"/>
    <cellStyle name="Normal 12 3 8" xfId="142" xr:uid="{00000000-0005-0000-0000-00008E000000}"/>
    <cellStyle name="Normal 12 4" xfId="143" xr:uid="{00000000-0005-0000-0000-00008F000000}"/>
    <cellStyle name="Normal 12 4 2" xfId="144" xr:uid="{00000000-0005-0000-0000-000090000000}"/>
    <cellStyle name="Normal 12 4 3" xfId="145" xr:uid="{00000000-0005-0000-0000-000091000000}"/>
    <cellStyle name="Normal 12 4 4" xfId="146" xr:uid="{00000000-0005-0000-0000-000092000000}"/>
    <cellStyle name="Normal 12 4 5" xfId="147" xr:uid="{00000000-0005-0000-0000-000093000000}"/>
    <cellStyle name="Normal 12 4 6" xfId="148" xr:uid="{00000000-0005-0000-0000-000094000000}"/>
    <cellStyle name="Normal 12 4 7" xfId="149" xr:uid="{00000000-0005-0000-0000-000095000000}"/>
    <cellStyle name="Normal 12 4 8" xfId="150" xr:uid="{00000000-0005-0000-0000-000096000000}"/>
    <cellStyle name="Normal 12 5" xfId="151" xr:uid="{00000000-0005-0000-0000-000097000000}"/>
    <cellStyle name="Normal 12 5 2" xfId="152" xr:uid="{00000000-0005-0000-0000-000098000000}"/>
    <cellStyle name="Normal 12 5 3" xfId="153" xr:uid="{00000000-0005-0000-0000-000099000000}"/>
    <cellStyle name="Normal 12 5 4" xfId="154" xr:uid="{00000000-0005-0000-0000-00009A000000}"/>
    <cellStyle name="Normal 12 5 5" xfId="155" xr:uid="{00000000-0005-0000-0000-00009B000000}"/>
    <cellStyle name="Normal 12 5 6" xfId="156" xr:uid="{00000000-0005-0000-0000-00009C000000}"/>
    <cellStyle name="Normal 12 5 7" xfId="157" xr:uid="{00000000-0005-0000-0000-00009D000000}"/>
    <cellStyle name="Normal 12 5 8" xfId="158" xr:uid="{00000000-0005-0000-0000-00009E000000}"/>
    <cellStyle name="Normal 12 6" xfId="159" xr:uid="{00000000-0005-0000-0000-00009F000000}"/>
    <cellStyle name="Normal 12 6 2" xfId="160" xr:uid="{00000000-0005-0000-0000-0000A0000000}"/>
    <cellStyle name="Normal 12 6 3" xfId="161" xr:uid="{00000000-0005-0000-0000-0000A1000000}"/>
    <cellStyle name="Normal 12 6 4" xfId="162" xr:uid="{00000000-0005-0000-0000-0000A2000000}"/>
    <cellStyle name="Normal 12 6 5" xfId="163" xr:uid="{00000000-0005-0000-0000-0000A3000000}"/>
    <cellStyle name="Normal 12 6 6" xfId="164" xr:uid="{00000000-0005-0000-0000-0000A4000000}"/>
    <cellStyle name="Normal 12 6 7" xfId="165" xr:uid="{00000000-0005-0000-0000-0000A5000000}"/>
    <cellStyle name="Normal 12 6 8" xfId="166" xr:uid="{00000000-0005-0000-0000-0000A6000000}"/>
    <cellStyle name="Normal 12 7" xfId="167" xr:uid="{00000000-0005-0000-0000-0000A7000000}"/>
    <cellStyle name="Normal 12 7 2" xfId="168" xr:uid="{00000000-0005-0000-0000-0000A8000000}"/>
    <cellStyle name="Normal 12 7 3" xfId="169" xr:uid="{00000000-0005-0000-0000-0000A9000000}"/>
    <cellStyle name="Normal 12 7 4" xfId="170" xr:uid="{00000000-0005-0000-0000-0000AA000000}"/>
    <cellStyle name="Normal 12 7 5" xfId="171" xr:uid="{00000000-0005-0000-0000-0000AB000000}"/>
    <cellStyle name="Normal 12 7 6" xfId="172" xr:uid="{00000000-0005-0000-0000-0000AC000000}"/>
    <cellStyle name="Normal 12 7 7" xfId="173" xr:uid="{00000000-0005-0000-0000-0000AD000000}"/>
    <cellStyle name="Normal 12 7 8" xfId="174" xr:uid="{00000000-0005-0000-0000-0000AE000000}"/>
    <cellStyle name="Normal 12 8" xfId="175" xr:uid="{00000000-0005-0000-0000-0000AF000000}"/>
    <cellStyle name="Normal 12 9" xfId="176" xr:uid="{00000000-0005-0000-0000-0000B0000000}"/>
    <cellStyle name="Normal 13 10" xfId="177" xr:uid="{00000000-0005-0000-0000-0000B1000000}"/>
    <cellStyle name="Normal 13 11" xfId="178" xr:uid="{00000000-0005-0000-0000-0000B2000000}"/>
    <cellStyle name="Normal 13 2" xfId="179" xr:uid="{00000000-0005-0000-0000-0000B3000000}"/>
    <cellStyle name="Normal 13 2 2" xfId="180" xr:uid="{00000000-0005-0000-0000-0000B4000000}"/>
    <cellStyle name="Normal 13 2 3" xfId="181" xr:uid="{00000000-0005-0000-0000-0000B5000000}"/>
    <cellStyle name="Normal 13 2 4" xfId="182" xr:uid="{00000000-0005-0000-0000-0000B6000000}"/>
    <cellStyle name="Normal 13 2 5" xfId="183" xr:uid="{00000000-0005-0000-0000-0000B7000000}"/>
    <cellStyle name="Normal 13 2 6" xfId="184" xr:uid="{00000000-0005-0000-0000-0000B8000000}"/>
    <cellStyle name="Normal 13 2 7" xfId="185" xr:uid="{00000000-0005-0000-0000-0000B9000000}"/>
    <cellStyle name="Normal 13 2 8" xfId="186" xr:uid="{00000000-0005-0000-0000-0000BA000000}"/>
    <cellStyle name="Normal 13 3" xfId="187" xr:uid="{00000000-0005-0000-0000-0000BB000000}"/>
    <cellStyle name="Normal 13 3 2" xfId="188" xr:uid="{00000000-0005-0000-0000-0000BC000000}"/>
    <cellStyle name="Normal 13 3 3" xfId="189" xr:uid="{00000000-0005-0000-0000-0000BD000000}"/>
    <cellStyle name="Normal 13 3 4" xfId="190" xr:uid="{00000000-0005-0000-0000-0000BE000000}"/>
    <cellStyle name="Normal 13 3 5" xfId="191" xr:uid="{00000000-0005-0000-0000-0000BF000000}"/>
    <cellStyle name="Normal 13 3 6" xfId="192" xr:uid="{00000000-0005-0000-0000-0000C0000000}"/>
    <cellStyle name="Normal 13 3 7" xfId="193" xr:uid="{00000000-0005-0000-0000-0000C1000000}"/>
    <cellStyle name="Normal 13 3 8" xfId="194" xr:uid="{00000000-0005-0000-0000-0000C2000000}"/>
    <cellStyle name="Normal 13 4" xfId="195" xr:uid="{00000000-0005-0000-0000-0000C3000000}"/>
    <cellStyle name="Normal 13 4 2" xfId="196" xr:uid="{00000000-0005-0000-0000-0000C4000000}"/>
    <cellStyle name="Normal 13 4 3" xfId="197" xr:uid="{00000000-0005-0000-0000-0000C5000000}"/>
    <cellStyle name="Normal 13 4 4" xfId="198" xr:uid="{00000000-0005-0000-0000-0000C6000000}"/>
    <cellStyle name="Normal 13 4 5" xfId="199" xr:uid="{00000000-0005-0000-0000-0000C7000000}"/>
    <cellStyle name="Normal 13 4 6" xfId="200" xr:uid="{00000000-0005-0000-0000-0000C8000000}"/>
    <cellStyle name="Normal 13 4 7" xfId="201" xr:uid="{00000000-0005-0000-0000-0000C9000000}"/>
    <cellStyle name="Normal 13 4 8" xfId="202" xr:uid="{00000000-0005-0000-0000-0000CA000000}"/>
    <cellStyle name="Normal 13 5" xfId="203" xr:uid="{00000000-0005-0000-0000-0000CB000000}"/>
    <cellStyle name="Normal 13 5 2" xfId="204" xr:uid="{00000000-0005-0000-0000-0000CC000000}"/>
    <cellStyle name="Normal 13 5 3" xfId="205" xr:uid="{00000000-0005-0000-0000-0000CD000000}"/>
    <cellStyle name="Normal 13 5 4" xfId="206" xr:uid="{00000000-0005-0000-0000-0000CE000000}"/>
    <cellStyle name="Normal 13 5 5" xfId="207" xr:uid="{00000000-0005-0000-0000-0000CF000000}"/>
    <cellStyle name="Normal 13 5 6" xfId="208" xr:uid="{00000000-0005-0000-0000-0000D0000000}"/>
    <cellStyle name="Normal 13 5 7" xfId="209" xr:uid="{00000000-0005-0000-0000-0000D1000000}"/>
    <cellStyle name="Normal 13 5 8" xfId="210" xr:uid="{00000000-0005-0000-0000-0000D2000000}"/>
    <cellStyle name="Normal 13 6" xfId="211" xr:uid="{00000000-0005-0000-0000-0000D3000000}"/>
    <cellStyle name="Normal 13 6 2" xfId="212" xr:uid="{00000000-0005-0000-0000-0000D4000000}"/>
    <cellStyle name="Normal 13 6 3" xfId="213" xr:uid="{00000000-0005-0000-0000-0000D5000000}"/>
    <cellStyle name="Normal 13 6 4" xfId="214" xr:uid="{00000000-0005-0000-0000-0000D6000000}"/>
    <cellStyle name="Normal 13 6 5" xfId="215" xr:uid="{00000000-0005-0000-0000-0000D7000000}"/>
    <cellStyle name="Normal 13 6 6" xfId="216" xr:uid="{00000000-0005-0000-0000-0000D8000000}"/>
    <cellStyle name="Normal 13 6 7" xfId="217" xr:uid="{00000000-0005-0000-0000-0000D9000000}"/>
    <cellStyle name="Normal 13 6 8" xfId="218" xr:uid="{00000000-0005-0000-0000-0000DA000000}"/>
    <cellStyle name="Normal 13 7" xfId="219" xr:uid="{00000000-0005-0000-0000-0000DB000000}"/>
    <cellStyle name="Normal 13 7 2" xfId="220" xr:uid="{00000000-0005-0000-0000-0000DC000000}"/>
    <cellStyle name="Normal 13 7 3" xfId="221" xr:uid="{00000000-0005-0000-0000-0000DD000000}"/>
    <cellStyle name="Normal 13 7 4" xfId="222" xr:uid="{00000000-0005-0000-0000-0000DE000000}"/>
    <cellStyle name="Normal 13 7 5" xfId="223" xr:uid="{00000000-0005-0000-0000-0000DF000000}"/>
    <cellStyle name="Normal 13 7 6" xfId="224" xr:uid="{00000000-0005-0000-0000-0000E0000000}"/>
    <cellStyle name="Normal 13 7 7" xfId="225" xr:uid="{00000000-0005-0000-0000-0000E1000000}"/>
    <cellStyle name="Normal 13 7 8" xfId="226" xr:uid="{00000000-0005-0000-0000-0000E2000000}"/>
    <cellStyle name="Normal 13 8" xfId="227" xr:uid="{00000000-0005-0000-0000-0000E3000000}"/>
    <cellStyle name="Normal 13 9" xfId="228" xr:uid="{00000000-0005-0000-0000-0000E4000000}"/>
    <cellStyle name="Normal 14 10" xfId="229" xr:uid="{00000000-0005-0000-0000-0000E5000000}"/>
    <cellStyle name="Normal 14 11" xfId="230" xr:uid="{00000000-0005-0000-0000-0000E6000000}"/>
    <cellStyle name="Normal 14 2" xfId="231" xr:uid="{00000000-0005-0000-0000-0000E7000000}"/>
    <cellStyle name="Normal 14 2 2" xfId="232" xr:uid="{00000000-0005-0000-0000-0000E8000000}"/>
    <cellStyle name="Normal 14 2 3" xfId="233" xr:uid="{00000000-0005-0000-0000-0000E9000000}"/>
    <cellStyle name="Normal 14 2 4" xfId="234" xr:uid="{00000000-0005-0000-0000-0000EA000000}"/>
    <cellStyle name="Normal 14 2 5" xfId="235" xr:uid="{00000000-0005-0000-0000-0000EB000000}"/>
    <cellStyle name="Normal 14 2 6" xfId="236" xr:uid="{00000000-0005-0000-0000-0000EC000000}"/>
    <cellStyle name="Normal 14 2 7" xfId="237" xr:uid="{00000000-0005-0000-0000-0000ED000000}"/>
    <cellStyle name="Normal 14 2 8" xfId="238" xr:uid="{00000000-0005-0000-0000-0000EE000000}"/>
    <cellStyle name="Normal 14 3" xfId="239" xr:uid="{00000000-0005-0000-0000-0000EF000000}"/>
    <cellStyle name="Normal 14 3 2" xfId="240" xr:uid="{00000000-0005-0000-0000-0000F0000000}"/>
    <cellStyle name="Normal 14 3 3" xfId="241" xr:uid="{00000000-0005-0000-0000-0000F1000000}"/>
    <cellStyle name="Normal 14 3 4" xfId="242" xr:uid="{00000000-0005-0000-0000-0000F2000000}"/>
    <cellStyle name="Normal 14 3 5" xfId="243" xr:uid="{00000000-0005-0000-0000-0000F3000000}"/>
    <cellStyle name="Normal 14 3 6" xfId="244" xr:uid="{00000000-0005-0000-0000-0000F4000000}"/>
    <cellStyle name="Normal 14 3 7" xfId="245" xr:uid="{00000000-0005-0000-0000-0000F5000000}"/>
    <cellStyle name="Normal 14 3 8" xfId="246" xr:uid="{00000000-0005-0000-0000-0000F6000000}"/>
    <cellStyle name="Normal 14 4" xfId="247" xr:uid="{00000000-0005-0000-0000-0000F7000000}"/>
    <cellStyle name="Normal 14 4 2" xfId="248" xr:uid="{00000000-0005-0000-0000-0000F8000000}"/>
    <cellStyle name="Normal 14 4 3" xfId="249" xr:uid="{00000000-0005-0000-0000-0000F9000000}"/>
    <cellStyle name="Normal 14 4 4" xfId="250" xr:uid="{00000000-0005-0000-0000-0000FA000000}"/>
    <cellStyle name="Normal 14 4 5" xfId="251" xr:uid="{00000000-0005-0000-0000-0000FB000000}"/>
    <cellStyle name="Normal 14 4 6" xfId="252" xr:uid="{00000000-0005-0000-0000-0000FC000000}"/>
    <cellStyle name="Normal 14 4 7" xfId="253" xr:uid="{00000000-0005-0000-0000-0000FD000000}"/>
    <cellStyle name="Normal 14 4 8" xfId="254" xr:uid="{00000000-0005-0000-0000-0000FE000000}"/>
    <cellStyle name="Normal 14 5" xfId="255" xr:uid="{00000000-0005-0000-0000-0000FF000000}"/>
    <cellStyle name="Normal 14 5 2" xfId="256" xr:uid="{00000000-0005-0000-0000-000000010000}"/>
    <cellStyle name="Normal 14 5 3" xfId="257" xr:uid="{00000000-0005-0000-0000-000001010000}"/>
    <cellStyle name="Normal 14 5 4" xfId="258" xr:uid="{00000000-0005-0000-0000-000002010000}"/>
    <cellStyle name="Normal 14 5 5" xfId="259" xr:uid="{00000000-0005-0000-0000-000003010000}"/>
    <cellStyle name="Normal 14 5 6" xfId="260" xr:uid="{00000000-0005-0000-0000-000004010000}"/>
    <cellStyle name="Normal 14 5 7" xfId="261" xr:uid="{00000000-0005-0000-0000-000005010000}"/>
    <cellStyle name="Normal 14 5 8" xfId="262" xr:uid="{00000000-0005-0000-0000-000006010000}"/>
    <cellStyle name="Normal 14 6" xfId="263" xr:uid="{00000000-0005-0000-0000-000007010000}"/>
    <cellStyle name="Normal 14 6 2" xfId="264" xr:uid="{00000000-0005-0000-0000-000008010000}"/>
    <cellStyle name="Normal 14 6 3" xfId="265" xr:uid="{00000000-0005-0000-0000-000009010000}"/>
    <cellStyle name="Normal 14 6 4" xfId="266" xr:uid="{00000000-0005-0000-0000-00000A010000}"/>
    <cellStyle name="Normal 14 6 5" xfId="267" xr:uid="{00000000-0005-0000-0000-00000B010000}"/>
    <cellStyle name="Normal 14 6 6" xfId="268" xr:uid="{00000000-0005-0000-0000-00000C010000}"/>
    <cellStyle name="Normal 14 6 7" xfId="269" xr:uid="{00000000-0005-0000-0000-00000D010000}"/>
    <cellStyle name="Normal 14 6 8" xfId="270" xr:uid="{00000000-0005-0000-0000-00000E010000}"/>
    <cellStyle name="Normal 14 7" xfId="271" xr:uid="{00000000-0005-0000-0000-00000F010000}"/>
    <cellStyle name="Normal 14 7 2" xfId="272" xr:uid="{00000000-0005-0000-0000-000010010000}"/>
    <cellStyle name="Normal 14 7 3" xfId="273" xr:uid="{00000000-0005-0000-0000-000011010000}"/>
    <cellStyle name="Normal 14 7 4" xfId="274" xr:uid="{00000000-0005-0000-0000-000012010000}"/>
    <cellStyle name="Normal 14 7 5" xfId="275" xr:uid="{00000000-0005-0000-0000-000013010000}"/>
    <cellStyle name="Normal 14 7 6" xfId="276" xr:uid="{00000000-0005-0000-0000-000014010000}"/>
    <cellStyle name="Normal 14 7 7" xfId="277" xr:uid="{00000000-0005-0000-0000-000015010000}"/>
    <cellStyle name="Normal 14 7 8" xfId="278" xr:uid="{00000000-0005-0000-0000-000016010000}"/>
    <cellStyle name="Normal 14 8" xfId="279" xr:uid="{00000000-0005-0000-0000-000017010000}"/>
    <cellStyle name="Normal 14 9" xfId="280" xr:uid="{00000000-0005-0000-0000-000018010000}"/>
    <cellStyle name="Normal 16" xfId="281" xr:uid="{00000000-0005-0000-0000-000019010000}"/>
    <cellStyle name="Normal 16 10" xfId="282" xr:uid="{00000000-0005-0000-0000-00001A010000}"/>
    <cellStyle name="Normal 16 2" xfId="283" xr:uid="{00000000-0005-0000-0000-00001B010000}"/>
    <cellStyle name="Normal 16 2 2" xfId="284" xr:uid="{00000000-0005-0000-0000-00001C010000}"/>
    <cellStyle name="Normal 16 2 3" xfId="285" xr:uid="{00000000-0005-0000-0000-00001D010000}"/>
    <cellStyle name="Normal 16 2 4" xfId="286" xr:uid="{00000000-0005-0000-0000-00001E010000}"/>
    <cellStyle name="Normal 16 2 5" xfId="287" xr:uid="{00000000-0005-0000-0000-00001F010000}"/>
    <cellStyle name="Normal 16 2 6" xfId="288" xr:uid="{00000000-0005-0000-0000-000020010000}"/>
    <cellStyle name="Normal 16 2 7" xfId="289" xr:uid="{00000000-0005-0000-0000-000021010000}"/>
    <cellStyle name="Normal 16 2 8" xfId="290" xr:uid="{00000000-0005-0000-0000-000022010000}"/>
    <cellStyle name="Normal 16 3" xfId="291" xr:uid="{00000000-0005-0000-0000-000023010000}"/>
    <cellStyle name="Normal 16 3 2" xfId="292" xr:uid="{00000000-0005-0000-0000-000024010000}"/>
    <cellStyle name="Normal 16 3 3" xfId="293" xr:uid="{00000000-0005-0000-0000-000025010000}"/>
    <cellStyle name="Normal 16 3 4" xfId="294" xr:uid="{00000000-0005-0000-0000-000026010000}"/>
    <cellStyle name="Normal 16 4" xfId="295" xr:uid="{00000000-0005-0000-0000-000027010000}"/>
    <cellStyle name="Normal 16 5" xfId="296" xr:uid="{00000000-0005-0000-0000-000028010000}"/>
    <cellStyle name="Normal 16 6" xfId="297" xr:uid="{00000000-0005-0000-0000-000029010000}"/>
    <cellStyle name="Normal 16 7" xfId="298" xr:uid="{00000000-0005-0000-0000-00002A010000}"/>
    <cellStyle name="Normal 16 8" xfId="299" xr:uid="{00000000-0005-0000-0000-00002B010000}"/>
    <cellStyle name="Normal 16 9" xfId="300" xr:uid="{00000000-0005-0000-0000-00002C010000}"/>
    <cellStyle name="Normal 17" xfId="301" xr:uid="{00000000-0005-0000-0000-00002D010000}"/>
    <cellStyle name="Normal 17 10" xfId="302" xr:uid="{00000000-0005-0000-0000-00002E010000}"/>
    <cellStyle name="Normal 17 2" xfId="303" xr:uid="{00000000-0005-0000-0000-00002F010000}"/>
    <cellStyle name="Normal 17 2 2" xfId="304" xr:uid="{00000000-0005-0000-0000-000030010000}"/>
    <cellStyle name="Normal 17 2 3" xfId="305" xr:uid="{00000000-0005-0000-0000-000031010000}"/>
    <cellStyle name="Normal 17 2 4" xfId="306" xr:uid="{00000000-0005-0000-0000-000032010000}"/>
    <cellStyle name="Normal 17 2 5" xfId="307" xr:uid="{00000000-0005-0000-0000-000033010000}"/>
    <cellStyle name="Normal 17 2 6" xfId="308" xr:uid="{00000000-0005-0000-0000-000034010000}"/>
    <cellStyle name="Normal 17 2 7" xfId="309" xr:uid="{00000000-0005-0000-0000-000035010000}"/>
    <cellStyle name="Normal 17 2 8" xfId="310" xr:uid="{00000000-0005-0000-0000-000036010000}"/>
    <cellStyle name="Normal 17 3" xfId="311" xr:uid="{00000000-0005-0000-0000-000037010000}"/>
    <cellStyle name="Normal 17 3 2" xfId="312" xr:uid="{00000000-0005-0000-0000-000038010000}"/>
    <cellStyle name="Normal 17 3 3" xfId="313" xr:uid="{00000000-0005-0000-0000-000039010000}"/>
    <cellStyle name="Normal 17 3 4" xfId="314" xr:uid="{00000000-0005-0000-0000-00003A010000}"/>
    <cellStyle name="Normal 17 4" xfId="315" xr:uid="{00000000-0005-0000-0000-00003B010000}"/>
    <cellStyle name="Normal 17 5" xfId="316" xr:uid="{00000000-0005-0000-0000-00003C010000}"/>
    <cellStyle name="Normal 17 6" xfId="317" xr:uid="{00000000-0005-0000-0000-00003D010000}"/>
    <cellStyle name="Normal 17 7" xfId="318" xr:uid="{00000000-0005-0000-0000-00003E010000}"/>
    <cellStyle name="Normal 17 8" xfId="319" xr:uid="{00000000-0005-0000-0000-00003F010000}"/>
    <cellStyle name="Normal 17 9" xfId="320" xr:uid="{00000000-0005-0000-0000-000040010000}"/>
    <cellStyle name="Normal 2" xfId="321" xr:uid="{00000000-0005-0000-0000-000041010000}"/>
    <cellStyle name="Normal 2 10" xfId="322" xr:uid="{00000000-0005-0000-0000-000042010000}"/>
    <cellStyle name="Normal 2 11" xfId="323" xr:uid="{00000000-0005-0000-0000-000043010000}"/>
    <cellStyle name="Normal 2 12" xfId="324" xr:uid="{00000000-0005-0000-0000-000044010000}"/>
    <cellStyle name="Normal 2 13" xfId="325" xr:uid="{00000000-0005-0000-0000-000045010000}"/>
    <cellStyle name="Normal 2 14" xfId="326" xr:uid="{00000000-0005-0000-0000-000046010000}"/>
    <cellStyle name="Normal 2 14 2" xfId="327" xr:uid="{00000000-0005-0000-0000-000047010000}"/>
    <cellStyle name="Normal 2 15" xfId="328" xr:uid="{00000000-0005-0000-0000-000048010000}"/>
    <cellStyle name="Normal 2 15 2" xfId="329" xr:uid="{00000000-0005-0000-0000-000049010000}"/>
    <cellStyle name="Normal 2 16" xfId="330" xr:uid="{00000000-0005-0000-0000-00004A010000}"/>
    <cellStyle name="Normal 2 2" xfId="331" xr:uid="{00000000-0005-0000-0000-00004B010000}"/>
    <cellStyle name="Normal 2 2 2" xfId="332" xr:uid="{00000000-0005-0000-0000-00004C010000}"/>
    <cellStyle name="Normal 2 2 3" xfId="333" xr:uid="{00000000-0005-0000-0000-00004D010000}"/>
    <cellStyle name="Normal 2 2 4" xfId="334" xr:uid="{00000000-0005-0000-0000-00004E010000}"/>
    <cellStyle name="Normal 2 2 5" xfId="335" xr:uid="{00000000-0005-0000-0000-00004F010000}"/>
    <cellStyle name="Normal 2 2 6" xfId="336" xr:uid="{00000000-0005-0000-0000-000050010000}"/>
    <cellStyle name="Normal 2 2 7" xfId="337" xr:uid="{00000000-0005-0000-0000-000051010000}"/>
    <cellStyle name="Normal 2 2 8" xfId="338" xr:uid="{00000000-0005-0000-0000-000052010000}"/>
    <cellStyle name="Normal 2 3" xfId="339" xr:uid="{00000000-0005-0000-0000-000053010000}"/>
    <cellStyle name="Normal 2 3 2" xfId="340" xr:uid="{00000000-0005-0000-0000-000054010000}"/>
    <cellStyle name="Normal 2 3 3" xfId="341" xr:uid="{00000000-0005-0000-0000-000055010000}"/>
    <cellStyle name="Normal 2 3 4" xfId="342" xr:uid="{00000000-0005-0000-0000-000056010000}"/>
    <cellStyle name="Normal 2 3 5" xfId="343" xr:uid="{00000000-0005-0000-0000-000057010000}"/>
    <cellStyle name="Normal 2 3 6" xfId="344" xr:uid="{00000000-0005-0000-0000-000058010000}"/>
    <cellStyle name="Normal 2 3 7" xfId="345" xr:uid="{00000000-0005-0000-0000-000059010000}"/>
    <cellStyle name="Normal 2 3 8" xfId="346" xr:uid="{00000000-0005-0000-0000-00005A010000}"/>
    <cellStyle name="Normal 2 4" xfId="347" xr:uid="{00000000-0005-0000-0000-00005B010000}"/>
    <cellStyle name="Normal 2 4 2" xfId="348" xr:uid="{00000000-0005-0000-0000-00005C010000}"/>
    <cellStyle name="Normal 2 4 3" xfId="349" xr:uid="{00000000-0005-0000-0000-00005D010000}"/>
    <cellStyle name="Normal 2 4 4" xfId="350" xr:uid="{00000000-0005-0000-0000-00005E010000}"/>
    <cellStyle name="Normal 2 4 5" xfId="351" xr:uid="{00000000-0005-0000-0000-00005F010000}"/>
    <cellStyle name="Normal 2 4 6" xfId="352" xr:uid="{00000000-0005-0000-0000-000060010000}"/>
    <cellStyle name="Normal 2 4 7" xfId="353" xr:uid="{00000000-0005-0000-0000-000061010000}"/>
    <cellStyle name="Normal 2 4 8" xfId="354" xr:uid="{00000000-0005-0000-0000-000062010000}"/>
    <cellStyle name="Normal 2 5" xfId="355" xr:uid="{00000000-0005-0000-0000-000063010000}"/>
    <cellStyle name="Normal 2 5 2" xfId="356" xr:uid="{00000000-0005-0000-0000-000064010000}"/>
    <cellStyle name="Normal 2 5 3" xfId="357" xr:uid="{00000000-0005-0000-0000-000065010000}"/>
    <cellStyle name="Normal 2 5 4" xfId="358" xr:uid="{00000000-0005-0000-0000-000066010000}"/>
    <cellStyle name="Normal 2 5 5" xfId="359" xr:uid="{00000000-0005-0000-0000-000067010000}"/>
    <cellStyle name="Normal 2 5 6" xfId="360" xr:uid="{00000000-0005-0000-0000-000068010000}"/>
    <cellStyle name="Normal 2 5 7" xfId="361" xr:uid="{00000000-0005-0000-0000-000069010000}"/>
    <cellStyle name="Normal 2 5 8" xfId="362" xr:uid="{00000000-0005-0000-0000-00006A010000}"/>
    <cellStyle name="Normal 2 6" xfId="363" xr:uid="{00000000-0005-0000-0000-00006B010000}"/>
    <cellStyle name="Normal 2 6 2" xfId="364" xr:uid="{00000000-0005-0000-0000-00006C010000}"/>
    <cellStyle name="Normal 2 6 3" xfId="365" xr:uid="{00000000-0005-0000-0000-00006D010000}"/>
    <cellStyle name="Normal 2 6 4" xfId="366" xr:uid="{00000000-0005-0000-0000-00006E010000}"/>
    <cellStyle name="Normal 2 7" xfId="367" xr:uid="{00000000-0005-0000-0000-00006F010000}"/>
    <cellStyle name="Normal 2 7 2" xfId="368" xr:uid="{00000000-0005-0000-0000-000070010000}"/>
    <cellStyle name="Normal 2 7 3" xfId="369" xr:uid="{00000000-0005-0000-0000-000071010000}"/>
    <cellStyle name="Normal 2 7 4" xfId="370" xr:uid="{00000000-0005-0000-0000-000072010000}"/>
    <cellStyle name="Normal 2 8" xfId="371" xr:uid="{00000000-0005-0000-0000-000073010000}"/>
    <cellStyle name="Normal 2 9" xfId="372" xr:uid="{00000000-0005-0000-0000-000074010000}"/>
    <cellStyle name="Normal 23" xfId="373" xr:uid="{00000000-0005-0000-0000-000075010000}"/>
    <cellStyle name="Normal 23 2" xfId="374" xr:uid="{00000000-0005-0000-0000-000076010000}"/>
    <cellStyle name="Normal 23 2 2" xfId="375" xr:uid="{00000000-0005-0000-0000-000077010000}"/>
    <cellStyle name="Normal 23 2 3" xfId="376" xr:uid="{00000000-0005-0000-0000-000078010000}"/>
    <cellStyle name="Normal 23 2 4" xfId="377" xr:uid="{00000000-0005-0000-0000-000079010000}"/>
    <cellStyle name="Normal 23 3" xfId="378" xr:uid="{00000000-0005-0000-0000-00007A010000}"/>
    <cellStyle name="Normal 23 4" xfId="379" xr:uid="{00000000-0005-0000-0000-00007B010000}"/>
    <cellStyle name="Normal 23 5" xfId="380" xr:uid="{00000000-0005-0000-0000-00007C010000}"/>
    <cellStyle name="Normal 23 6" xfId="381" xr:uid="{00000000-0005-0000-0000-00007D010000}"/>
    <cellStyle name="Normal 23 7" xfId="382" xr:uid="{00000000-0005-0000-0000-00007E010000}"/>
    <cellStyle name="Normal 23 8" xfId="383" xr:uid="{00000000-0005-0000-0000-00007F010000}"/>
    <cellStyle name="Normal 23 9" xfId="384" xr:uid="{00000000-0005-0000-0000-000080010000}"/>
    <cellStyle name="Normal 24" xfId="385" xr:uid="{00000000-0005-0000-0000-000081010000}"/>
    <cellStyle name="Normal 24 2" xfId="386" xr:uid="{00000000-0005-0000-0000-000082010000}"/>
    <cellStyle name="Normal 24 2 2" xfId="387" xr:uid="{00000000-0005-0000-0000-000083010000}"/>
    <cellStyle name="Normal 24 2 3" xfId="388" xr:uid="{00000000-0005-0000-0000-000084010000}"/>
    <cellStyle name="Normal 24 2 4" xfId="389" xr:uid="{00000000-0005-0000-0000-000085010000}"/>
    <cellStyle name="Normal 24 3" xfId="390" xr:uid="{00000000-0005-0000-0000-000086010000}"/>
    <cellStyle name="Normal 24 4" xfId="391" xr:uid="{00000000-0005-0000-0000-000087010000}"/>
    <cellStyle name="Normal 24 5" xfId="392" xr:uid="{00000000-0005-0000-0000-000088010000}"/>
    <cellStyle name="Normal 24 6" xfId="393" xr:uid="{00000000-0005-0000-0000-000089010000}"/>
    <cellStyle name="Normal 24 7" xfId="394" xr:uid="{00000000-0005-0000-0000-00008A010000}"/>
    <cellStyle name="Normal 24 8" xfId="395" xr:uid="{00000000-0005-0000-0000-00008B010000}"/>
    <cellStyle name="Normal 24 9" xfId="396" xr:uid="{00000000-0005-0000-0000-00008C010000}"/>
    <cellStyle name="Normal 25" xfId="397" xr:uid="{00000000-0005-0000-0000-00008D010000}"/>
    <cellStyle name="Normal 25 2" xfId="398" xr:uid="{00000000-0005-0000-0000-00008E010000}"/>
    <cellStyle name="Normal 25 2 2" xfId="399" xr:uid="{00000000-0005-0000-0000-00008F010000}"/>
    <cellStyle name="Normal 25 2 3" xfId="400" xr:uid="{00000000-0005-0000-0000-000090010000}"/>
    <cellStyle name="Normal 25 2 4" xfId="401" xr:uid="{00000000-0005-0000-0000-000091010000}"/>
    <cellStyle name="Normal 25 3" xfId="402" xr:uid="{00000000-0005-0000-0000-000092010000}"/>
    <cellStyle name="Normal 25 4" xfId="403" xr:uid="{00000000-0005-0000-0000-000093010000}"/>
    <cellStyle name="Normal 25 5" xfId="404" xr:uid="{00000000-0005-0000-0000-000094010000}"/>
    <cellStyle name="Normal 25 6" xfId="405" xr:uid="{00000000-0005-0000-0000-000095010000}"/>
    <cellStyle name="Normal 25 7" xfId="406" xr:uid="{00000000-0005-0000-0000-000096010000}"/>
    <cellStyle name="Normal 25 8" xfId="407" xr:uid="{00000000-0005-0000-0000-000097010000}"/>
    <cellStyle name="Normal 25 9" xfId="408" xr:uid="{00000000-0005-0000-0000-000098010000}"/>
    <cellStyle name="Normal 26" xfId="409" xr:uid="{00000000-0005-0000-0000-000099010000}"/>
    <cellStyle name="Normal 26 2" xfId="410" xr:uid="{00000000-0005-0000-0000-00009A010000}"/>
    <cellStyle name="Normal 26 2 2" xfId="411" xr:uid="{00000000-0005-0000-0000-00009B010000}"/>
    <cellStyle name="Normal 26 2 3" xfId="412" xr:uid="{00000000-0005-0000-0000-00009C010000}"/>
    <cellStyle name="Normal 26 2 4" xfId="413" xr:uid="{00000000-0005-0000-0000-00009D010000}"/>
    <cellStyle name="Normal 26 3" xfId="414" xr:uid="{00000000-0005-0000-0000-00009E010000}"/>
    <cellStyle name="Normal 26 4" xfId="415" xr:uid="{00000000-0005-0000-0000-00009F010000}"/>
    <cellStyle name="Normal 26 5" xfId="416" xr:uid="{00000000-0005-0000-0000-0000A0010000}"/>
    <cellStyle name="Normal 26 6" xfId="417" xr:uid="{00000000-0005-0000-0000-0000A1010000}"/>
    <cellStyle name="Normal 26 7" xfId="418" xr:uid="{00000000-0005-0000-0000-0000A2010000}"/>
    <cellStyle name="Normal 27" xfId="419" xr:uid="{00000000-0005-0000-0000-0000A3010000}"/>
    <cellStyle name="Normal 27 2" xfId="420" xr:uid="{00000000-0005-0000-0000-0000A4010000}"/>
    <cellStyle name="Normal 27 2 2" xfId="421" xr:uid="{00000000-0005-0000-0000-0000A5010000}"/>
    <cellStyle name="Normal 27 2 3" xfId="422" xr:uid="{00000000-0005-0000-0000-0000A6010000}"/>
    <cellStyle name="Normal 27 2 4" xfId="423" xr:uid="{00000000-0005-0000-0000-0000A7010000}"/>
    <cellStyle name="Normal 27 3" xfId="424" xr:uid="{00000000-0005-0000-0000-0000A8010000}"/>
    <cellStyle name="Normal 27 4" xfId="425" xr:uid="{00000000-0005-0000-0000-0000A9010000}"/>
    <cellStyle name="Normal 27 5" xfId="426" xr:uid="{00000000-0005-0000-0000-0000AA010000}"/>
    <cellStyle name="Normal 27 6" xfId="427" xr:uid="{00000000-0005-0000-0000-0000AB010000}"/>
    <cellStyle name="Normal 27 7" xfId="428" xr:uid="{00000000-0005-0000-0000-0000AC010000}"/>
    <cellStyle name="Normal 27 8" xfId="429" xr:uid="{00000000-0005-0000-0000-0000AD010000}"/>
    <cellStyle name="Normal 27 9" xfId="430" xr:uid="{00000000-0005-0000-0000-0000AE010000}"/>
    <cellStyle name="Normal 28" xfId="431" xr:uid="{00000000-0005-0000-0000-0000AF010000}"/>
    <cellStyle name="Normal 28 2" xfId="432" xr:uid="{00000000-0005-0000-0000-0000B0010000}"/>
    <cellStyle name="Normal 28 2 2" xfId="433" xr:uid="{00000000-0005-0000-0000-0000B1010000}"/>
    <cellStyle name="Normal 28 2 3" xfId="434" xr:uid="{00000000-0005-0000-0000-0000B2010000}"/>
    <cellStyle name="Normal 28 2 4" xfId="435" xr:uid="{00000000-0005-0000-0000-0000B3010000}"/>
    <cellStyle name="Normal 28 3" xfId="436" xr:uid="{00000000-0005-0000-0000-0000B4010000}"/>
    <cellStyle name="Normal 28 4" xfId="437" xr:uid="{00000000-0005-0000-0000-0000B5010000}"/>
    <cellStyle name="Normal 28 5" xfId="438" xr:uid="{00000000-0005-0000-0000-0000B6010000}"/>
    <cellStyle name="Normal 28 6" xfId="439" xr:uid="{00000000-0005-0000-0000-0000B7010000}"/>
    <cellStyle name="Normal 28 7" xfId="440" xr:uid="{00000000-0005-0000-0000-0000B8010000}"/>
    <cellStyle name="Normal 28 8" xfId="441" xr:uid="{00000000-0005-0000-0000-0000B9010000}"/>
    <cellStyle name="Normal 28 9" xfId="442" xr:uid="{00000000-0005-0000-0000-0000BA010000}"/>
    <cellStyle name="Normal 29" xfId="443" xr:uid="{00000000-0005-0000-0000-0000BB010000}"/>
    <cellStyle name="Normal 29 2" xfId="444" xr:uid="{00000000-0005-0000-0000-0000BC010000}"/>
    <cellStyle name="Normal 29 2 2" xfId="445" xr:uid="{00000000-0005-0000-0000-0000BD010000}"/>
    <cellStyle name="Normal 29 2 3" xfId="446" xr:uid="{00000000-0005-0000-0000-0000BE010000}"/>
    <cellStyle name="Normal 29 2 4" xfId="447" xr:uid="{00000000-0005-0000-0000-0000BF010000}"/>
    <cellStyle name="Normal 29 3" xfId="448" xr:uid="{00000000-0005-0000-0000-0000C0010000}"/>
    <cellStyle name="Normal 29 4" xfId="449" xr:uid="{00000000-0005-0000-0000-0000C1010000}"/>
    <cellStyle name="Normal 29 5" xfId="450" xr:uid="{00000000-0005-0000-0000-0000C2010000}"/>
    <cellStyle name="Normal 29 6" xfId="451" xr:uid="{00000000-0005-0000-0000-0000C3010000}"/>
    <cellStyle name="Normal 29 7" xfId="452" xr:uid="{00000000-0005-0000-0000-0000C4010000}"/>
    <cellStyle name="Normal 29 8" xfId="453" xr:uid="{00000000-0005-0000-0000-0000C5010000}"/>
    <cellStyle name="Normal 29 9" xfId="454" xr:uid="{00000000-0005-0000-0000-0000C6010000}"/>
    <cellStyle name="Normal 3" xfId="455" xr:uid="{00000000-0005-0000-0000-0000C7010000}"/>
    <cellStyle name="Normal 3 10" xfId="456" xr:uid="{00000000-0005-0000-0000-0000C8010000}"/>
    <cellStyle name="Normal 3 11" xfId="457" xr:uid="{00000000-0005-0000-0000-0000C9010000}"/>
    <cellStyle name="Normal 3 12" xfId="458" xr:uid="{00000000-0005-0000-0000-0000CA010000}"/>
    <cellStyle name="Normal 3 2" xfId="459" xr:uid="{00000000-0005-0000-0000-0000CB010000}"/>
    <cellStyle name="Normal 3 2 2" xfId="460" xr:uid="{00000000-0005-0000-0000-0000CC010000}"/>
    <cellStyle name="Normal 3 2 3" xfId="461" xr:uid="{00000000-0005-0000-0000-0000CD010000}"/>
    <cellStyle name="Normal 3 2 4" xfId="462" xr:uid="{00000000-0005-0000-0000-0000CE010000}"/>
    <cellStyle name="Normal 3 2 5" xfId="463" xr:uid="{00000000-0005-0000-0000-0000CF010000}"/>
    <cellStyle name="Normal 3 2 6" xfId="464" xr:uid="{00000000-0005-0000-0000-0000D0010000}"/>
    <cellStyle name="Normal 3 2 7" xfId="465" xr:uid="{00000000-0005-0000-0000-0000D1010000}"/>
    <cellStyle name="Normal 3 2 8" xfId="466" xr:uid="{00000000-0005-0000-0000-0000D2010000}"/>
    <cellStyle name="Normal 3 3" xfId="467" xr:uid="{00000000-0005-0000-0000-0000D3010000}"/>
    <cellStyle name="Normal 3 3 2" xfId="468" xr:uid="{00000000-0005-0000-0000-0000D4010000}"/>
    <cellStyle name="Normal 3 3 3" xfId="469" xr:uid="{00000000-0005-0000-0000-0000D5010000}"/>
    <cellStyle name="Normal 3 3 4" xfId="470" xr:uid="{00000000-0005-0000-0000-0000D6010000}"/>
    <cellStyle name="Normal 3 3 5" xfId="471" xr:uid="{00000000-0005-0000-0000-0000D7010000}"/>
    <cellStyle name="Normal 3 3 6" xfId="472" xr:uid="{00000000-0005-0000-0000-0000D8010000}"/>
    <cellStyle name="Normal 3 3 7" xfId="473" xr:uid="{00000000-0005-0000-0000-0000D9010000}"/>
    <cellStyle name="Normal 3 3 8" xfId="474" xr:uid="{00000000-0005-0000-0000-0000DA010000}"/>
    <cellStyle name="Normal 3 4" xfId="475" xr:uid="{00000000-0005-0000-0000-0000DB010000}"/>
    <cellStyle name="Normal 3 4 2" xfId="476" xr:uid="{00000000-0005-0000-0000-0000DC010000}"/>
    <cellStyle name="Normal 3 4 3" xfId="477" xr:uid="{00000000-0005-0000-0000-0000DD010000}"/>
    <cellStyle name="Normal 3 4 4" xfId="478" xr:uid="{00000000-0005-0000-0000-0000DE010000}"/>
    <cellStyle name="Normal 3 4 5" xfId="479" xr:uid="{00000000-0005-0000-0000-0000DF010000}"/>
    <cellStyle name="Normal 3 4 6" xfId="480" xr:uid="{00000000-0005-0000-0000-0000E0010000}"/>
    <cellStyle name="Normal 3 4 7" xfId="481" xr:uid="{00000000-0005-0000-0000-0000E1010000}"/>
    <cellStyle name="Normal 3 4 8" xfId="482" xr:uid="{00000000-0005-0000-0000-0000E2010000}"/>
    <cellStyle name="Normal 3 5" xfId="483" xr:uid="{00000000-0005-0000-0000-0000E3010000}"/>
    <cellStyle name="Normal 3 5 2" xfId="484" xr:uid="{00000000-0005-0000-0000-0000E4010000}"/>
    <cellStyle name="Normal 3 5 3" xfId="485" xr:uid="{00000000-0005-0000-0000-0000E5010000}"/>
    <cellStyle name="Normal 3 5 4" xfId="486" xr:uid="{00000000-0005-0000-0000-0000E6010000}"/>
    <cellStyle name="Normal 3 5 5" xfId="487" xr:uid="{00000000-0005-0000-0000-0000E7010000}"/>
    <cellStyle name="Normal 3 5 6" xfId="488" xr:uid="{00000000-0005-0000-0000-0000E8010000}"/>
    <cellStyle name="Normal 3 5 7" xfId="489" xr:uid="{00000000-0005-0000-0000-0000E9010000}"/>
    <cellStyle name="Normal 3 5 8" xfId="490" xr:uid="{00000000-0005-0000-0000-0000EA010000}"/>
    <cellStyle name="Normal 3 6" xfId="491" xr:uid="{00000000-0005-0000-0000-0000EB010000}"/>
    <cellStyle name="Normal 3 6 2" xfId="492" xr:uid="{00000000-0005-0000-0000-0000EC010000}"/>
    <cellStyle name="Normal 3 6 3" xfId="493" xr:uid="{00000000-0005-0000-0000-0000ED010000}"/>
    <cellStyle name="Normal 3 6 4" xfId="494" xr:uid="{00000000-0005-0000-0000-0000EE010000}"/>
    <cellStyle name="Normal 3 6 5" xfId="495" xr:uid="{00000000-0005-0000-0000-0000EF010000}"/>
    <cellStyle name="Normal 3 6 6" xfId="496" xr:uid="{00000000-0005-0000-0000-0000F0010000}"/>
    <cellStyle name="Normal 3 6 7" xfId="497" xr:uid="{00000000-0005-0000-0000-0000F1010000}"/>
    <cellStyle name="Normal 3 6 8" xfId="498" xr:uid="{00000000-0005-0000-0000-0000F2010000}"/>
    <cellStyle name="Normal 3 7" xfId="499" xr:uid="{00000000-0005-0000-0000-0000F3010000}"/>
    <cellStyle name="Normal 3 7 2" xfId="500" xr:uid="{00000000-0005-0000-0000-0000F4010000}"/>
    <cellStyle name="Normal 3 7 3" xfId="501" xr:uid="{00000000-0005-0000-0000-0000F5010000}"/>
    <cellStyle name="Normal 3 7 4" xfId="502" xr:uid="{00000000-0005-0000-0000-0000F6010000}"/>
    <cellStyle name="Normal 3 7 5" xfId="503" xr:uid="{00000000-0005-0000-0000-0000F7010000}"/>
    <cellStyle name="Normal 3 7 6" xfId="504" xr:uid="{00000000-0005-0000-0000-0000F8010000}"/>
    <cellStyle name="Normal 3 7 7" xfId="505" xr:uid="{00000000-0005-0000-0000-0000F9010000}"/>
    <cellStyle name="Normal 3 7 8" xfId="506" xr:uid="{00000000-0005-0000-0000-0000FA010000}"/>
    <cellStyle name="Normal 3 8" xfId="507" xr:uid="{00000000-0005-0000-0000-0000FB010000}"/>
    <cellStyle name="Normal 3 8 2" xfId="508" xr:uid="{00000000-0005-0000-0000-0000FC010000}"/>
    <cellStyle name="Normal 3 8 3" xfId="509" xr:uid="{00000000-0005-0000-0000-0000FD010000}"/>
    <cellStyle name="Normal 3 8 4" xfId="510" xr:uid="{00000000-0005-0000-0000-0000FE010000}"/>
    <cellStyle name="Normal 3 8 5" xfId="511" xr:uid="{00000000-0005-0000-0000-0000FF010000}"/>
    <cellStyle name="Normal 3 8 6" xfId="512" xr:uid="{00000000-0005-0000-0000-000000020000}"/>
    <cellStyle name="Normal 3 9" xfId="513" xr:uid="{00000000-0005-0000-0000-000001020000}"/>
    <cellStyle name="Normal 30" xfId="514" xr:uid="{00000000-0005-0000-0000-000002020000}"/>
    <cellStyle name="Normal 30 2" xfId="515" xr:uid="{00000000-0005-0000-0000-000003020000}"/>
    <cellStyle name="Normal 30 2 2" xfId="516" xr:uid="{00000000-0005-0000-0000-000004020000}"/>
    <cellStyle name="Normal 30 2 3" xfId="517" xr:uid="{00000000-0005-0000-0000-000005020000}"/>
    <cellStyle name="Normal 30 2 4" xfId="518" xr:uid="{00000000-0005-0000-0000-000006020000}"/>
    <cellStyle name="Normal 30 3" xfId="519" xr:uid="{00000000-0005-0000-0000-000007020000}"/>
    <cellStyle name="Normal 30 4" xfId="520" xr:uid="{00000000-0005-0000-0000-000008020000}"/>
    <cellStyle name="Normal 30 5" xfId="521" xr:uid="{00000000-0005-0000-0000-000009020000}"/>
    <cellStyle name="Normal 30 6" xfId="522" xr:uid="{00000000-0005-0000-0000-00000A020000}"/>
    <cellStyle name="Normal 30 7" xfId="523" xr:uid="{00000000-0005-0000-0000-00000B020000}"/>
    <cellStyle name="Normal 30 8" xfId="524" xr:uid="{00000000-0005-0000-0000-00000C020000}"/>
    <cellStyle name="Normal 30 9" xfId="525" xr:uid="{00000000-0005-0000-0000-00000D020000}"/>
    <cellStyle name="Normal 31" xfId="526" xr:uid="{00000000-0005-0000-0000-00000E020000}"/>
    <cellStyle name="Normal 31 2" xfId="527" xr:uid="{00000000-0005-0000-0000-00000F020000}"/>
    <cellStyle name="Normal 31 2 2" xfId="528" xr:uid="{00000000-0005-0000-0000-000010020000}"/>
    <cellStyle name="Normal 31 2 3" xfId="529" xr:uid="{00000000-0005-0000-0000-000011020000}"/>
    <cellStyle name="Normal 31 2 4" xfId="530" xr:uid="{00000000-0005-0000-0000-000012020000}"/>
    <cellStyle name="Normal 31 3" xfId="531" xr:uid="{00000000-0005-0000-0000-000013020000}"/>
    <cellStyle name="Normal 31 4" xfId="532" xr:uid="{00000000-0005-0000-0000-000014020000}"/>
    <cellStyle name="Normal 31 5" xfId="533" xr:uid="{00000000-0005-0000-0000-000015020000}"/>
    <cellStyle name="Normal 31 6" xfId="534" xr:uid="{00000000-0005-0000-0000-000016020000}"/>
    <cellStyle name="Normal 31 7" xfId="535" xr:uid="{00000000-0005-0000-0000-000017020000}"/>
    <cellStyle name="Normal 31 8" xfId="536" xr:uid="{00000000-0005-0000-0000-000018020000}"/>
    <cellStyle name="Normal 31 9" xfId="537" xr:uid="{00000000-0005-0000-0000-000019020000}"/>
    <cellStyle name="Normal 32" xfId="538" xr:uid="{00000000-0005-0000-0000-00001A020000}"/>
    <cellStyle name="Normal 32 2" xfId="539" xr:uid="{00000000-0005-0000-0000-00001B020000}"/>
    <cellStyle name="Normal 32 2 2" xfId="540" xr:uid="{00000000-0005-0000-0000-00001C020000}"/>
    <cellStyle name="Normal 32 2 3" xfId="541" xr:uid="{00000000-0005-0000-0000-00001D020000}"/>
    <cellStyle name="Normal 32 2 4" xfId="542" xr:uid="{00000000-0005-0000-0000-00001E020000}"/>
    <cellStyle name="Normal 32 3" xfId="543" xr:uid="{00000000-0005-0000-0000-00001F020000}"/>
    <cellStyle name="Normal 32 4" xfId="544" xr:uid="{00000000-0005-0000-0000-000020020000}"/>
    <cellStyle name="Normal 32 5" xfId="545" xr:uid="{00000000-0005-0000-0000-000021020000}"/>
    <cellStyle name="Normal 32 6" xfId="546" xr:uid="{00000000-0005-0000-0000-000022020000}"/>
    <cellStyle name="Normal 32 7" xfId="547" xr:uid="{00000000-0005-0000-0000-000023020000}"/>
    <cellStyle name="Normal 32 8" xfId="548" xr:uid="{00000000-0005-0000-0000-000024020000}"/>
    <cellStyle name="Normal 32 9" xfId="549" xr:uid="{00000000-0005-0000-0000-000025020000}"/>
    <cellStyle name="Normal 4" xfId="550" xr:uid="{00000000-0005-0000-0000-000026020000}"/>
    <cellStyle name="Normal 4 10" xfId="551" xr:uid="{00000000-0005-0000-0000-000027020000}"/>
    <cellStyle name="Normal 4 10 2" xfId="552" xr:uid="{00000000-0005-0000-0000-000028020000}"/>
    <cellStyle name="Normal 4 10 3" xfId="553" xr:uid="{00000000-0005-0000-0000-000029020000}"/>
    <cellStyle name="Normal 4 10 4" xfId="554" xr:uid="{00000000-0005-0000-0000-00002A020000}"/>
    <cellStyle name="Normal 4 10 5" xfId="555" xr:uid="{00000000-0005-0000-0000-00002B020000}"/>
    <cellStyle name="Normal 4 10 6" xfId="556" xr:uid="{00000000-0005-0000-0000-00002C020000}"/>
    <cellStyle name="Normal 4 10 7" xfId="557" xr:uid="{00000000-0005-0000-0000-00002D020000}"/>
    <cellStyle name="Normal 4 10 8" xfId="558" xr:uid="{00000000-0005-0000-0000-00002E020000}"/>
    <cellStyle name="Normal 4 11" xfId="559" xr:uid="{00000000-0005-0000-0000-00002F020000}"/>
    <cellStyle name="Normal 4 11 2" xfId="560" xr:uid="{00000000-0005-0000-0000-000030020000}"/>
    <cellStyle name="Normal 4 11 3" xfId="561" xr:uid="{00000000-0005-0000-0000-000031020000}"/>
    <cellStyle name="Normal 4 11 4" xfId="562" xr:uid="{00000000-0005-0000-0000-000032020000}"/>
    <cellStyle name="Normal 4 11 5" xfId="563" xr:uid="{00000000-0005-0000-0000-000033020000}"/>
    <cellStyle name="Normal 4 11 6" xfId="564" xr:uid="{00000000-0005-0000-0000-000034020000}"/>
    <cellStyle name="Normal 4 11 7" xfId="565" xr:uid="{00000000-0005-0000-0000-000035020000}"/>
    <cellStyle name="Normal 4 11 8" xfId="566" xr:uid="{00000000-0005-0000-0000-000036020000}"/>
    <cellStyle name="Normal 4 12" xfId="567" xr:uid="{00000000-0005-0000-0000-000037020000}"/>
    <cellStyle name="Normal 4 12 2" xfId="568" xr:uid="{00000000-0005-0000-0000-000038020000}"/>
    <cellStyle name="Normal 4 12 3" xfId="569" xr:uid="{00000000-0005-0000-0000-000039020000}"/>
    <cellStyle name="Normal 4 12 4" xfId="570" xr:uid="{00000000-0005-0000-0000-00003A020000}"/>
    <cellStyle name="Normal 4 12 5" xfId="571" xr:uid="{00000000-0005-0000-0000-00003B020000}"/>
    <cellStyle name="Normal 4 12 6" xfId="572" xr:uid="{00000000-0005-0000-0000-00003C020000}"/>
    <cellStyle name="Normal 4 12 7" xfId="573" xr:uid="{00000000-0005-0000-0000-00003D020000}"/>
    <cellStyle name="Normal 4 12 8" xfId="574" xr:uid="{00000000-0005-0000-0000-00003E020000}"/>
    <cellStyle name="Normal 4 13" xfId="575" xr:uid="{00000000-0005-0000-0000-00003F020000}"/>
    <cellStyle name="Normal 4 13 2" xfId="576" xr:uid="{00000000-0005-0000-0000-000040020000}"/>
    <cellStyle name="Normal 4 13 3" xfId="577" xr:uid="{00000000-0005-0000-0000-000041020000}"/>
    <cellStyle name="Normal 4 13 4" xfId="578" xr:uid="{00000000-0005-0000-0000-000042020000}"/>
    <cellStyle name="Normal 4 13 5" xfId="579" xr:uid="{00000000-0005-0000-0000-000043020000}"/>
    <cellStyle name="Normal 4 13 6" xfId="580" xr:uid="{00000000-0005-0000-0000-000044020000}"/>
    <cellStyle name="Normal 4 13 7" xfId="581" xr:uid="{00000000-0005-0000-0000-000045020000}"/>
    <cellStyle name="Normal 4 13 8" xfId="582" xr:uid="{00000000-0005-0000-0000-000046020000}"/>
    <cellStyle name="Normal 4 14" xfId="583" xr:uid="{00000000-0005-0000-0000-000047020000}"/>
    <cellStyle name="Normal 4 14 2" xfId="584" xr:uid="{00000000-0005-0000-0000-000048020000}"/>
    <cellStyle name="Normal 4 14 3" xfId="585" xr:uid="{00000000-0005-0000-0000-000049020000}"/>
    <cellStyle name="Normal 4 14 4" xfId="586" xr:uid="{00000000-0005-0000-0000-00004A020000}"/>
    <cellStyle name="Normal 4 14 5" xfId="587" xr:uid="{00000000-0005-0000-0000-00004B020000}"/>
    <cellStyle name="Normal 4 14 6" xfId="588" xr:uid="{00000000-0005-0000-0000-00004C020000}"/>
    <cellStyle name="Normal 4 14 7" xfId="589" xr:uid="{00000000-0005-0000-0000-00004D020000}"/>
    <cellStyle name="Normal 4 14 8" xfId="590" xr:uid="{00000000-0005-0000-0000-00004E020000}"/>
    <cellStyle name="Normal 4 15" xfId="591" xr:uid="{00000000-0005-0000-0000-00004F020000}"/>
    <cellStyle name="Normal 4 15 2" xfId="592" xr:uid="{00000000-0005-0000-0000-000050020000}"/>
    <cellStyle name="Normal 4 15 3" xfId="593" xr:uid="{00000000-0005-0000-0000-000051020000}"/>
    <cellStyle name="Normal 4 15 4" xfId="594" xr:uid="{00000000-0005-0000-0000-000052020000}"/>
    <cellStyle name="Normal 4 15 5" xfId="595" xr:uid="{00000000-0005-0000-0000-000053020000}"/>
    <cellStyle name="Normal 4 15 6" xfId="596" xr:uid="{00000000-0005-0000-0000-000054020000}"/>
    <cellStyle name="Normal 4 15 7" xfId="597" xr:uid="{00000000-0005-0000-0000-000055020000}"/>
    <cellStyle name="Normal 4 15 8" xfId="598" xr:uid="{00000000-0005-0000-0000-000056020000}"/>
    <cellStyle name="Normal 4 16" xfId="599" xr:uid="{00000000-0005-0000-0000-000057020000}"/>
    <cellStyle name="Normal 4 16 2" xfId="600" xr:uid="{00000000-0005-0000-0000-000058020000}"/>
    <cellStyle name="Normal 4 16 3" xfId="601" xr:uid="{00000000-0005-0000-0000-000059020000}"/>
    <cellStyle name="Normal 4 16 4" xfId="602" xr:uid="{00000000-0005-0000-0000-00005A020000}"/>
    <cellStyle name="Normal 4 16 5" xfId="603" xr:uid="{00000000-0005-0000-0000-00005B020000}"/>
    <cellStyle name="Normal 4 16 6" xfId="604" xr:uid="{00000000-0005-0000-0000-00005C020000}"/>
    <cellStyle name="Normal 4 16 7" xfId="605" xr:uid="{00000000-0005-0000-0000-00005D020000}"/>
    <cellStyle name="Normal 4 16 8" xfId="606" xr:uid="{00000000-0005-0000-0000-00005E020000}"/>
    <cellStyle name="Normal 4 17" xfId="607" xr:uid="{00000000-0005-0000-0000-00005F020000}"/>
    <cellStyle name="Normal 4 17 2" xfId="608" xr:uid="{00000000-0005-0000-0000-000060020000}"/>
    <cellStyle name="Normal 4 17 3" xfId="609" xr:uid="{00000000-0005-0000-0000-000061020000}"/>
    <cellStyle name="Normal 4 17 4" xfId="610" xr:uid="{00000000-0005-0000-0000-000062020000}"/>
    <cellStyle name="Normal 4 17 5" xfId="611" xr:uid="{00000000-0005-0000-0000-000063020000}"/>
    <cellStyle name="Normal 4 17 6" xfId="612" xr:uid="{00000000-0005-0000-0000-000064020000}"/>
    <cellStyle name="Normal 4 17 7" xfId="613" xr:uid="{00000000-0005-0000-0000-000065020000}"/>
    <cellStyle name="Normal 4 17 8" xfId="614" xr:uid="{00000000-0005-0000-0000-000066020000}"/>
    <cellStyle name="Normal 4 18" xfId="615" xr:uid="{00000000-0005-0000-0000-000067020000}"/>
    <cellStyle name="Normal 4 18 2" xfId="616" xr:uid="{00000000-0005-0000-0000-000068020000}"/>
    <cellStyle name="Normal 4 18 3" xfId="617" xr:uid="{00000000-0005-0000-0000-000069020000}"/>
    <cellStyle name="Normal 4 18 4" xfId="618" xr:uid="{00000000-0005-0000-0000-00006A020000}"/>
    <cellStyle name="Normal 4 18 5" xfId="619" xr:uid="{00000000-0005-0000-0000-00006B020000}"/>
    <cellStyle name="Normal 4 18 6" xfId="620" xr:uid="{00000000-0005-0000-0000-00006C020000}"/>
    <cellStyle name="Normal 4 18 7" xfId="621" xr:uid="{00000000-0005-0000-0000-00006D020000}"/>
    <cellStyle name="Normal 4 18 8" xfId="622" xr:uid="{00000000-0005-0000-0000-00006E020000}"/>
    <cellStyle name="Normal 4 19" xfId="623" xr:uid="{00000000-0005-0000-0000-00006F020000}"/>
    <cellStyle name="Normal 4 19 2" xfId="624" xr:uid="{00000000-0005-0000-0000-000070020000}"/>
    <cellStyle name="Normal 4 19 3" xfId="625" xr:uid="{00000000-0005-0000-0000-000071020000}"/>
    <cellStyle name="Normal 4 19 4" xfId="626" xr:uid="{00000000-0005-0000-0000-000072020000}"/>
    <cellStyle name="Normal 4 19 5" xfId="627" xr:uid="{00000000-0005-0000-0000-000073020000}"/>
    <cellStyle name="Normal 4 19 6" xfId="628" xr:uid="{00000000-0005-0000-0000-000074020000}"/>
    <cellStyle name="Normal 4 19 7" xfId="629" xr:uid="{00000000-0005-0000-0000-000075020000}"/>
    <cellStyle name="Normal 4 19 8" xfId="630" xr:uid="{00000000-0005-0000-0000-000076020000}"/>
    <cellStyle name="Normal 4 2" xfId="631" xr:uid="{00000000-0005-0000-0000-000077020000}"/>
    <cellStyle name="Normal 4 2 2" xfId="632" xr:uid="{00000000-0005-0000-0000-000078020000}"/>
    <cellStyle name="Normal 4 2 3" xfId="633" xr:uid="{00000000-0005-0000-0000-000079020000}"/>
    <cellStyle name="Normal 4 2 4" xfId="634" xr:uid="{00000000-0005-0000-0000-00007A020000}"/>
    <cellStyle name="Normal 4 2 5" xfId="635" xr:uid="{00000000-0005-0000-0000-00007B020000}"/>
    <cellStyle name="Normal 4 2 6" xfId="636" xr:uid="{00000000-0005-0000-0000-00007C020000}"/>
    <cellStyle name="Normal 4 2 7" xfId="637" xr:uid="{00000000-0005-0000-0000-00007D020000}"/>
    <cellStyle name="Normal 4 2 8" xfId="638" xr:uid="{00000000-0005-0000-0000-00007E020000}"/>
    <cellStyle name="Normal 4 20" xfId="639" xr:uid="{00000000-0005-0000-0000-00007F020000}"/>
    <cellStyle name="Normal 4 20 2" xfId="640" xr:uid="{00000000-0005-0000-0000-000080020000}"/>
    <cellStyle name="Normal 4 20 3" xfId="641" xr:uid="{00000000-0005-0000-0000-000081020000}"/>
    <cellStyle name="Normal 4 20 4" xfId="642" xr:uid="{00000000-0005-0000-0000-000082020000}"/>
    <cellStyle name="Normal 4 20 5" xfId="643" xr:uid="{00000000-0005-0000-0000-000083020000}"/>
    <cellStyle name="Normal 4 20 6" xfId="644" xr:uid="{00000000-0005-0000-0000-000084020000}"/>
    <cellStyle name="Normal 4 20 7" xfId="645" xr:uid="{00000000-0005-0000-0000-000085020000}"/>
    <cellStyle name="Normal 4 20 8" xfId="646" xr:uid="{00000000-0005-0000-0000-000086020000}"/>
    <cellStyle name="Normal 4 21" xfId="647" xr:uid="{00000000-0005-0000-0000-000087020000}"/>
    <cellStyle name="Normal 4 21 2" xfId="648" xr:uid="{00000000-0005-0000-0000-000088020000}"/>
    <cellStyle name="Normal 4 21 3" xfId="649" xr:uid="{00000000-0005-0000-0000-000089020000}"/>
    <cellStyle name="Normal 4 21 4" xfId="650" xr:uid="{00000000-0005-0000-0000-00008A020000}"/>
    <cellStyle name="Normal 4 21 5" xfId="651" xr:uid="{00000000-0005-0000-0000-00008B020000}"/>
    <cellStyle name="Normal 4 21 6" xfId="652" xr:uid="{00000000-0005-0000-0000-00008C020000}"/>
    <cellStyle name="Normal 4 21 7" xfId="653" xr:uid="{00000000-0005-0000-0000-00008D020000}"/>
    <cellStyle name="Normal 4 21 8" xfId="654" xr:uid="{00000000-0005-0000-0000-00008E020000}"/>
    <cellStyle name="Normal 4 22" xfId="655" xr:uid="{00000000-0005-0000-0000-00008F020000}"/>
    <cellStyle name="Normal 4 22 2" xfId="656" xr:uid="{00000000-0005-0000-0000-000090020000}"/>
    <cellStyle name="Normal 4 22 3" xfId="657" xr:uid="{00000000-0005-0000-0000-000091020000}"/>
    <cellStyle name="Normal 4 22 4" xfId="658" xr:uid="{00000000-0005-0000-0000-000092020000}"/>
    <cellStyle name="Normal 4 22 5" xfId="659" xr:uid="{00000000-0005-0000-0000-000093020000}"/>
    <cellStyle name="Normal 4 22 6" xfId="660" xr:uid="{00000000-0005-0000-0000-000094020000}"/>
    <cellStyle name="Normal 4 22 7" xfId="661" xr:uid="{00000000-0005-0000-0000-000095020000}"/>
    <cellStyle name="Normal 4 22 8" xfId="662" xr:uid="{00000000-0005-0000-0000-000096020000}"/>
    <cellStyle name="Normal 4 23" xfId="663" xr:uid="{00000000-0005-0000-0000-000097020000}"/>
    <cellStyle name="Normal 4 23 2" xfId="664" xr:uid="{00000000-0005-0000-0000-000098020000}"/>
    <cellStyle name="Normal 4 23 3" xfId="665" xr:uid="{00000000-0005-0000-0000-000099020000}"/>
    <cellStyle name="Normal 4 23 4" xfId="666" xr:uid="{00000000-0005-0000-0000-00009A020000}"/>
    <cellStyle name="Normal 4 23 5" xfId="667" xr:uid="{00000000-0005-0000-0000-00009B020000}"/>
    <cellStyle name="Normal 4 23 6" xfId="668" xr:uid="{00000000-0005-0000-0000-00009C020000}"/>
    <cellStyle name="Normal 4 23 7" xfId="669" xr:uid="{00000000-0005-0000-0000-00009D020000}"/>
    <cellStyle name="Normal 4 23 8" xfId="670" xr:uid="{00000000-0005-0000-0000-00009E020000}"/>
    <cellStyle name="Normal 4 24" xfId="671" xr:uid="{00000000-0005-0000-0000-00009F020000}"/>
    <cellStyle name="Normal 4 24 2" xfId="672" xr:uid="{00000000-0005-0000-0000-0000A0020000}"/>
    <cellStyle name="Normal 4 24 3" xfId="673" xr:uid="{00000000-0005-0000-0000-0000A1020000}"/>
    <cellStyle name="Normal 4 24 4" xfId="674" xr:uid="{00000000-0005-0000-0000-0000A2020000}"/>
    <cellStyle name="Normal 4 24 5" xfId="675" xr:uid="{00000000-0005-0000-0000-0000A3020000}"/>
    <cellStyle name="Normal 4 24 6" xfId="676" xr:uid="{00000000-0005-0000-0000-0000A4020000}"/>
    <cellStyle name="Normal 4 24 7" xfId="677" xr:uid="{00000000-0005-0000-0000-0000A5020000}"/>
    <cellStyle name="Normal 4 24 8" xfId="678" xr:uid="{00000000-0005-0000-0000-0000A6020000}"/>
    <cellStyle name="Normal 4 25" xfId="679" xr:uid="{00000000-0005-0000-0000-0000A7020000}"/>
    <cellStyle name="Normal 4 25 2" xfId="680" xr:uid="{00000000-0005-0000-0000-0000A8020000}"/>
    <cellStyle name="Normal 4 25 3" xfId="681" xr:uid="{00000000-0005-0000-0000-0000A9020000}"/>
    <cellStyle name="Normal 4 25 4" xfId="682" xr:uid="{00000000-0005-0000-0000-0000AA020000}"/>
    <cellStyle name="Normal 4 26" xfId="683" xr:uid="{00000000-0005-0000-0000-0000AB020000}"/>
    <cellStyle name="Normal 4 27" xfId="684" xr:uid="{00000000-0005-0000-0000-0000AC020000}"/>
    <cellStyle name="Normal 4 28" xfId="685" xr:uid="{00000000-0005-0000-0000-0000AD020000}"/>
    <cellStyle name="Normal 4 29" xfId="686" xr:uid="{00000000-0005-0000-0000-0000AE020000}"/>
    <cellStyle name="Normal 4 3" xfId="687" xr:uid="{00000000-0005-0000-0000-0000AF020000}"/>
    <cellStyle name="Normal 4 3 2" xfId="688" xr:uid="{00000000-0005-0000-0000-0000B0020000}"/>
    <cellStyle name="Normal 4 3 3" xfId="689" xr:uid="{00000000-0005-0000-0000-0000B1020000}"/>
    <cellStyle name="Normal 4 3 4" xfId="690" xr:uid="{00000000-0005-0000-0000-0000B2020000}"/>
    <cellStyle name="Normal 4 3 5" xfId="691" xr:uid="{00000000-0005-0000-0000-0000B3020000}"/>
    <cellStyle name="Normal 4 3 6" xfId="692" xr:uid="{00000000-0005-0000-0000-0000B4020000}"/>
    <cellStyle name="Normal 4 3 7" xfId="693" xr:uid="{00000000-0005-0000-0000-0000B5020000}"/>
    <cellStyle name="Normal 4 3 8" xfId="694" xr:uid="{00000000-0005-0000-0000-0000B6020000}"/>
    <cellStyle name="Normal 4 30" xfId="695" xr:uid="{00000000-0005-0000-0000-0000B7020000}"/>
    <cellStyle name="Normal 4 31" xfId="696" xr:uid="{00000000-0005-0000-0000-0000B8020000}"/>
    <cellStyle name="Normal 4 4" xfId="697" xr:uid="{00000000-0005-0000-0000-0000B9020000}"/>
    <cellStyle name="Normal 4 4 2" xfId="698" xr:uid="{00000000-0005-0000-0000-0000BA020000}"/>
    <cellStyle name="Normal 4 4 3" xfId="699" xr:uid="{00000000-0005-0000-0000-0000BB020000}"/>
    <cellStyle name="Normal 4 4 4" xfId="700" xr:uid="{00000000-0005-0000-0000-0000BC020000}"/>
    <cellStyle name="Normal 4 4 5" xfId="701" xr:uid="{00000000-0005-0000-0000-0000BD020000}"/>
    <cellStyle name="Normal 4 4 6" xfId="702" xr:uid="{00000000-0005-0000-0000-0000BE020000}"/>
    <cellStyle name="Normal 4 4 7" xfId="703" xr:uid="{00000000-0005-0000-0000-0000BF020000}"/>
    <cellStyle name="Normal 4 4 8" xfId="704" xr:uid="{00000000-0005-0000-0000-0000C0020000}"/>
    <cellStyle name="Normal 4 5" xfId="705" xr:uid="{00000000-0005-0000-0000-0000C1020000}"/>
    <cellStyle name="Normal 4 5 2" xfId="706" xr:uid="{00000000-0005-0000-0000-0000C2020000}"/>
    <cellStyle name="Normal 4 5 3" xfId="707" xr:uid="{00000000-0005-0000-0000-0000C3020000}"/>
    <cellStyle name="Normal 4 5 4" xfId="708" xr:uid="{00000000-0005-0000-0000-0000C4020000}"/>
    <cellStyle name="Normal 4 5 5" xfId="709" xr:uid="{00000000-0005-0000-0000-0000C5020000}"/>
    <cellStyle name="Normal 4 5 6" xfId="710" xr:uid="{00000000-0005-0000-0000-0000C6020000}"/>
    <cellStyle name="Normal 4 5 7" xfId="711" xr:uid="{00000000-0005-0000-0000-0000C7020000}"/>
    <cellStyle name="Normal 4 5 8" xfId="712" xr:uid="{00000000-0005-0000-0000-0000C8020000}"/>
    <cellStyle name="Normal 4 6" xfId="713" xr:uid="{00000000-0005-0000-0000-0000C9020000}"/>
    <cellStyle name="Normal 4 6 2" xfId="714" xr:uid="{00000000-0005-0000-0000-0000CA020000}"/>
    <cellStyle name="Normal 4 6 3" xfId="715" xr:uid="{00000000-0005-0000-0000-0000CB020000}"/>
    <cellStyle name="Normal 4 6 4" xfId="716" xr:uid="{00000000-0005-0000-0000-0000CC020000}"/>
    <cellStyle name="Normal 4 6 5" xfId="717" xr:uid="{00000000-0005-0000-0000-0000CD020000}"/>
    <cellStyle name="Normal 4 6 6" xfId="718" xr:uid="{00000000-0005-0000-0000-0000CE020000}"/>
    <cellStyle name="Normal 4 6 7" xfId="719" xr:uid="{00000000-0005-0000-0000-0000CF020000}"/>
    <cellStyle name="Normal 4 6 8" xfId="720" xr:uid="{00000000-0005-0000-0000-0000D0020000}"/>
    <cellStyle name="Normal 4 7" xfId="721" xr:uid="{00000000-0005-0000-0000-0000D1020000}"/>
    <cellStyle name="Normal 4 7 2" xfId="722" xr:uid="{00000000-0005-0000-0000-0000D2020000}"/>
    <cellStyle name="Normal 4 7 3" xfId="723" xr:uid="{00000000-0005-0000-0000-0000D3020000}"/>
    <cellStyle name="Normal 4 7 4" xfId="724" xr:uid="{00000000-0005-0000-0000-0000D4020000}"/>
    <cellStyle name="Normal 4 7 5" xfId="725" xr:uid="{00000000-0005-0000-0000-0000D5020000}"/>
    <cellStyle name="Normal 4 7 6" xfId="726" xr:uid="{00000000-0005-0000-0000-0000D6020000}"/>
    <cellStyle name="Normal 4 7 7" xfId="727" xr:uid="{00000000-0005-0000-0000-0000D7020000}"/>
    <cellStyle name="Normal 4 7 8" xfId="728" xr:uid="{00000000-0005-0000-0000-0000D8020000}"/>
    <cellStyle name="Normal 4 8" xfId="729" xr:uid="{00000000-0005-0000-0000-0000D9020000}"/>
    <cellStyle name="Normal 4 8 2" xfId="730" xr:uid="{00000000-0005-0000-0000-0000DA020000}"/>
    <cellStyle name="Normal 4 8 3" xfId="731" xr:uid="{00000000-0005-0000-0000-0000DB020000}"/>
    <cellStyle name="Normal 4 8 4" xfId="732" xr:uid="{00000000-0005-0000-0000-0000DC020000}"/>
    <cellStyle name="Normal 4 8 5" xfId="733" xr:uid="{00000000-0005-0000-0000-0000DD020000}"/>
    <cellStyle name="Normal 4 8 6" xfId="734" xr:uid="{00000000-0005-0000-0000-0000DE020000}"/>
    <cellStyle name="Normal 4 8 7" xfId="735" xr:uid="{00000000-0005-0000-0000-0000DF020000}"/>
    <cellStyle name="Normal 4 8 8" xfId="736" xr:uid="{00000000-0005-0000-0000-0000E0020000}"/>
    <cellStyle name="Normal 4 9" xfId="737" xr:uid="{00000000-0005-0000-0000-0000E1020000}"/>
    <cellStyle name="Normal 4 9 2" xfId="738" xr:uid="{00000000-0005-0000-0000-0000E2020000}"/>
    <cellStyle name="Normal 4 9 3" xfId="739" xr:uid="{00000000-0005-0000-0000-0000E3020000}"/>
    <cellStyle name="Normal 4 9 4" xfId="740" xr:uid="{00000000-0005-0000-0000-0000E4020000}"/>
    <cellStyle name="Normal 4 9 5" xfId="741" xr:uid="{00000000-0005-0000-0000-0000E5020000}"/>
    <cellStyle name="Normal 4 9 6" xfId="742" xr:uid="{00000000-0005-0000-0000-0000E6020000}"/>
    <cellStyle name="Normal 4 9 7" xfId="743" xr:uid="{00000000-0005-0000-0000-0000E7020000}"/>
    <cellStyle name="Normal 4 9 8" xfId="744" xr:uid="{00000000-0005-0000-0000-0000E8020000}"/>
    <cellStyle name="Normal 42" xfId="745" xr:uid="{00000000-0005-0000-0000-0000E9020000}"/>
    <cellStyle name="Normal 43" xfId="746" xr:uid="{00000000-0005-0000-0000-0000EA020000}"/>
    <cellStyle name="Normal 43 2" xfId="747" xr:uid="{00000000-0005-0000-0000-0000EB020000}"/>
    <cellStyle name="Normal 44" xfId="748" xr:uid="{00000000-0005-0000-0000-0000EC020000}"/>
    <cellStyle name="Normal 44 2" xfId="749" xr:uid="{00000000-0005-0000-0000-0000ED020000}"/>
    <cellStyle name="Normal 44 3" xfId="750" xr:uid="{00000000-0005-0000-0000-0000EE020000}"/>
    <cellStyle name="Normal 44 4" xfId="751" xr:uid="{00000000-0005-0000-0000-0000EF020000}"/>
    <cellStyle name="Normal 44 5" xfId="752" xr:uid="{00000000-0005-0000-0000-0000F0020000}"/>
    <cellStyle name="Normal 44 6" xfId="753" xr:uid="{00000000-0005-0000-0000-0000F1020000}"/>
    <cellStyle name="Normal 47" xfId="754" xr:uid="{00000000-0005-0000-0000-0000F2020000}"/>
    <cellStyle name="Normal 48" xfId="755" xr:uid="{00000000-0005-0000-0000-0000F3020000}"/>
    <cellStyle name="Normal 49" xfId="756" xr:uid="{00000000-0005-0000-0000-0000F4020000}"/>
    <cellStyle name="Normal 5" xfId="757" xr:uid="{00000000-0005-0000-0000-0000F5020000}"/>
    <cellStyle name="Normal 5 10" xfId="758" xr:uid="{00000000-0005-0000-0000-0000F6020000}"/>
    <cellStyle name="Normal 5 11" xfId="759" xr:uid="{00000000-0005-0000-0000-0000F7020000}"/>
    <cellStyle name="Normal 5 12" xfId="760" xr:uid="{00000000-0005-0000-0000-0000F8020000}"/>
    <cellStyle name="Normal 5 2" xfId="761" xr:uid="{00000000-0005-0000-0000-0000F9020000}"/>
    <cellStyle name="Normal 5 2 2" xfId="762" xr:uid="{00000000-0005-0000-0000-0000FA020000}"/>
    <cellStyle name="Normal 5 2 3" xfId="763" xr:uid="{00000000-0005-0000-0000-0000FB020000}"/>
    <cellStyle name="Normal 5 2 4" xfId="764" xr:uid="{00000000-0005-0000-0000-0000FC020000}"/>
    <cellStyle name="Normal 5 2 5" xfId="765" xr:uid="{00000000-0005-0000-0000-0000FD020000}"/>
    <cellStyle name="Normal 5 2 6" xfId="766" xr:uid="{00000000-0005-0000-0000-0000FE020000}"/>
    <cellStyle name="Normal 5 2 7" xfId="767" xr:uid="{00000000-0005-0000-0000-0000FF020000}"/>
    <cellStyle name="Normal 5 2 8" xfId="768" xr:uid="{00000000-0005-0000-0000-000000030000}"/>
    <cellStyle name="Normal 5 3" xfId="769" xr:uid="{00000000-0005-0000-0000-000001030000}"/>
    <cellStyle name="Normal 5 3 2" xfId="770" xr:uid="{00000000-0005-0000-0000-000002030000}"/>
    <cellStyle name="Normal 5 3 3" xfId="771" xr:uid="{00000000-0005-0000-0000-000003030000}"/>
    <cellStyle name="Normal 5 3 4" xfId="772" xr:uid="{00000000-0005-0000-0000-000004030000}"/>
    <cellStyle name="Normal 5 3 5" xfId="773" xr:uid="{00000000-0005-0000-0000-000005030000}"/>
    <cellStyle name="Normal 5 3 6" xfId="774" xr:uid="{00000000-0005-0000-0000-000006030000}"/>
    <cellStyle name="Normal 5 3 7" xfId="775" xr:uid="{00000000-0005-0000-0000-000007030000}"/>
    <cellStyle name="Normal 5 3 8" xfId="776" xr:uid="{00000000-0005-0000-0000-000008030000}"/>
    <cellStyle name="Normal 5 4" xfId="777" xr:uid="{00000000-0005-0000-0000-000009030000}"/>
    <cellStyle name="Normal 5 4 2" xfId="778" xr:uid="{00000000-0005-0000-0000-00000A030000}"/>
    <cellStyle name="Normal 5 4 3" xfId="779" xr:uid="{00000000-0005-0000-0000-00000B030000}"/>
    <cellStyle name="Normal 5 4 4" xfId="780" xr:uid="{00000000-0005-0000-0000-00000C030000}"/>
    <cellStyle name="Normal 5 4 5" xfId="781" xr:uid="{00000000-0005-0000-0000-00000D030000}"/>
    <cellStyle name="Normal 5 4 6" xfId="782" xr:uid="{00000000-0005-0000-0000-00000E030000}"/>
    <cellStyle name="Normal 5 4 7" xfId="783" xr:uid="{00000000-0005-0000-0000-00000F030000}"/>
    <cellStyle name="Normal 5 4 8" xfId="784" xr:uid="{00000000-0005-0000-0000-000010030000}"/>
    <cellStyle name="Normal 5 5" xfId="785" xr:uid="{00000000-0005-0000-0000-000011030000}"/>
    <cellStyle name="Normal 5 5 2" xfId="786" xr:uid="{00000000-0005-0000-0000-000012030000}"/>
    <cellStyle name="Normal 5 5 3" xfId="787" xr:uid="{00000000-0005-0000-0000-000013030000}"/>
    <cellStyle name="Normal 5 5 4" xfId="788" xr:uid="{00000000-0005-0000-0000-000014030000}"/>
    <cellStyle name="Normal 5 5 5" xfId="789" xr:uid="{00000000-0005-0000-0000-000015030000}"/>
    <cellStyle name="Normal 5 5 6" xfId="790" xr:uid="{00000000-0005-0000-0000-000016030000}"/>
    <cellStyle name="Normal 5 5 7" xfId="791" xr:uid="{00000000-0005-0000-0000-000017030000}"/>
    <cellStyle name="Normal 5 5 8" xfId="792" xr:uid="{00000000-0005-0000-0000-000018030000}"/>
    <cellStyle name="Normal 5 6" xfId="793" xr:uid="{00000000-0005-0000-0000-000019030000}"/>
    <cellStyle name="Normal 5 6 2" xfId="794" xr:uid="{00000000-0005-0000-0000-00001A030000}"/>
    <cellStyle name="Normal 5 6 3" xfId="795" xr:uid="{00000000-0005-0000-0000-00001B030000}"/>
    <cellStyle name="Normal 5 6 4" xfId="796" xr:uid="{00000000-0005-0000-0000-00001C030000}"/>
    <cellStyle name="Normal 5 6 5" xfId="797" xr:uid="{00000000-0005-0000-0000-00001D030000}"/>
    <cellStyle name="Normal 5 6 6" xfId="798" xr:uid="{00000000-0005-0000-0000-00001E030000}"/>
    <cellStyle name="Normal 5 6 7" xfId="799" xr:uid="{00000000-0005-0000-0000-00001F030000}"/>
    <cellStyle name="Normal 5 6 8" xfId="800" xr:uid="{00000000-0005-0000-0000-000020030000}"/>
    <cellStyle name="Normal 5 7" xfId="801" xr:uid="{00000000-0005-0000-0000-000021030000}"/>
    <cellStyle name="Normal 5 7 2" xfId="802" xr:uid="{00000000-0005-0000-0000-000022030000}"/>
    <cellStyle name="Normal 5 7 3" xfId="803" xr:uid="{00000000-0005-0000-0000-000023030000}"/>
    <cellStyle name="Normal 5 7 4" xfId="804" xr:uid="{00000000-0005-0000-0000-000024030000}"/>
    <cellStyle name="Normal 5 7 5" xfId="805" xr:uid="{00000000-0005-0000-0000-000025030000}"/>
    <cellStyle name="Normal 5 7 6" xfId="806" xr:uid="{00000000-0005-0000-0000-000026030000}"/>
    <cellStyle name="Normal 5 7 7" xfId="807" xr:uid="{00000000-0005-0000-0000-000027030000}"/>
    <cellStyle name="Normal 5 7 8" xfId="808" xr:uid="{00000000-0005-0000-0000-000028030000}"/>
    <cellStyle name="Normal 5 8" xfId="809" xr:uid="{00000000-0005-0000-0000-000029030000}"/>
    <cellStyle name="Normal 5 8 2" xfId="810" xr:uid="{00000000-0005-0000-0000-00002A030000}"/>
    <cellStyle name="Normal 5 8 3" xfId="811" xr:uid="{00000000-0005-0000-0000-00002B030000}"/>
    <cellStyle name="Normal 5 8 4" xfId="812" xr:uid="{00000000-0005-0000-0000-00002C030000}"/>
    <cellStyle name="Normal 5 9" xfId="813" xr:uid="{00000000-0005-0000-0000-00002D030000}"/>
    <cellStyle name="Normal 50" xfId="814" xr:uid="{00000000-0005-0000-0000-00002E030000}"/>
    <cellStyle name="Normal 51" xfId="815" xr:uid="{00000000-0005-0000-0000-00002F030000}"/>
    <cellStyle name="Normal 52" xfId="816" xr:uid="{00000000-0005-0000-0000-000030030000}"/>
    <cellStyle name="Normal 53" xfId="817" xr:uid="{00000000-0005-0000-0000-000031030000}"/>
    <cellStyle name="Normal 54" xfId="818" xr:uid="{00000000-0005-0000-0000-000032030000}"/>
    <cellStyle name="Normal 55" xfId="819" xr:uid="{00000000-0005-0000-0000-000033030000}"/>
    <cellStyle name="Normal 56" xfId="820" xr:uid="{00000000-0005-0000-0000-000034030000}"/>
    <cellStyle name="Normal 6" xfId="821" xr:uid="{00000000-0005-0000-0000-000035030000}"/>
    <cellStyle name="Normal 6 10" xfId="822" xr:uid="{00000000-0005-0000-0000-000036030000}"/>
    <cellStyle name="Normal 6 11" xfId="823" xr:uid="{00000000-0005-0000-0000-000037030000}"/>
    <cellStyle name="Normal 6 12" xfId="824" xr:uid="{00000000-0005-0000-0000-000038030000}"/>
    <cellStyle name="Normal 6 2" xfId="825" xr:uid="{00000000-0005-0000-0000-000039030000}"/>
    <cellStyle name="Normal 6 2 2" xfId="826" xr:uid="{00000000-0005-0000-0000-00003A030000}"/>
    <cellStyle name="Normal 6 2 3" xfId="827" xr:uid="{00000000-0005-0000-0000-00003B030000}"/>
    <cellStyle name="Normal 6 2 4" xfId="828" xr:uid="{00000000-0005-0000-0000-00003C030000}"/>
    <cellStyle name="Normal 6 2 5" xfId="829" xr:uid="{00000000-0005-0000-0000-00003D030000}"/>
    <cellStyle name="Normal 6 2 6" xfId="830" xr:uid="{00000000-0005-0000-0000-00003E030000}"/>
    <cellStyle name="Normal 6 2 7" xfId="831" xr:uid="{00000000-0005-0000-0000-00003F030000}"/>
    <cellStyle name="Normal 6 2 8" xfId="832" xr:uid="{00000000-0005-0000-0000-000040030000}"/>
    <cellStyle name="Normal 6 3" xfId="833" xr:uid="{00000000-0005-0000-0000-000041030000}"/>
    <cellStyle name="Normal 6 3 2" xfId="834" xr:uid="{00000000-0005-0000-0000-000042030000}"/>
    <cellStyle name="Normal 6 3 3" xfId="835" xr:uid="{00000000-0005-0000-0000-000043030000}"/>
    <cellStyle name="Normal 6 3 4" xfId="836" xr:uid="{00000000-0005-0000-0000-000044030000}"/>
    <cellStyle name="Normal 6 3 5" xfId="837" xr:uid="{00000000-0005-0000-0000-000045030000}"/>
    <cellStyle name="Normal 6 3 6" xfId="838" xr:uid="{00000000-0005-0000-0000-000046030000}"/>
    <cellStyle name="Normal 6 3 7" xfId="839" xr:uid="{00000000-0005-0000-0000-000047030000}"/>
    <cellStyle name="Normal 6 3 8" xfId="840" xr:uid="{00000000-0005-0000-0000-000048030000}"/>
    <cellStyle name="Normal 6 4" xfId="841" xr:uid="{00000000-0005-0000-0000-000049030000}"/>
    <cellStyle name="Normal 6 4 2" xfId="842" xr:uid="{00000000-0005-0000-0000-00004A030000}"/>
    <cellStyle name="Normal 6 4 3" xfId="843" xr:uid="{00000000-0005-0000-0000-00004B030000}"/>
    <cellStyle name="Normal 6 4 4" xfId="844" xr:uid="{00000000-0005-0000-0000-00004C030000}"/>
    <cellStyle name="Normal 6 4 5" xfId="845" xr:uid="{00000000-0005-0000-0000-00004D030000}"/>
    <cellStyle name="Normal 6 4 6" xfId="846" xr:uid="{00000000-0005-0000-0000-00004E030000}"/>
    <cellStyle name="Normal 6 4 7" xfId="847" xr:uid="{00000000-0005-0000-0000-00004F030000}"/>
    <cellStyle name="Normal 6 4 8" xfId="848" xr:uid="{00000000-0005-0000-0000-000050030000}"/>
    <cellStyle name="Normal 6 5" xfId="849" xr:uid="{00000000-0005-0000-0000-000051030000}"/>
    <cellStyle name="Normal 6 5 2" xfId="850" xr:uid="{00000000-0005-0000-0000-000052030000}"/>
    <cellStyle name="Normal 6 5 3" xfId="851" xr:uid="{00000000-0005-0000-0000-000053030000}"/>
    <cellStyle name="Normal 6 5 4" xfId="852" xr:uid="{00000000-0005-0000-0000-000054030000}"/>
    <cellStyle name="Normal 6 5 5" xfId="853" xr:uid="{00000000-0005-0000-0000-000055030000}"/>
    <cellStyle name="Normal 6 5 6" xfId="854" xr:uid="{00000000-0005-0000-0000-000056030000}"/>
    <cellStyle name="Normal 6 5 7" xfId="855" xr:uid="{00000000-0005-0000-0000-000057030000}"/>
    <cellStyle name="Normal 6 5 8" xfId="856" xr:uid="{00000000-0005-0000-0000-000058030000}"/>
    <cellStyle name="Normal 6 6" xfId="857" xr:uid="{00000000-0005-0000-0000-000059030000}"/>
    <cellStyle name="Normal 6 6 2" xfId="858" xr:uid="{00000000-0005-0000-0000-00005A030000}"/>
    <cellStyle name="Normal 6 6 3" xfId="859" xr:uid="{00000000-0005-0000-0000-00005B030000}"/>
    <cellStyle name="Normal 6 6 4" xfId="860" xr:uid="{00000000-0005-0000-0000-00005C030000}"/>
    <cellStyle name="Normal 6 6 5" xfId="861" xr:uid="{00000000-0005-0000-0000-00005D030000}"/>
    <cellStyle name="Normal 6 6 6" xfId="862" xr:uid="{00000000-0005-0000-0000-00005E030000}"/>
    <cellStyle name="Normal 6 6 7" xfId="863" xr:uid="{00000000-0005-0000-0000-00005F030000}"/>
    <cellStyle name="Normal 6 6 8" xfId="864" xr:uid="{00000000-0005-0000-0000-000060030000}"/>
    <cellStyle name="Normal 6 7" xfId="865" xr:uid="{00000000-0005-0000-0000-000061030000}"/>
    <cellStyle name="Normal 6 7 2" xfId="866" xr:uid="{00000000-0005-0000-0000-000062030000}"/>
    <cellStyle name="Normal 6 7 3" xfId="867" xr:uid="{00000000-0005-0000-0000-000063030000}"/>
    <cellStyle name="Normal 6 7 4" xfId="868" xr:uid="{00000000-0005-0000-0000-000064030000}"/>
    <cellStyle name="Normal 6 7 5" xfId="869" xr:uid="{00000000-0005-0000-0000-000065030000}"/>
    <cellStyle name="Normal 6 7 6" xfId="870" xr:uid="{00000000-0005-0000-0000-000066030000}"/>
    <cellStyle name="Normal 6 7 7" xfId="871" xr:uid="{00000000-0005-0000-0000-000067030000}"/>
    <cellStyle name="Normal 6 7 8" xfId="872" xr:uid="{00000000-0005-0000-0000-000068030000}"/>
    <cellStyle name="Normal 6 8" xfId="873" xr:uid="{00000000-0005-0000-0000-000069030000}"/>
    <cellStyle name="Normal 6 8 2" xfId="874" xr:uid="{00000000-0005-0000-0000-00006A030000}"/>
    <cellStyle name="Normal 6 8 3" xfId="875" xr:uid="{00000000-0005-0000-0000-00006B030000}"/>
    <cellStyle name="Normal 6 8 4" xfId="876" xr:uid="{00000000-0005-0000-0000-00006C030000}"/>
    <cellStyle name="Normal 6 9" xfId="877" xr:uid="{00000000-0005-0000-0000-00006D030000}"/>
    <cellStyle name="Normal 7" xfId="878" xr:uid="{00000000-0005-0000-0000-00006E030000}"/>
    <cellStyle name="Normal 7 10" xfId="879" xr:uid="{00000000-0005-0000-0000-00006F030000}"/>
    <cellStyle name="Normal 7 11" xfId="880" xr:uid="{00000000-0005-0000-0000-000070030000}"/>
    <cellStyle name="Normal 7 12" xfId="881" xr:uid="{00000000-0005-0000-0000-000071030000}"/>
    <cellStyle name="Normal 7 2" xfId="882" xr:uid="{00000000-0005-0000-0000-000072030000}"/>
    <cellStyle name="Normal 7 2 2" xfId="883" xr:uid="{00000000-0005-0000-0000-000073030000}"/>
    <cellStyle name="Normal 7 2 3" xfId="884" xr:uid="{00000000-0005-0000-0000-000074030000}"/>
    <cellStyle name="Normal 7 2 4" xfId="885" xr:uid="{00000000-0005-0000-0000-000075030000}"/>
    <cellStyle name="Normal 7 2 5" xfId="886" xr:uid="{00000000-0005-0000-0000-000076030000}"/>
    <cellStyle name="Normal 7 2 6" xfId="887" xr:uid="{00000000-0005-0000-0000-000077030000}"/>
    <cellStyle name="Normal 7 2 7" xfId="888" xr:uid="{00000000-0005-0000-0000-000078030000}"/>
    <cellStyle name="Normal 7 2 8" xfId="889" xr:uid="{00000000-0005-0000-0000-000079030000}"/>
    <cellStyle name="Normal 7 3" xfId="890" xr:uid="{00000000-0005-0000-0000-00007A030000}"/>
    <cellStyle name="Normal 7 3 2" xfId="891" xr:uid="{00000000-0005-0000-0000-00007B030000}"/>
    <cellStyle name="Normal 7 3 3" xfId="892" xr:uid="{00000000-0005-0000-0000-00007C030000}"/>
    <cellStyle name="Normal 7 3 4" xfId="893" xr:uid="{00000000-0005-0000-0000-00007D030000}"/>
    <cellStyle name="Normal 7 3 5" xfId="894" xr:uid="{00000000-0005-0000-0000-00007E030000}"/>
    <cellStyle name="Normal 7 3 6" xfId="895" xr:uid="{00000000-0005-0000-0000-00007F030000}"/>
    <cellStyle name="Normal 7 3 7" xfId="896" xr:uid="{00000000-0005-0000-0000-000080030000}"/>
    <cellStyle name="Normal 7 3 8" xfId="897" xr:uid="{00000000-0005-0000-0000-000081030000}"/>
    <cellStyle name="Normal 7 4" xfId="898" xr:uid="{00000000-0005-0000-0000-000082030000}"/>
    <cellStyle name="Normal 7 4 2" xfId="899" xr:uid="{00000000-0005-0000-0000-000083030000}"/>
    <cellStyle name="Normal 7 4 3" xfId="900" xr:uid="{00000000-0005-0000-0000-000084030000}"/>
    <cellStyle name="Normal 7 4 4" xfId="901" xr:uid="{00000000-0005-0000-0000-000085030000}"/>
    <cellStyle name="Normal 7 4 5" xfId="902" xr:uid="{00000000-0005-0000-0000-000086030000}"/>
    <cellStyle name="Normal 7 4 6" xfId="903" xr:uid="{00000000-0005-0000-0000-000087030000}"/>
    <cellStyle name="Normal 7 4 7" xfId="904" xr:uid="{00000000-0005-0000-0000-000088030000}"/>
    <cellStyle name="Normal 7 4 8" xfId="905" xr:uid="{00000000-0005-0000-0000-000089030000}"/>
    <cellStyle name="Normal 7 5" xfId="906" xr:uid="{00000000-0005-0000-0000-00008A030000}"/>
    <cellStyle name="Normal 7 5 2" xfId="907" xr:uid="{00000000-0005-0000-0000-00008B030000}"/>
    <cellStyle name="Normal 7 5 3" xfId="908" xr:uid="{00000000-0005-0000-0000-00008C030000}"/>
    <cellStyle name="Normal 7 5 4" xfId="909" xr:uid="{00000000-0005-0000-0000-00008D030000}"/>
    <cellStyle name="Normal 7 5 5" xfId="910" xr:uid="{00000000-0005-0000-0000-00008E030000}"/>
    <cellStyle name="Normal 7 5 6" xfId="911" xr:uid="{00000000-0005-0000-0000-00008F030000}"/>
    <cellStyle name="Normal 7 5 7" xfId="912" xr:uid="{00000000-0005-0000-0000-000090030000}"/>
    <cellStyle name="Normal 7 5 8" xfId="913" xr:uid="{00000000-0005-0000-0000-000091030000}"/>
    <cellStyle name="Normal 7 6" xfId="914" xr:uid="{00000000-0005-0000-0000-000092030000}"/>
    <cellStyle name="Normal 7 6 2" xfId="915" xr:uid="{00000000-0005-0000-0000-000093030000}"/>
    <cellStyle name="Normal 7 6 3" xfId="916" xr:uid="{00000000-0005-0000-0000-000094030000}"/>
    <cellStyle name="Normal 7 6 4" xfId="917" xr:uid="{00000000-0005-0000-0000-000095030000}"/>
    <cellStyle name="Normal 7 6 5" xfId="918" xr:uid="{00000000-0005-0000-0000-000096030000}"/>
    <cellStyle name="Normal 7 6 6" xfId="919" xr:uid="{00000000-0005-0000-0000-000097030000}"/>
    <cellStyle name="Normal 7 6 7" xfId="920" xr:uid="{00000000-0005-0000-0000-000098030000}"/>
    <cellStyle name="Normal 7 6 8" xfId="921" xr:uid="{00000000-0005-0000-0000-000099030000}"/>
    <cellStyle name="Normal 7 7" xfId="922" xr:uid="{00000000-0005-0000-0000-00009A030000}"/>
    <cellStyle name="Normal 7 7 2" xfId="923" xr:uid="{00000000-0005-0000-0000-00009B030000}"/>
    <cellStyle name="Normal 7 7 3" xfId="924" xr:uid="{00000000-0005-0000-0000-00009C030000}"/>
    <cellStyle name="Normal 7 7 4" xfId="925" xr:uid="{00000000-0005-0000-0000-00009D030000}"/>
    <cellStyle name="Normal 7 7 5" xfId="926" xr:uid="{00000000-0005-0000-0000-00009E030000}"/>
    <cellStyle name="Normal 7 7 6" xfId="927" xr:uid="{00000000-0005-0000-0000-00009F030000}"/>
    <cellStyle name="Normal 7 7 7" xfId="928" xr:uid="{00000000-0005-0000-0000-0000A0030000}"/>
    <cellStyle name="Normal 7 7 8" xfId="929" xr:uid="{00000000-0005-0000-0000-0000A1030000}"/>
    <cellStyle name="Normal 7 8" xfId="930" xr:uid="{00000000-0005-0000-0000-0000A2030000}"/>
    <cellStyle name="Normal 7 8 2" xfId="931" xr:uid="{00000000-0005-0000-0000-0000A3030000}"/>
    <cellStyle name="Normal 7 8 3" xfId="932" xr:uid="{00000000-0005-0000-0000-0000A4030000}"/>
    <cellStyle name="Normal 7 8 4" xfId="933" xr:uid="{00000000-0005-0000-0000-0000A5030000}"/>
    <cellStyle name="Normal 7 9" xfId="934" xr:uid="{00000000-0005-0000-0000-0000A6030000}"/>
    <cellStyle name="Normal 8" xfId="935" xr:uid="{00000000-0005-0000-0000-0000A7030000}"/>
    <cellStyle name="Normal 8 10" xfId="936" xr:uid="{00000000-0005-0000-0000-0000A8030000}"/>
    <cellStyle name="Normal 8 11" xfId="937" xr:uid="{00000000-0005-0000-0000-0000A9030000}"/>
    <cellStyle name="Normal 8 12" xfId="938" xr:uid="{00000000-0005-0000-0000-0000AA030000}"/>
    <cellStyle name="Normal 8 2" xfId="939" xr:uid="{00000000-0005-0000-0000-0000AB030000}"/>
    <cellStyle name="Normal 8 2 2" xfId="940" xr:uid="{00000000-0005-0000-0000-0000AC030000}"/>
    <cellStyle name="Normal 8 2 3" xfId="941" xr:uid="{00000000-0005-0000-0000-0000AD030000}"/>
    <cellStyle name="Normal 8 2 4" xfId="942" xr:uid="{00000000-0005-0000-0000-0000AE030000}"/>
    <cellStyle name="Normal 8 2 5" xfId="943" xr:uid="{00000000-0005-0000-0000-0000AF030000}"/>
    <cellStyle name="Normal 8 2 6" xfId="944" xr:uid="{00000000-0005-0000-0000-0000B0030000}"/>
    <cellStyle name="Normal 8 2 7" xfId="945" xr:uid="{00000000-0005-0000-0000-0000B1030000}"/>
    <cellStyle name="Normal 8 2 8" xfId="946" xr:uid="{00000000-0005-0000-0000-0000B2030000}"/>
    <cellStyle name="Normal 8 3" xfId="947" xr:uid="{00000000-0005-0000-0000-0000B3030000}"/>
    <cellStyle name="Normal 8 3 2" xfId="948" xr:uid="{00000000-0005-0000-0000-0000B4030000}"/>
    <cellStyle name="Normal 8 3 3" xfId="949" xr:uid="{00000000-0005-0000-0000-0000B5030000}"/>
    <cellStyle name="Normal 8 3 4" xfId="950" xr:uid="{00000000-0005-0000-0000-0000B6030000}"/>
    <cellStyle name="Normal 8 3 5" xfId="951" xr:uid="{00000000-0005-0000-0000-0000B7030000}"/>
    <cellStyle name="Normal 8 3 6" xfId="952" xr:uid="{00000000-0005-0000-0000-0000B8030000}"/>
    <cellStyle name="Normal 8 3 7" xfId="953" xr:uid="{00000000-0005-0000-0000-0000B9030000}"/>
    <cellStyle name="Normal 8 3 8" xfId="954" xr:uid="{00000000-0005-0000-0000-0000BA030000}"/>
    <cellStyle name="Normal 8 4" xfId="955" xr:uid="{00000000-0005-0000-0000-0000BB030000}"/>
    <cellStyle name="Normal 8 4 2" xfId="956" xr:uid="{00000000-0005-0000-0000-0000BC030000}"/>
    <cellStyle name="Normal 8 4 3" xfId="957" xr:uid="{00000000-0005-0000-0000-0000BD030000}"/>
    <cellStyle name="Normal 8 4 4" xfId="958" xr:uid="{00000000-0005-0000-0000-0000BE030000}"/>
    <cellStyle name="Normal 8 4 5" xfId="959" xr:uid="{00000000-0005-0000-0000-0000BF030000}"/>
    <cellStyle name="Normal 8 4 6" xfId="960" xr:uid="{00000000-0005-0000-0000-0000C0030000}"/>
    <cellStyle name="Normal 8 4 7" xfId="961" xr:uid="{00000000-0005-0000-0000-0000C1030000}"/>
    <cellStyle name="Normal 8 4 8" xfId="962" xr:uid="{00000000-0005-0000-0000-0000C2030000}"/>
    <cellStyle name="Normal 8 5" xfId="963" xr:uid="{00000000-0005-0000-0000-0000C3030000}"/>
    <cellStyle name="Normal 8 5 2" xfId="964" xr:uid="{00000000-0005-0000-0000-0000C4030000}"/>
    <cellStyle name="Normal 8 5 3" xfId="965" xr:uid="{00000000-0005-0000-0000-0000C5030000}"/>
    <cellStyle name="Normal 8 5 4" xfId="966" xr:uid="{00000000-0005-0000-0000-0000C6030000}"/>
    <cellStyle name="Normal 8 5 5" xfId="967" xr:uid="{00000000-0005-0000-0000-0000C7030000}"/>
    <cellStyle name="Normal 8 5 6" xfId="968" xr:uid="{00000000-0005-0000-0000-0000C8030000}"/>
    <cellStyle name="Normal 8 5 7" xfId="969" xr:uid="{00000000-0005-0000-0000-0000C9030000}"/>
    <cellStyle name="Normal 8 5 8" xfId="970" xr:uid="{00000000-0005-0000-0000-0000CA030000}"/>
    <cellStyle name="Normal 8 6" xfId="971" xr:uid="{00000000-0005-0000-0000-0000CB030000}"/>
    <cellStyle name="Normal 8 6 2" xfId="972" xr:uid="{00000000-0005-0000-0000-0000CC030000}"/>
    <cellStyle name="Normal 8 6 3" xfId="973" xr:uid="{00000000-0005-0000-0000-0000CD030000}"/>
    <cellStyle name="Normal 8 6 4" xfId="974" xr:uid="{00000000-0005-0000-0000-0000CE030000}"/>
    <cellStyle name="Normal 8 6 5" xfId="975" xr:uid="{00000000-0005-0000-0000-0000CF030000}"/>
    <cellStyle name="Normal 8 6 6" xfId="976" xr:uid="{00000000-0005-0000-0000-0000D0030000}"/>
    <cellStyle name="Normal 8 6 7" xfId="977" xr:uid="{00000000-0005-0000-0000-0000D1030000}"/>
    <cellStyle name="Normal 8 6 8" xfId="978" xr:uid="{00000000-0005-0000-0000-0000D2030000}"/>
    <cellStyle name="Normal 8 7" xfId="979" xr:uid="{00000000-0005-0000-0000-0000D3030000}"/>
    <cellStyle name="Normal 8 7 2" xfId="980" xr:uid="{00000000-0005-0000-0000-0000D4030000}"/>
    <cellStyle name="Normal 8 7 3" xfId="981" xr:uid="{00000000-0005-0000-0000-0000D5030000}"/>
    <cellStyle name="Normal 8 7 4" xfId="982" xr:uid="{00000000-0005-0000-0000-0000D6030000}"/>
    <cellStyle name="Normal 8 7 5" xfId="983" xr:uid="{00000000-0005-0000-0000-0000D7030000}"/>
    <cellStyle name="Normal 8 7 6" xfId="984" xr:uid="{00000000-0005-0000-0000-0000D8030000}"/>
    <cellStyle name="Normal 8 7 7" xfId="985" xr:uid="{00000000-0005-0000-0000-0000D9030000}"/>
    <cellStyle name="Normal 8 7 8" xfId="986" xr:uid="{00000000-0005-0000-0000-0000DA030000}"/>
    <cellStyle name="Normal 8 8" xfId="987" xr:uid="{00000000-0005-0000-0000-0000DB030000}"/>
    <cellStyle name="Normal 8 8 2" xfId="988" xr:uid="{00000000-0005-0000-0000-0000DC030000}"/>
    <cellStyle name="Normal 8 8 3" xfId="989" xr:uid="{00000000-0005-0000-0000-0000DD030000}"/>
    <cellStyle name="Normal 8 8 4" xfId="990" xr:uid="{00000000-0005-0000-0000-0000DE030000}"/>
    <cellStyle name="Normal 8 9" xfId="991" xr:uid="{00000000-0005-0000-0000-0000DF030000}"/>
    <cellStyle name="Normal 9 10" xfId="992" xr:uid="{00000000-0005-0000-0000-0000E0030000}"/>
    <cellStyle name="Normal 9 11" xfId="993" xr:uid="{00000000-0005-0000-0000-0000E1030000}"/>
    <cellStyle name="Normal 9 12" xfId="994" xr:uid="{00000000-0005-0000-0000-0000E2030000}"/>
    <cellStyle name="Normal 9 2" xfId="995" xr:uid="{00000000-0005-0000-0000-0000E3030000}"/>
    <cellStyle name="Normal 9 2 2" xfId="996" xr:uid="{00000000-0005-0000-0000-0000E4030000}"/>
    <cellStyle name="Normal 9 2 3" xfId="997" xr:uid="{00000000-0005-0000-0000-0000E5030000}"/>
    <cellStyle name="Normal 9 2 4" xfId="998" xr:uid="{00000000-0005-0000-0000-0000E6030000}"/>
    <cellStyle name="Normal 9 2 5" xfId="999" xr:uid="{00000000-0005-0000-0000-0000E7030000}"/>
    <cellStyle name="Normal 9 2 6" xfId="1000" xr:uid="{00000000-0005-0000-0000-0000E8030000}"/>
    <cellStyle name="Normal 9 2 7" xfId="1001" xr:uid="{00000000-0005-0000-0000-0000E9030000}"/>
    <cellStyle name="Normal 9 2 8" xfId="1002" xr:uid="{00000000-0005-0000-0000-0000EA030000}"/>
    <cellStyle name="Normal 9 3" xfId="1003" xr:uid="{00000000-0005-0000-0000-0000EB030000}"/>
    <cellStyle name="Normal 9 3 2" xfId="1004" xr:uid="{00000000-0005-0000-0000-0000EC030000}"/>
    <cellStyle name="Normal 9 3 3" xfId="1005" xr:uid="{00000000-0005-0000-0000-0000ED030000}"/>
    <cellStyle name="Normal 9 3 4" xfId="1006" xr:uid="{00000000-0005-0000-0000-0000EE030000}"/>
    <cellStyle name="Normal 9 3 5" xfId="1007" xr:uid="{00000000-0005-0000-0000-0000EF030000}"/>
    <cellStyle name="Normal 9 3 6" xfId="1008" xr:uid="{00000000-0005-0000-0000-0000F0030000}"/>
    <cellStyle name="Normal 9 3 7" xfId="1009" xr:uid="{00000000-0005-0000-0000-0000F1030000}"/>
    <cellStyle name="Normal 9 3 8" xfId="1010" xr:uid="{00000000-0005-0000-0000-0000F2030000}"/>
    <cellStyle name="Normal 9 4" xfId="1011" xr:uid="{00000000-0005-0000-0000-0000F3030000}"/>
    <cellStyle name="Normal 9 4 2" xfId="1012" xr:uid="{00000000-0005-0000-0000-0000F4030000}"/>
    <cellStyle name="Normal 9 4 3" xfId="1013" xr:uid="{00000000-0005-0000-0000-0000F5030000}"/>
    <cellStyle name="Normal 9 4 4" xfId="1014" xr:uid="{00000000-0005-0000-0000-0000F6030000}"/>
    <cellStyle name="Normal 9 4 5" xfId="1015" xr:uid="{00000000-0005-0000-0000-0000F7030000}"/>
    <cellStyle name="Normal 9 4 6" xfId="1016" xr:uid="{00000000-0005-0000-0000-0000F8030000}"/>
    <cellStyle name="Normal 9 4 7" xfId="1017" xr:uid="{00000000-0005-0000-0000-0000F9030000}"/>
    <cellStyle name="Normal 9 4 8" xfId="1018" xr:uid="{00000000-0005-0000-0000-0000FA030000}"/>
    <cellStyle name="Normal 9 5" xfId="1019" xr:uid="{00000000-0005-0000-0000-0000FB030000}"/>
    <cellStyle name="Normal 9 5 2" xfId="1020" xr:uid="{00000000-0005-0000-0000-0000FC030000}"/>
    <cellStyle name="Normal 9 5 3" xfId="1021" xr:uid="{00000000-0005-0000-0000-0000FD030000}"/>
    <cellStyle name="Normal 9 5 4" xfId="1022" xr:uid="{00000000-0005-0000-0000-0000FE030000}"/>
    <cellStyle name="Normal 9 5 5" xfId="1023" xr:uid="{00000000-0005-0000-0000-0000FF030000}"/>
    <cellStyle name="Normal 9 5 6" xfId="1024" xr:uid="{00000000-0005-0000-0000-000000040000}"/>
    <cellStyle name="Normal 9 5 7" xfId="1025" xr:uid="{00000000-0005-0000-0000-000001040000}"/>
    <cellStyle name="Normal 9 5 8" xfId="1026" xr:uid="{00000000-0005-0000-0000-000002040000}"/>
    <cellStyle name="Normal 9 6" xfId="1027" xr:uid="{00000000-0005-0000-0000-000003040000}"/>
    <cellStyle name="Normal 9 6 2" xfId="1028" xr:uid="{00000000-0005-0000-0000-000004040000}"/>
    <cellStyle name="Normal 9 6 3" xfId="1029" xr:uid="{00000000-0005-0000-0000-000005040000}"/>
    <cellStyle name="Normal 9 6 4" xfId="1030" xr:uid="{00000000-0005-0000-0000-000006040000}"/>
    <cellStyle name="Normal 9 6 5" xfId="1031" xr:uid="{00000000-0005-0000-0000-000007040000}"/>
    <cellStyle name="Normal 9 6 6" xfId="1032" xr:uid="{00000000-0005-0000-0000-000008040000}"/>
    <cellStyle name="Normal 9 6 7" xfId="1033" xr:uid="{00000000-0005-0000-0000-000009040000}"/>
    <cellStyle name="Normal 9 6 8" xfId="1034" xr:uid="{00000000-0005-0000-0000-00000A040000}"/>
    <cellStyle name="Normal 9 7" xfId="1035" xr:uid="{00000000-0005-0000-0000-00000B040000}"/>
    <cellStyle name="Normal 9 7 2" xfId="1036" xr:uid="{00000000-0005-0000-0000-00000C040000}"/>
    <cellStyle name="Normal 9 7 3" xfId="1037" xr:uid="{00000000-0005-0000-0000-00000D040000}"/>
    <cellStyle name="Normal 9 7 4" xfId="1038" xr:uid="{00000000-0005-0000-0000-00000E040000}"/>
    <cellStyle name="Normal 9 7 5" xfId="1039" xr:uid="{00000000-0005-0000-0000-00000F040000}"/>
    <cellStyle name="Normal 9 7 6" xfId="1040" xr:uid="{00000000-0005-0000-0000-000010040000}"/>
    <cellStyle name="Normal 9 7 7" xfId="1041" xr:uid="{00000000-0005-0000-0000-000011040000}"/>
    <cellStyle name="Normal 9 7 8" xfId="1042" xr:uid="{00000000-0005-0000-0000-000012040000}"/>
    <cellStyle name="Normal 9 8" xfId="1043" xr:uid="{00000000-0005-0000-0000-000013040000}"/>
    <cellStyle name="Normal 9 8 2" xfId="1044" xr:uid="{00000000-0005-0000-0000-000014040000}"/>
    <cellStyle name="Normal 9 8 3" xfId="1045" xr:uid="{00000000-0005-0000-0000-000015040000}"/>
    <cellStyle name="Normal 9 8 4" xfId="1046" xr:uid="{00000000-0005-0000-0000-000016040000}"/>
    <cellStyle name="Normal 9 8 5" xfId="1047" xr:uid="{00000000-0005-0000-0000-000017040000}"/>
    <cellStyle name="Normal 9 8 6" xfId="1048" xr:uid="{00000000-0005-0000-0000-000018040000}"/>
    <cellStyle name="Normal 9 9" xfId="1049" xr:uid="{00000000-0005-0000-0000-000019040000}"/>
    <cellStyle name="Normal_BG-bcos-Jul-2001" xfId="1050" xr:uid="{00000000-0005-0000-0000-00001A040000}"/>
    <cellStyle name="Notas 2" xfId="1051" xr:uid="{00000000-0005-0000-0000-00001B040000}"/>
    <cellStyle name="Notas 2 2" xfId="1052" xr:uid="{00000000-0005-0000-0000-00001C040000}"/>
    <cellStyle name="Notas 2 3" xfId="1053" xr:uid="{00000000-0005-0000-0000-00001D040000}"/>
    <cellStyle name="Notas 2 4" xfId="1054" xr:uid="{00000000-0005-0000-0000-00001E040000}"/>
    <cellStyle name="Porcentaje" xfId="1055" builtinId="5"/>
    <cellStyle name="Porcentaje 2" xfId="1056" xr:uid="{00000000-0005-0000-0000-000020040000}"/>
    <cellStyle name="Porcentaje 3" xfId="1057" xr:uid="{00000000-0005-0000-0000-000021040000}"/>
    <cellStyle name="Porcentual 2" xfId="1058" xr:uid="{00000000-0005-0000-0000-000022040000}"/>
    <cellStyle name="Porcentual 2 2" xfId="1059" xr:uid="{00000000-0005-0000-0000-000023040000}"/>
    <cellStyle name="Porcentual 2 2 2" xfId="1060" xr:uid="{00000000-0005-0000-0000-000024040000}"/>
    <cellStyle name="Porcentual 2 2 3" xfId="1061" xr:uid="{00000000-0005-0000-0000-000025040000}"/>
    <cellStyle name="Porcentual 2 2 4" xfId="1062" xr:uid="{00000000-0005-0000-0000-000026040000}"/>
    <cellStyle name="Porcentual 2 2 5" xfId="1063" xr:uid="{00000000-0005-0000-0000-000027040000}"/>
    <cellStyle name="Porcentual 2 2 6" xfId="1064" xr:uid="{00000000-0005-0000-0000-000028040000}"/>
    <cellStyle name="Porcentual 2 2 7" xfId="1065" xr:uid="{00000000-0005-0000-0000-000029040000}"/>
    <cellStyle name="Porcentual 2 2 8" xfId="1066" xr:uid="{00000000-0005-0000-0000-00002A040000}"/>
    <cellStyle name="Porcentual 2 3" xfId="1067" xr:uid="{00000000-0005-0000-0000-00002B040000}"/>
    <cellStyle name="Porcentual 2 4" xfId="1068" xr:uid="{00000000-0005-0000-0000-00002C040000}"/>
    <cellStyle name="Porcentual 25" xfId="1069" xr:uid="{00000000-0005-0000-0000-00002D040000}"/>
    <cellStyle name="Porcentual 25 10" xfId="1070" xr:uid="{00000000-0005-0000-0000-00002E040000}"/>
    <cellStyle name="Porcentual 25 10 2" xfId="1071" xr:uid="{00000000-0005-0000-0000-00002F040000}"/>
    <cellStyle name="Porcentual 25 10 3" xfId="1072" xr:uid="{00000000-0005-0000-0000-000030040000}"/>
    <cellStyle name="Porcentual 25 10 4" xfId="1073" xr:uid="{00000000-0005-0000-0000-000031040000}"/>
    <cellStyle name="Porcentual 25 10 5" xfId="1074" xr:uid="{00000000-0005-0000-0000-000032040000}"/>
    <cellStyle name="Porcentual 25 10 6" xfId="1075" xr:uid="{00000000-0005-0000-0000-000033040000}"/>
    <cellStyle name="Porcentual 25 11" xfId="1076" xr:uid="{00000000-0005-0000-0000-000034040000}"/>
    <cellStyle name="Porcentual 25 12" xfId="1077" xr:uid="{00000000-0005-0000-0000-000035040000}"/>
    <cellStyle name="Porcentual 25 13" xfId="1078" xr:uid="{00000000-0005-0000-0000-000036040000}"/>
    <cellStyle name="Porcentual 25 14" xfId="1079" xr:uid="{00000000-0005-0000-0000-000037040000}"/>
    <cellStyle name="Porcentual 25 15" xfId="1080" xr:uid="{00000000-0005-0000-0000-000038040000}"/>
    <cellStyle name="Porcentual 25 16" xfId="1081" xr:uid="{00000000-0005-0000-0000-000039040000}"/>
    <cellStyle name="Porcentual 25 17" xfId="1082" xr:uid="{00000000-0005-0000-0000-00003A040000}"/>
    <cellStyle name="Porcentual 25 18" xfId="1083" xr:uid="{00000000-0005-0000-0000-00003B040000}"/>
    <cellStyle name="Porcentual 25 2" xfId="1084" xr:uid="{00000000-0005-0000-0000-00003C040000}"/>
    <cellStyle name="Porcentual 25 2 10" xfId="1085" xr:uid="{00000000-0005-0000-0000-00003D040000}"/>
    <cellStyle name="Porcentual 25 2 11" xfId="1086" xr:uid="{00000000-0005-0000-0000-00003E040000}"/>
    <cellStyle name="Porcentual 25 2 2" xfId="1087" xr:uid="{00000000-0005-0000-0000-00003F040000}"/>
    <cellStyle name="Porcentual 25 2 3" xfId="1088" xr:uid="{00000000-0005-0000-0000-000040040000}"/>
    <cellStyle name="Porcentual 25 2 4" xfId="1089" xr:uid="{00000000-0005-0000-0000-000041040000}"/>
    <cellStyle name="Porcentual 25 2 5" xfId="1090" xr:uid="{00000000-0005-0000-0000-000042040000}"/>
    <cellStyle name="Porcentual 25 2 6" xfId="1091" xr:uid="{00000000-0005-0000-0000-000043040000}"/>
    <cellStyle name="Porcentual 25 2 7" xfId="1092" xr:uid="{00000000-0005-0000-0000-000044040000}"/>
    <cellStyle name="Porcentual 25 2 8" xfId="1093" xr:uid="{00000000-0005-0000-0000-000045040000}"/>
    <cellStyle name="Porcentual 25 2 9" xfId="1094" xr:uid="{00000000-0005-0000-0000-000046040000}"/>
    <cellStyle name="Porcentual 25 3" xfId="1095" xr:uid="{00000000-0005-0000-0000-000047040000}"/>
    <cellStyle name="Porcentual 25 3 10" xfId="1096" xr:uid="{00000000-0005-0000-0000-000048040000}"/>
    <cellStyle name="Porcentual 25 3 11" xfId="1097" xr:uid="{00000000-0005-0000-0000-000049040000}"/>
    <cellStyle name="Porcentual 25 3 2" xfId="1098" xr:uid="{00000000-0005-0000-0000-00004A040000}"/>
    <cellStyle name="Porcentual 25 3 3" xfId="1099" xr:uid="{00000000-0005-0000-0000-00004B040000}"/>
    <cellStyle name="Porcentual 25 3 4" xfId="1100" xr:uid="{00000000-0005-0000-0000-00004C040000}"/>
    <cellStyle name="Porcentual 25 3 5" xfId="1101" xr:uid="{00000000-0005-0000-0000-00004D040000}"/>
    <cellStyle name="Porcentual 25 3 6" xfId="1102" xr:uid="{00000000-0005-0000-0000-00004E040000}"/>
    <cellStyle name="Porcentual 25 3 7" xfId="1103" xr:uid="{00000000-0005-0000-0000-00004F040000}"/>
    <cellStyle name="Porcentual 25 3 8" xfId="1104" xr:uid="{00000000-0005-0000-0000-000050040000}"/>
    <cellStyle name="Porcentual 25 3 9" xfId="1105" xr:uid="{00000000-0005-0000-0000-000051040000}"/>
    <cellStyle name="Porcentual 25 4" xfId="1106" xr:uid="{00000000-0005-0000-0000-000052040000}"/>
    <cellStyle name="Porcentual 25 4 2" xfId="1107" xr:uid="{00000000-0005-0000-0000-000053040000}"/>
    <cellStyle name="Porcentual 25 4 2 2" xfId="1108" xr:uid="{00000000-0005-0000-0000-000054040000}"/>
    <cellStyle name="Porcentual 25 4 2 2 2" xfId="1109" xr:uid="{00000000-0005-0000-0000-000055040000}"/>
    <cellStyle name="Porcentual 25 4 2 2 3" xfId="1110" xr:uid="{00000000-0005-0000-0000-000056040000}"/>
    <cellStyle name="Porcentual 25 4 2 2 4" xfId="1111" xr:uid="{00000000-0005-0000-0000-000057040000}"/>
    <cellStyle name="Porcentual 25 4 2 2 5" xfId="1112" xr:uid="{00000000-0005-0000-0000-000058040000}"/>
    <cellStyle name="Porcentual 25 4 2 2 6" xfId="1113" xr:uid="{00000000-0005-0000-0000-000059040000}"/>
    <cellStyle name="Porcentual 25 4 3" xfId="1114" xr:uid="{00000000-0005-0000-0000-00005A040000}"/>
    <cellStyle name="Porcentual 25 4 4" xfId="1115" xr:uid="{00000000-0005-0000-0000-00005B040000}"/>
    <cellStyle name="Porcentual 25 4 5" xfId="1116" xr:uid="{00000000-0005-0000-0000-00005C040000}"/>
    <cellStyle name="Porcentual 25 4 6" xfId="1117" xr:uid="{00000000-0005-0000-0000-00005D040000}"/>
    <cellStyle name="Porcentual 25 4 7" xfId="1118" xr:uid="{00000000-0005-0000-0000-00005E040000}"/>
    <cellStyle name="Porcentual 25 5" xfId="1119" xr:uid="{00000000-0005-0000-0000-00005F040000}"/>
    <cellStyle name="Porcentual 25 6" xfId="1120" xr:uid="{00000000-0005-0000-0000-000060040000}"/>
    <cellStyle name="Porcentual 25 7" xfId="1121" xr:uid="{00000000-0005-0000-0000-000061040000}"/>
    <cellStyle name="Porcentual 25 8" xfId="1122" xr:uid="{00000000-0005-0000-0000-000062040000}"/>
    <cellStyle name="Porcentual 25 9" xfId="1123" xr:uid="{00000000-0005-0000-0000-000063040000}"/>
    <cellStyle name="Porcentual 3 2" xfId="1124" xr:uid="{00000000-0005-0000-0000-000064040000}"/>
    <cellStyle name="Porcentual 4 2" xfId="1125" xr:uid="{00000000-0005-0000-0000-00006504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762000</xdr:colOff>
      <xdr:row>1</xdr:row>
      <xdr:rowOff>30480</xdr:rowOff>
    </xdr:from>
    <xdr:to>
      <xdr:col>4</xdr:col>
      <xdr:colOff>28492</xdr:colOff>
      <xdr:row>7</xdr:row>
      <xdr:rowOff>83820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19FBCC-5776-42E9-8616-25F0D91DC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5740" y="205740"/>
          <a:ext cx="1415332" cy="1356360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1</xdr:row>
      <xdr:rowOff>45720</xdr:rowOff>
    </xdr:from>
    <xdr:to>
      <xdr:col>2</xdr:col>
      <xdr:colOff>746760</xdr:colOff>
      <xdr:row>7</xdr:row>
      <xdr:rowOff>106680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8CCA34C-6FE0-4980-92D2-D06CDDF26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2220" y="220980"/>
          <a:ext cx="14782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990601</xdr:colOff>
      <xdr:row>1</xdr:row>
      <xdr:rowOff>68580</xdr:rowOff>
    </xdr:from>
    <xdr:to>
      <xdr:col>2</xdr:col>
      <xdr:colOff>1270885</xdr:colOff>
      <xdr:row>6</xdr:row>
      <xdr:rowOff>30480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F3D7ACF-7A22-4F4D-974E-5A6F1ECAB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7721" y="381000"/>
          <a:ext cx="1354704" cy="1325880"/>
        </a:xfrm>
        <a:prstGeom prst="rect">
          <a:avLst/>
        </a:prstGeom>
      </xdr:spPr>
    </xdr:pic>
    <xdr:clientData/>
  </xdr:twoCellAnchor>
  <xdr:twoCellAnchor editAs="oneCell">
    <xdr:from>
      <xdr:col>0</xdr:col>
      <xdr:colOff>3154680</xdr:colOff>
      <xdr:row>1</xdr:row>
      <xdr:rowOff>68580</xdr:rowOff>
    </xdr:from>
    <xdr:to>
      <xdr:col>1</xdr:col>
      <xdr:colOff>956927</xdr:colOff>
      <xdr:row>6</xdr:row>
      <xdr:rowOff>30480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44A93FF3-29DD-44CB-AFEF-BB3E6CB78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4680" y="381000"/>
          <a:ext cx="1436987" cy="1325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0</xdr:rowOff>
    </xdr:from>
    <xdr:to>
      <xdr:col>0</xdr:col>
      <xdr:colOff>571500</xdr:colOff>
      <xdr:row>0</xdr:row>
      <xdr:rowOff>9525</xdr:rowOff>
    </xdr:to>
    <xdr:pic>
      <xdr:nvPicPr>
        <xdr:cNvPr id="3405" name="2 Imagen">
          <a:extLst>
            <a:ext uri="{FF2B5EF4-FFF2-40B4-BE49-F238E27FC236}">
              <a16:creationId xmlns:a16="http://schemas.microsoft.com/office/drawing/2014/main" id="{1A6CFF0A-0C0D-7774-5935-7CE33F780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0"/>
          <a:ext cx="85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1897380</xdr:colOff>
      <xdr:row>0</xdr:row>
      <xdr:rowOff>83820</xdr:rowOff>
    </xdr:from>
    <xdr:to>
      <xdr:col>0</xdr:col>
      <xdr:colOff>2956560</xdr:colOff>
      <xdr:row>4</xdr:row>
      <xdr:rowOff>68580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C4953A3-1E75-4E21-ABAF-D1114FC213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7380" y="83820"/>
          <a:ext cx="1059180" cy="1059180"/>
        </a:xfrm>
        <a:prstGeom prst="rect">
          <a:avLst/>
        </a:prstGeom>
      </xdr:spPr>
    </xdr:pic>
    <xdr:clientData/>
  </xdr:twoCellAnchor>
  <xdr:twoCellAnchor editAs="oneCell">
    <xdr:from>
      <xdr:col>0</xdr:col>
      <xdr:colOff>259080</xdr:colOff>
      <xdr:row>0</xdr:row>
      <xdr:rowOff>83820</xdr:rowOff>
    </xdr:from>
    <xdr:to>
      <xdr:col>0</xdr:col>
      <xdr:colOff>1774082</xdr:colOff>
      <xdr:row>4</xdr:row>
      <xdr:rowOff>137160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7473096B-86FE-4448-B257-2D82F18B8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" y="83820"/>
          <a:ext cx="1515002" cy="1127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1676400</xdr:colOff>
      <xdr:row>0</xdr:row>
      <xdr:rowOff>68580</xdr:rowOff>
    </xdr:from>
    <xdr:to>
      <xdr:col>0</xdr:col>
      <xdr:colOff>2684400</xdr:colOff>
      <xdr:row>3</xdr:row>
      <xdr:rowOff>85980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7D8F531-2CC7-4CF1-A8E9-BEA070322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00" y="685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0</xdr:row>
      <xdr:rowOff>45720</xdr:rowOff>
    </xdr:from>
    <xdr:to>
      <xdr:col>0</xdr:col>
      <xdr:colOff>1565037</xdr:colOff>
      <xdr:row>3</xdr:row>
      <xdr:rowOff>106680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C3AF8C-DF55-4FAB-99F1-0956FB280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5720"/>
          <a:ext cx="1412637" cy="105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1729740</xdr:colOff>
      <xdr:row>1</xdr:row>
      <xdr:rowOff>15240</xdr:rowOff>
    </xdr:from>
    <xdr:to>
      <xdr:col>0</xdr:col>
      <xdr:colOff>2737740</xdr:colOff>
      <xdr:row>3</xdr:row>
      <xdr:rowOff>101220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B0C32E8-AA63-41DF-B947-F2DF32B3F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9740" y="19050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205740</xdr:colOff>
      <xdr:row>0</xdr:row>
      <xdr:rowOff>167640</xdr:rowOff>
    </xdr:from>
    <xdr:to>
      <xdr:col>0</xdr:col>
      <xdr:colOff>1618377</xdr:colOff>
      <xdr:row>3</xdr:row>
      <xdr:rowOff>121920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D8F0E5F-460C-41B6-8556-520E89121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167640"/>
          <a:ext cx="1412637" cy="105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1691640</xdr:colOff>
      <xdr:row>0</xdr:row>
      <xdr:rowOff>160020</xdr:rowOff>
    </xdr:from>
    <xdr:to>
      <xdr:col>0</xdr:col>
      <xdr:colOff>2699640</xdr:colOff>
      <xdr:row>5</xdr:row>
      <xdr:rowOff>2160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EF36017-8705-41A0-B7AB-86A2EE607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1640" y="1600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0</xdr:row>
      <xdr:rowOff>160020</xdr:rowOff>
    </xdr:from>
    <xdr:to>
      <xdr:col>0</xdr:col>
      <xdr:colOff>1565037</xdr:colOff>
      <xdr:row>5</xdr:row>
      <xdr:rowOff>45720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916ECFB6-BCF6-4F25-8FD8-1F7D37F17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60020"/>
          <a:ext cx="1412637" cy="105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1691640</xdr:colOff>
      <xdr:row>0</xdr:row>
      <xdr:rowOff>144780</xdr:rowOff>
    </xdr:from>
    <xdr:to>
      <xdr:col>0</xdr:col>
      <xdr:colOff>2699640</xdr:colOff>
      <xdr:row>5</xdr:row>
      <xdr:rowOff>70740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ADD2655-9645-41F1-B17B-508D0E7AAD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1640" y="1447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0</xdr:row>
      <xdr:rowOff>114300</xdr:rowOff>
    </xdr:from>
    <xdr:to>
      <xdr:col>0</xdr:col>
      <xdr:colOff>1526937</xdr:colOff>
      <xdr:row>5</xdr:row>
      <xdr:rowOff>83820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6B1811A9-9F05-4D31-B9DF-71D02645C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14300"/>
          <a:ext cx="1412637" cy="105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1668780</xdr:colOff>
      <xdr:row>0</xdr:row>
      <xdr:rowOff>68580</xdr:rowOff>
    </xdr:from>
    <xdr:to>
      <xdr:col>0</xdr:col>
      <xdr:colOff>2676780</xdr:colOff>
      <xdr:row>4</xdr:row>
      <xdr:rowOff>146940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FF1CE5-E3D5-484C-805E-58C3E5B1C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8780" y="685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99060</xdr:colOff>
      <xdr:row>0</xdr:row>
      <xdr:rowOff>60960</xdr:rowOff>
    </xdr:from>
    <xdr:to>
      <xdr:col>0</xdr:col>
      <xdr:colOff>1511697</xdr:colOff>
      <xdr:row>4</xdr:row>
      <xdr:rowOff>182880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89E2CAA4-3E3F-43E1-8555-FCF6E4DEC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60960"/>
          <a:ext cx="1412637" cy="105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7146\Esto\Esto\Planinfo%20V2\Bases%20para%20probar\otros,%20no%20menos%20importantes\Mis%20documentos\excel\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#¡REF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0" tint="-0.14999847407452621"/>
  </sheetPr>
  <dimension ref="A1:O29"/>
  <sheetViews>
    <sheetView showGridLines="0" tabSelected="1" zoomScaleNormal="100" zoomScaleSheetLayoutView="100" workbookViewId="0"/>
  </sheetViews>
  <sheetFormatPr baseColWidth="10" defaultColWidth="16.6640625" defaultRowHeight="13.8" x14ac:dyDescent="0.3"/>
  <cols>
    <col min="1" max="1" width="31.77734375" style="1" customWidth="1"/>
    <col min="2" max="4" width="15.6640625" style="1" customWidth="1"/>
    <col min="5" max="5" width="3.6640625" style="1" customWidth="1"/>
    <col min="6" max="6" width="15.6640625" style="1" customWidth="1"/>
    <col min="7" max="7" width="25.33203125" style="1" customWidth="1"/>
    <col min="8" max="11" width="15.6640625" style="1" customWidth="1"/>
    <col min="12" max="12" width="3.6640625" style="1" customWidth="1"/>
    <col min="13" max="15" width="15.6640625" style="1" customWidth="1"/>
    <col min="16" max="16384" width="16.6640625" style="1"/>
  </cols>
  <sheetData>
    <row r="1" spans="1:15" x14ac:dyDescent="0.3">
      <c r="A1" s="2"/>
      <c r="B1" s="2"/>
      <c r="C1" s="2"/>
      <c r="D1" s="2"/>
      <c r="E1" s="2"/>
      <c r="F1" s="2"/>
      <c r="G1" s="2"/>
    </row>
    <row r="2" spans="1:15" x14ac:dyDescent="0.3">
      <c r="A2" s="2"/>
      <c r="B2" s="2"/>
      <c r="C2" s="2"/>
      <c r="D2" s="2"/>
      <c r="E2" s="2"/>
      <c r="F2" s="2"/>
      <c r="G2" s="2"/>
    </row>
    <row r="3" spans="1:15" x14ac:dyDescent="0.3">
      <c r="A3" s="2"/>
      <c r="B3" s="2"/>
      <c r="C3" s="2"/>
      <c r="D3" s="2"/>
      <c r="E3" s="2"/>
      <c r="F3" s="2"/>
      <c r="G3" s="2"/>
    </row>
    <row r="4" spans="1:15" ht="27.75" customHeight="1" x14ac:dyDescent="0.5">
      <c r="A4" s="3"/>
      <c r="B4" s="3"/>
      <c r="C4" s="3"/>
      <c r="D4" s="3"/>
      <c r="E4" s="3"/>
      <c r="F4" s="3"/>
      <c r="G4" s="3"/>
      <c r="H4" s="4"/>
      <c r="I4" s="4"/>
      <c r="J4" s="4"/>
      <c r="L4" s="4"/>
      <c r="M4" s="4"/>
      <c r="N4" s="4"/>
      <c r="O4" s="4"/>
    </row>
    <row r="5" spans="1:15" ht="18" x14ac:dyDescent="0.35">
      <c r="A5" s="5"/>
      <c r="B5" s="5"/>
      <c r="C5" s="5"/>
      <c r="D5" s="5"/>
      <c r="E5" s="5"/>
      <c r="F5" s="5"/>
      <c r="G5" s="5"/>
      <c r="H5" s="6"/>
      <c r="I5" s="6"/>
      <c r="J5" s="6"/>
      <c r="L5" s="6"/>
      <c r="M5" s="6"/>
      <c r="N5" s="6"/>
      <c r="O5" s="6"/>
    </row>
    <row r="6" spans="1:15" ht="15.75" customHeight="1" x14ac:dyDescent="0.3">
      <c r="A6" s="7"/>
      <c r="B6" s="8"/>
      <c r="C6" s="8"/>
      <c r="D6" s="8"/>
      <c r="E6" s="8"/>
      <c r="F6" s="8"/>
      <c r="G6" s="9"/>
      <c r="H6" s="10"/>
      <c r="I6" s="10"/>
      <c r="J6" s="10"/>
      <c r="L6" s="10"/>
      <c r="M6" s="10"/>
      <c r="N6" s="10"/>
      <c r="O6" s="10"/>
    </row>
    <row r="7" spans="1:15" x14ac:dyDescent="0.3">
      <c r="A7" s="2"/>
      <c r="B7" s="2"/>
      <c r="C7" s="2"/>
      <c r="D7" s="2"/>
      <c r="E7" s="2"/>
      <c r="F7" s="2"/>
      <c r="G7" s="2"/>
    </row>
    <row r="8" spans="1:15" x14ac:dyDescent="0.3">
      <c r="A8" s="2"/>
      <c r="B8" s="2"/>
      <c r="C8" s="2"/>
      <c r="D8" s="2"/>
      <c r="E8" s="2"/>
      <c r="F8" s="2"/>
      <c r="G8" s="2"/>
    </row>
    <row r="9" spans="1:15" ht="28.8" x14ac:dyDescent="0.55000000000000004">
      <c r="A9" s="321" t="s">
        <v>0</v>
      </c>
      <c r="B9" s="321"/>
      <c r="C9" s="321"/>
      <c r="D9" s="321"/>
      <c r="E9" s="321"/>
      <c r="F9" s="321"/>
      <c r="G9" s="321"/>
      <c r="H9" s="11"/>
    </row>
    <row r="10" spans="1:15" ht="23.4" x14ac:dyDescent="0.45">
      <c r="A10" s="322" t="s">
        <v>1</v>
      </c>
      <c r="B10" s="322"/>
      <c r="C10" s="322"/>
      <c r="D10" s="322"/>
      <c r="E10" s="322"/>
      <c r="F10" s="322"/>
      <c r="G10" s="322"/>
      <c r="H10" s="12"/>
    </row>
    <row r="11" spans="1:15" ht="29.4" x14ac:dyDescent="0.55000000000000004">
      <c r="A11" s="323"/>
      <c r="B11" s="323"/>
      <c r="C11" s="323"/>
      <c r="D11" s="323"/>
      <c r="E11" s="323"/>
      <c r="F11" s="323"/>
      <c r="G11" s="323"/>
      <c r="H11" s="13"/>
    </row>
    <row r="12" spans="1:15" ht="23.4" x14ac:dyDescent="0.45">
      <c r="A12" s="324"/>
      <c r="B12" s="324"/>
      <c r="C12" s="324"/>
      <c r="D12" s="324"/>
      <c r="E12" s="324"/>
      <c r="F12" s="324"/>
      <c r="G12" s="324"/>
      <c r="H12" s="14"/>
    </row>
    <row r="13" spans="1:15" ht="29.4" x14ac:dyDescent="0.55000000000000004">
      <c r="A13" s="325" t="s">
        <v>2</v>
      </c>
      <c r="B13" s="325"/>
      <c r="C13" s="325"/>
      <c r="D13" s="325"/>
      <c r="E13" s="325"/>
      <c r="F13" s="325"/>
      <c r="G13" s="325"/>
      <c r="H13" s="13"/>
    </row>
    <row r="14" spans="1:15" ht="12.75" customHeight="1" x14ac:dyDescent="0.55000000000000004">
      <c r="A14" s="15"/>
      <c r="B14" s="15"/>
      <c r="C14" s="15"/>
      <c r="D14" s="15"/>
      <c r="E14" s="15"/>
      <c r="F14" s="15"/>
      <c r="G14" s="15"/>
      <c r="H14" s="15"/>
    </row>
    <row r="15" spans="1:15" ht="29.4" x14ac:dyDescent="0.55000000000000004">
      <c r="A15" s="325" t="s">
        <v>56</v>
      </c>
      <c r="B15" s="325"/>
      <c r="C15" s="325"/>
      <c r="D15" s="325"/>
      <c r="E15" s="325"/>
      <c r="F15" s="325"/>
      <c r="G15" s="325"/>
      <c r="H15" s="13"/>
    </row>
    <row r="16" spans="1:15" ht="28.8" x14ac:dyDescent="0.55000000000000004">
      <c r="A16" s="15"/>
      <c r="B16" s="15"/>
      <c r="C16" s="15"/>
      <c r="D16" s="15"/>
      <c r="E16" s="15"/>
      <c r="F16" s="15"/>
      <c r="G16" s="15"/>
      <c r="H16" s="15"/>
    </row>
    <row r="17" spans="1:8" ht="29.4" x14ac:dyDescent="0.55000000000000004">
      <c r="A17" s="316">
        <v>45046</v>
      </c>
      <c r="B17" s="316"/>
      <c r="C17" s="316"/>
      <c r="D17" s="316"/>
      <c r="E17" s="316"/>
      <c r="F17" s="316"/>
      <c r="G17" s="316"/>
      <c r="H17" s="16"/>
    </row>
    <row r="18" spans="1:8" ht="29.4" x14ac:dyDescent="0.55000000000000004">
      <c r="A18" s="17"/>
      <c r="B18" s="17"/>
      <c r="C18" s="17"/>
      <c r="D18" s="17"/>
      <c r="E18" s="17"/>
      <c r="F18" s="17"/>
      <c r="G18" s="17"/>
      <c r="H18" s="16"/>
    </row>
    <row r="19" spans="1:8" ht="29.4" x14ac:dyDescent="0.55000000000000004">
      <c r="A19" s="317" t="s">
        <v>3</v>
      </c>
      <c r="B19" s="318"/>
      <c r="C19" s="318"/>
      <c r="D19" s="318"/>
      <c r="E19" s="318"/>
      <c r="F19" s="318"/>
      <c r="G19" s="318"/>
      <c r="H19" s="16"/>
    </row>
    <row r="20" spans="1:8" ht="29.4" x14ac:dyDescent="0.55000000000000004">
      <c r="A20" s="318"/>
      <c r="B20" s="318"/>
      <c r="C20" s="318"/>
      <c r="D20" s="318"/>
      <c r="E20" s="318"/>
      <c r="F20" s="318"/>
      <c r="G20" s="318"/>
      <c r="H20" s="16"/>
    </row>
    <row r="21" spans="1:8" ht="28.8" x14ac:dyDescent="0.55000000000000004">
      <c r="A21" s="15"/>
      <c r="B21" s="15"/>
      <c r="C21" s="15"/>
      <c r="D21" s="15"/>
      <c r="E21" s="15"/>
      <c r="F21" s="15"/>
      <c r="G21" s="15"/>
      <c r="H21" s="15"/>
    </row>
    <row r="23" spans="1:8" ht="28.8" x14ac:dyDescent="0.55000000000000004">
      <c r="A23" s="319"/>
      <c r="B23" s="319"/>
      <c r="C23" s="319"/>
      <c r="D23" s="319"/>
      <c r="E23" s="319"/>
      <c r="F23" s="319"/>
      <c r="G23" s="319"/>
      <c r="H23" s="18"/>
    </row>
    <row r="24" spans="1:8" ht="28.8" x14ac:dyDescent="0.55000000000000004">
      <c r="A24" s="19"/>
      <c r="B24" s="19"/>
      <c r="C24" s="19"/>
      <c r="D24" s="19"/>
      <c r="E24" s="19"/>
      <c r="F24" s="19"/>
      <c r="G24" s="19"/>
      <c r="H24" s="19"/>
    </row>
    <row r="25" spans="1:8" ht="28.8" x14ac:dyDescent="0.55000000000000004">
      <c r="A25" s="19"/>
      <c r="B25" s="19"/>
      <c r="C25" s="19"/>
      <c r="D25" s="19"/>
      <c r="E25" s="19"/>
      <c r="F25" s="19"/>
      <c r="G25" s="19"/>
      <c r="H25" s="19"/>
    </row>
    <row r="26" spans="1:8" x14ac:dyDescent="0.3">
      <c r="A26" s="2"/>
      <c r="B26" s="2"/>
      <c r="C26" s="2"/>
      <c r="D26" s="2"/>
      <c r="E26" s="2"/>
      <c r="F26" s="2"/>
      <c r="G26" s="2"/>
    </row>
    <row r="27" spans="1:8" x14ac:dyDescent="0.3">
      <c r="A27" s="2"/>
      <c r="B27" s="2"/>
      <c r="C27" s="2"/>
      <c r="D27" s="2"/>
      <c r="E27" s="2"/>
      <c r="F27" s="2"/>
      <c r="G27" s="2"/>
    </row>
    <row r="28" spans="1:8" x14ac:dyDescent="0.3">
      <c r="A28" s="320" t="s">
        <v>4</v>
      </c>
      <c r="B28" s="320"/>
      <c r="C28" s="320"/>
      <c r="D28" s="320"/>
      <c r="E28" s="320"/>
      <c r="F28" s="320"/>
      <c r="G28" s="320"/>
    </row>
    <row r="29" spans="1:8" x14ac:dyDescent="0.3">
      <c r="A29" s="320"/>
      <c r="B29" s="320"/>
      <c r="C29" s="320"/>
      <c r="D29" s="320"/>
      <c r="E29" s="320"/>
      <c r="F29" s="320"/>
      <c r="G29" s="320"/>
      <c r="H29" s="20"/>
    </row>
  </sheetData>
  <mergeCells count="10">
    <mergeCell ref="A17:G17"/>
    <mergeCell ref="A19:G20"/>
    <mergeCell ref="A23:G23"/>
    <mergeCell ref="A28:G29"/>
    <mergeCell ref="A9:G9"/>
    <mergeCell ref="A10:G10"/>
    <mergeCell ref="A11:G11"/>
    <mergeCell ref="A12:G12"/>
    <mergeCell ref="A13:G13"/>
    <mergeCell ref="A15:G15"/>
  </mergeCells>
  <printOptions horizontalCentered="1"/>
  <pageMargins left="0.70866141732283472" right="0.70866141732283472" top="0.39370078740157483" bottom="0.51181102362204722" header="0.31496062992125984" footer="0.31496062992125984"/>
  <pageSetup paperSize="9" scale="7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14999847407452621"/>
  </sheetPr>
  <dimension ref="A1:FO52"/>
  <sheetViews>
    <sheetView workbookViewId="0">
      <selection activeCell="G3" sqref="G3"/>
    </sheetView>
  </sheetViews>
  <sheetFormatPr baseColWidth="10" defaultRowHeight="12" x14ac:dyDescent="0.2"/>
  <cols>
    <col min="1" max="1" width="10.77734375" bestFit="1" customWidth="1"/>
    <col min="2" max="2" width="12.33203125" bestFit="1" customWidth="1"/>
    <col min="3" max="3" width="11.5546875" bestFit="1" customWidth="1"/>
    <col min="4" max="4" width="12.33203125" bestFit="1" customWidth="1"/>
    <col min="5" max="5" width="11.5546875" bestFit="1" customWidth="1"/>
    <col min="6" max="6" width="10.77734375" bestFit="1" customWidth="1"/>
    <col min="7" max="8" width="11.5546875" bestFit="1" customWidth="1"/>
    <col min="9" max="9" width="10.77734375" bestFit="1" customWidth="1"/>
    <col min="10" max="10" width="11.5546875" bestFit="1" customWidth="1"/>
    <col min="11" max="11" width="18.88671875" bestFit="1" customWidth="1"/>
    <col min="12" max="12" width="14.21875" bestFit="1" customWidth="1"/>
    <col min="13" max="13" width="13.44140625" bestFit="1" customWidth="1"/>
    <col min="14" max="14" width="14.21875" bestFit="1" customWidth="1"/>
    <col min="15" max="17" width="12.33203125" bestFit="1" customWidth="1"/>
    <col min="18" max="20" width="14.21875" bestFit="1" customWidth="1"/>
    <col min="21" max="22" width="12.33203125" bestFit="1" customWidth="1"/>
    <col min="23" max="23" width="13.44140625" bestFit="1" customWidth="1"/>
    <col min="24" max="24" width="12.33203125" bestFit="1" customWidth="1"/>
    <col min="25" max="27" width="13.44140625" bestFit="1" customWidth="1"/>
    <col min="28" max="35" width="14.21875" bestFit="1" customWidth="1"/>
    <col min="36" max="36" width="13.44140625" bestFit="1" customWidth="1"/>
    <col min="37" max="38" width="14.21875" bestFit="1" customWidth="1"/>
    <col min="39" max="52" width="13.44140625" bestFit="1" customWidth="1"/>
    <col min="53" max="53" width="14.21875" bestFit="1" customWidth="1"/>
    <col min="54" max="59" width="13.44140625" bestFit="1" customWidth="1"/>
    <col min="60" max="60" width="15" bestFit="1" customWidth="1"/>
    <col min="61" max="61" width="10.77734375" bestFit="1" customWidth="1"/>
    <col min="62" max="66" width="11.5546875" bestFit="1" customWidth="1"/>
    <col min="67" max="68" width="10.77734375" bestFit="1" customWidth="1"/>
    <col min="69" max="69" width="11.5546875" bestFit="1" customWidth="1"/>
    <col min="70" max="71" width="10.77734375" bestFit="1" customWidth="1"/>
    <col min="72" max="72" width="11.5546875" bestFit="1" customWidth="1"/>
    <col min="73" max="77" width="10.77734375" bestFit="1" customWidth="1"/>
    <col min="78" max="78" width="11.5546875" bestFit="1" customWidth="1"/>
    <col min="79" max="79" width="10.77734375" bestFit="1" customWidth="1"/>
    <col min="80" max="80" width="15.21875" bestFit="1" customWidth="1"/>
    <col min="81" max="81" width="11.5546875" bestFit="1" customWidth="1"/>
    <col min="82" max="88" width="10.77734375" bestFit="1" customWidth="1"/>
    <col min="89" max="96" width="11.5546875" bestFit="1" customWidth="1"/>
    <col min="97" max="98" width="10.77734375" bestFit="1" customWidth="1"/>
    <col min="99" max="103" width="11.5546875" bestFit="1" customWidth="1"/>
    <col min="104" max="104" width="10.77734375" bestFit="1" customWidth="1"/>
    <col min="105" max="108" width="11.5546875" bestFit="1" customWidth="1"/>
    <col min="109" max="109" width="9.6640625" bestFit="1" customWidth="1"/>
    <col min="110" max="127" width="10.77734375" bestFit="1" customWidth="1"/>
    <col min="128" max="129" width="11.5546875" bestFit="1" customWidth="1"/>
    <col min="130" max="133" width="10.77734375" bestFit="1" customWidth="1"/>
    <col min="134" max="134" width="8.109375" bestFit="1" customWidth="1"/>
    <col min="135" max="137" width="10.77734375" bestFit="1" customWidth="1"/>
    <col min="138" max="138" width="11.5546875" bestFit="1" customWidth="1"/>
    <col min="139" max="139" width="15.21875" bestFit="1" customWidth="1"/>
    <col min="140" max="140" width="13.44140625" bestFit="1" customWidth="1"/>
    <col min="141" max="141" width="12.33203125" bestFit="1" customWidth="1"/>
    <col min="142" max="142" width="13.44140625" bestFit="1" customWidth="1"/>
    <col min="143" max="144" width="12.33203125" bestFit="1" customWidth="1"/>
    <col min="145" max="148" width="13.44140625" bestFit="1" customWidth="1"/>
    <col min="149" max="151" width="7" bestFit="1" customWidth="1"/>
    <col min="152" max="152" width="12.33203125" bestFit="1" customWidth="1"/>
    <col min="153" max="153" width="11.5546875" bestFit="1" customWidth="1"/>
    <col min="154" max="155" width="12.33203125" bestFit="1" customWidth="1"/>
    <col min="156" max="156" width="11.5546875" bestFit="1" customWidth="1"/>
    <col min="157" max="160" width="12.33203125" bestFit="1" customWidth="1"/>
    <col min="161" max="161" width="13.44140625" bestFit="1" customWidth="1"/>
    <col min="162" max="162" width="12.33203125" bestFit="1" customWidth="1"/>
    <col min="163" max="164" width="13.44140625" bestFit="1" customWidth="1"/>
    <col min="165" max="165" width="11.5546875" bestFit="1" customWidth="1"/>
    <col min="166" max="166" width="10.77734375" bestFit="1" customWidth="1"/>
    <col min="167" max="167" width="11.5546875" bestFit="1" customWidth="1"/>
    <col min="168" max="171" width="13.44140625" bestFit="1" customWidth="1"/>
  </cols>
  <sheetData>
    <row r="1" spans="1:171" ht="13.8" x14ac:dyDescent="0.2">
      <c r="A1" s="288" t="s">
        <v>417</v>
      </c>
    </row>
    <row r="2" spans="1:171" x14ac:dyDescent="0.2">
      <c r="A2" s="127"/>
    </row>
    <row r="3" spans="1:171" x14ac:dyDescent="0.2">
      <c r="A3" s="297" t="s">
        <v>597</v>
      </c>
    </row>
    <row r="4" spans="1:171" x14ac:dyDescent="0.2">
      <c r="A4" s="128"/>
      <c r="B4" s="380" t="s">
        <v>418</v>
      </c>
      <c r="C4" s="381"/>
      <c r="D4" s="381"/>
      <c r="E4" s="381"/>
      <c r="F4" s="381"/>
      <c r="G4" s="381"/>
      <c r="H4" s="381"/>
      <c r="I4" s="381"/>
      <c r="J4" s="381"/>
      <c r="K4" s="387" t="s">
        <v>419</v>
      </c>
      <c r="L4" s="380" t="s">
        <v>420</v>
      </c>
      <c r="M4" s="381"/>
      <c r="N4" s="381"/>
      <c r="O4" s="381"/>
      <c r="P4" s="381"/>
      <c r="Q4" s="381"/>
      <c r="R4" s="381"/>
      <c r="S4" s="381"/>
      <c r="T4" s="381"/>
      <c r="U4" s="381"/>
      <c r="V4" s="381"/>
      <c r="W4" s="381"/>
      <c r="X4" s="381"/>
      <c r="Y4" s="381"/>
      <c r="Z4" s="381"/>
      <c r="AA4" s="381"/>
      <c r="AB4" s="381"/>
      <c r="AC4" s="381"/>
      <c r="AD4" s="381"/>
      <c r="AE4" s="381"/>
      <c r="AF4" s="381"/>
      <c r="AG4" s="381"/>
      <c r="AH4" s="381"/>
      <c r="AI4" s="381"/>
      <c r="AJ4" s="381"/>
      <c r="AK4" s="381"/>
      <c r="AL4" s="381"/>
      <c r="AM4" s="381"/>
      <c r="AN4" s="381"/>
      <c r="AO4" s="381"/>
      <c r="AP4" s="381"/>
      <c r="AQ4" s="381"/>
      <c r="AR4" s="381"/>
      <c r="AS4" s="381"/>
      <c r="AT4" s="381"/>
      <c r="AU4" s="381"/>
      <c r="AV4" s="381"/>
      <c r="AW4" s="381"/>
      <c r="AX4" s="381"/>
      <c r="AY4" s="381"/>
      <c r="AZ4" s="381"/>
      <c r="BA4" s="381"/>
      <c r="BB4" s="381"/>
      <c r="BC4" s="381"/>
      <c r="BD4" s="381"/>
      <c r="BE4" s="381"/>
      <c r="BF4" s="381"/>
      <c r="BG4" s="381"/>
      <c r="BH4" s="387" t="s">
        <v>421</v>
      </c>
      <c r="BI4" s="380" t="s">
        <v>422</v>
      </c>
      <c r="BJ4" s="381"/>
      <c r="BK4" s="381"/>
      <c r="BL4" s="381"/>
      <c r="BM4" s="381"/>
      <c r="BN4" s="381"/>
      <c r="BO4" s="381"/>
      <c r="BP4" s="381"/>
      <c r="BQ4" s="381"/>
      <c r="BR4" s="381"/>
      <c r="BS4" s="381"/>
      <c r="BT4" s="381"/>
      <c r="BU4" s="381"/>
      <c r="BV4" s="381"/>
      <c r="BW4" s="381"/>
      <c r="BX4" s="381"/>
      <c r="BY4" s="381"/>
      <c r="BZ4" s="381"/>
      <c r="CA4" s="381"/>
      <c r="CB4" s="381"/>
      <c r="CC4" s="381"/>
      <c r="CD4" s="381"/>
      <c r="CE4" s="381"/>
      <c r="CF4" s="381"/>
      <c r="CG4" s="381"/>
      <c r="CH4" s="381"/>
      <c r="CI4" s="381"/>
      <c r="CJ4" s="381"/>
      <c r="CK4" s="381"/>
      <c r="CL4" s="381"/>
      <c r="CM4" s="381"/>
      <c r="CN4" s="381"/>
      <c r="CO4" s="381"/>
      <c r="CP4" s="381"/>
      <c r="CQ4" s="381"/>
      <c r="CR4" s="381"/>
      <c r="CS4" s="381"/>
      <c r="CT4" s="381"/>
      <c r="CU4" s="381"/>
      <c r="CV4" s="381"/>
      <c r="CW4" s="381"/>
      <c r="CX4" s="381"/>
      <c r="CY4" s="381"/>
      <c r="CZ4" s="381"/>
      <c r="DA4" s="381"/>
      <c r="DB4" s="381"/>
      <c r="DC4" s="381"/>
      <c r="DD4" s="381"/>
      <c r="DE4" s="381"/>
      <c r="DF4" s="381"/>
      <c r="DG4" s="381"/>
      <c r="DH4" s="381"/>
      <c r="DI4" s="381"/>
      <c r="DJ4" s="381"/>
      <c r="DK4" s="381"/>
      <c r="DL4" s="381"/>
      <c r="DM4" s="381"/>
      <c r="DN4" s="381"/>
      <c r="DO4" s="381"/>
      <c r="DP4" s="381"/>
      <c r="DQ4" s="381"/>
      <c r="DR4" s="381"/>
      <c r="DS4" s="381"/>
      <c r="DT4" s="381"/>
      <c r="DU4" s="381"/>
      <c r="DV4" s="381"/>
      <c r="DW4" s="381"/>
      <c r="DX4" s="381"/>
      <c r="DY4" s="381"/>
      <c r="DZ4" s="381"/>
      <c r="EA4" s="381"/>
      <c r="EB4" s="381"/>
      <c r="EC4" s="381"/>
      <c r="ED4" s="381"/>
      <c r="EE4" s="381"/>
      <c r="EF4" s="381"/>
      <c r="EG4" s="381"/>
      <c r="EH4" s="381"/>
      <c r="EI4" s="387" t="s">
        <v>423</v>
      </c>
      <c r="EJ4" s="380" t="s">
        <v>424</v>
      </c>
      <c r="EK4" s="381"/>
      <c r="EL4" s="381"/>
      <c r="EM4" s="381"/>
      <c r="EN4" s="381"/>
      <c r="EO4" s="381"/>
      <c r="EP4" s="381"/>
      <c r="EQ4" s="381"/>
      <c r="ER4" s="381"/>
      <c r="ES4" s="381"/>
      <c r="ET4" s="381"/>
      <c r="EU4" s="381"/>
      <c r="EV4" s="381"/>
      <c r="EW4" s="381"/>
      <c r="EX4" s="381"/>
      <c r="EY4" s="381"/>
      <c r="EZ4" s="381"/>
      <c r="FA4" s="381"/>
      <c r="FB4" s="381"/>
      <c r="FC4" s="381"/>
      <c r="FD4" s="381"/>
      <c r="FE4" s="381"/>
      <c r="FF4" s="381"/>
      <c r="FG4" s="381"/>
      <c r="FH4" s="387" t="s">
        <v>425</v>
      </c>
      <c r="FI4" s="380" t="s">
        <v>105</v>
      </c>
      <c r="FJ4" s="381"/>
      <c r="FK4" s="381"/>
      <c r="FL4" s="381"/>
      <c r="FM4" s="381"/>
      <c r="FN4" s="381"/>
      <c r="FO4" s="390" t="s">
        <v>117</v>
      </c>
    </row>
    <row r="5" spans="1:171" x14ac:dyDescent="0.2">
      <c r="A5" s="129"/>
      <c r="B5" s="385" t="s">
        <v>426</v>
      </c>
      <c r="C5" s="386"/>
      <c r="D5" s="382" t="s">
        <v>427</v>
      </c>
      <c r="E5" s="385" t="s">
        <v>428</v>
      </c>
      <c r="F5" s="386"/>
      <c r="G5" s="382" t="s">
        <v>429</v>
      </c>
      <c r="H5" s="385" t="s">
        <v>430</v>
      </c>
      <c r="I5" s="386"/>
      <c r="J5" s="382" t="s">
        <v>431</v>
      </c>
      <c r="K5" s="388"/>
      <c r="L5" s="385" t="s">
        <v>432</v>
      </c>
      <c r="M5" s="386"/>
      <c r="N5" s="382" t="s">
        <v>433</v>
      </c>
      <c r="O5" s="385" t="s">
        <v>434</v>
      </c>
      <c r="P5" s="386"/>
      <c r="Q5" s="382" t="s">
        <v>435</v>
      </c>
      <c r="R5" s="385" t="s">
        <v>436</v>
      </c>
      <c r="S5" s="386"/>
      <c r="T5" s="382" t="s">
        <v>437</v>
      </c>
      <c r="U5" s="385" t="s">
        <v>438</v>
      </c>
      <c r="V5" s="386"/>
      <c r="W5" s="382" t="s">
        <v>439</v>
      </c>
      <c r="X5" s="385" t="s">
        <v>440</v>
      </c>
      <c r="Y5" s="386"/>
      <c r="Z5" s="382" t="s">
        <v>441</v>
      </c>
      <c r="AA5" s="385" t="s">
        <v>442</v>
      </c>
      <c r="AB5" s="386"/>
      <c r="AC5" s="382" t="s">
        <v>443</v>
      </c>
      <c r="AD5" s="385" t="s">
        <v>444</v>
      </c>
      <c r="AE5" s="386"/>
      <c r="AF5" s="382" t="s">
        <v>445</v>
      </c>
      <c r="AG5" s="385" t="s">
        <v>446</v>
      </c>
      <c r="AH5" s="386"/>
      <c r="AI5" s="382" t="s">
        <v>447</v>
      </c>
      <c r="AJ5" s="385" t="s">
        <v>448</v>
      </c>
      <c r="AK5" s="386"/>
      <c r="AL5" s="382" t="s">
        <v>449</v>
      </c>
      <c r="AM5" s="385" t="s">
        <v>450</v>
      </c>
      <c r="AN5" s="386"/>
      <c r="AO5" s="382" t="s">
        <v>451</v>
      </c>
      <c r="AP5" s="385" t="s">
        <v>452</v>
      </c>
      <c r="AQ5" s="386"/>
      <c r="AR5" s="382" t="s">
        <v>453</v>
      </c>
      <c r="AS5" s="385" t="s">
        <v>454</v>
      </c>
      <c r="AT5" s="386"/>
      <c r="AU5" s="382" t="s">
        <v>455</v>
      </c>
      <c r="AV5" s="385" t="s">
        <v>456</v>
      </c>
      <c r="AW5" s="386"/>
      <c r="AX5" s="382" t="s">
        <v>457</v>
      </c>
      <c r="AY5" s="385" t="s">
        <v>458</v>
      </c>
      <c r="AZ5" s="386"/>
      <c r="BA5" s="382" t="s">
        <v>459</v>
      </c>
      <c r="BB5" s="385" t="s">
        <v>460</v>
      </c>
      <c r="BC5" s="386"/>
      <c r="BD5" s="382" t="s">
        <v>461</v>
      </c>
      <c r="BE5" s="385" t="s">
        <v>462</v>
      </c>
      <c r="BF5" s="386"/>
      <c r="BG5" s="382" t="s">
        <v>463</v>
      </c>
      <c r="BH5" s="388"/>
      <c r="BI5" s="385" t="s">
        <v>464</v>
      </c>
      <c r="BJ5" s="386"/>
      <c r="BK5" s="382" t="s">
        <v>465</v>
      </c>
      <c r="BL5" s="385" t="s">
        <v>466</v>
      </c>
      <c r="BM5" s="386"/>
      <c r="BN5" s="382" t="s">
        <v>467</v>
      </c>
      <c r="BO5" s="385" t="s">
        <v>468</v>
      </c>
      <c r="BP5" s="386"/>
      <c r="BQ5" s="382" t="s">
        <v>469</v>
      </c>
      <c r="BR5" s="385" t="s">
        <v>470</v>
      </c>
      <c r="BS5" s="386"/>
      <c r="BT5" s="382" t="s">
        <v>471</v>
      </c>
      <c r="BU5" s="385" t="s">
        <v>472</v>
      </c>
      <c r="BV5" s="386"/>
      <c r="BW5" s="382" t="s">
        <v>473</v>
      </c>
      <c r="BX5" s="385" t="s">
        <v>474</v>
      </c>
      <c r="BY5" s="386"/>
      <c r="BZ5" s="382" t="s">
        <v>475</v>
      </c>
      <c r="CA5" s="385" t="s">
        <v>476</v>
      </c>
      <c r="CB5" s="386"/>
      <c r="CC5" s="382" t="s">
        <v>477</v>
      </c>
      <c r="CD5" s="385" t="s">
        <v>478</v>
      </c>
      <c r="CE5" s="386"/>
      <c r="CF5" s="382" t="s">
        <v>479</v>
      </c>
      <c r="CG5" s="385" t="s">
        <v>480</v>
      </c>
      <c r="CH5" s="386"/>
      <c r="CI5" s="382" t="s">
        <v>481</v>
      </c>
      <c r="CJ5" s="385" t="s">
        <v>482</v>
      </c>
      <c r="CK5" s="386"/>
      <c r="CL5" s="382" t="s">
        <v>483</v>
      </c>
      <c r="CM5" s="385" t="s">
        <v>484</v>
      </c>
      <c r="CN5" s="386"/>
      <c r="CO5" s="382" t="s">
        <v>485</v>
      </c>
      <c r="CP5" s="385" t="s">
        <v>486</v>
      </c>
      <c r="CQ5" s="386"/>
      <c r="CR5" s="382" t="s">
        <v>487</v>
      </c>
      <c r="CS5" s="385" t="s">
        <v>488</v>
      </c>
      <c r="CT5" s="386"/>
      <c r="CU5" s="382" t="s">
        <v>489</v>
      </c>
      <c r="CV5" s="385" t="s">
        <v>490</v>
      </c>
      <c r="CW5" s="386"/>
      <c r="CX5" s="382" t="s">
        <v>491</v>
      </c>
      <c r="CY5" s="385" t="s">
        <v>492</v>
      </c>
      <c r="CZ5" s="386"/>
      <c r="DA5" s="382" t="s">
        <v>493</v>
      </c>
      <c r="DB5" s="385" t="s">
        <v>494</v>
      </c>
      <c r="DC5" s="386"/>
      <c r="DD5" s="382" t="s">
        <v>495</v>
      </c>
      <c r="DE5" s="385" t="s">
        <v>496</v>
      </c>
      <c r="DF5" s="386"/>
      <c r="DG5" s="382" t="s">
        <v>497</v>
      </c>
      <c r="DH5" s="385" t="s">
        <v>498</v>
      </c>
      <c r="DI5" s="386"/>
      <c r="DJ5" s="382" t="s">
        <v>499</v>
      </c>
      <c r="DK5" s="385" t="s">
        <v>500</v>
      </c>
      <c r="DL5" s="386"/>
      <c r="DM5" s="382" t="s">
        <v>501</v>
      </c>
      <c r="DN5" s="385" t="s">
        <v>502</v>
      </c>
      <c r="DO5" s="386"/>
      <c r="DP5" s="382" t="s">
        <v>503</v>
      </c>
      <c r="DQ5" s="385" t="s">
        <v>504</v>
      </c>
      <c r="DR5" s="386"/>
      <c r="DS5" s="382" t="s">
        <v>505</v>
      </c>
      <c r="DT5" s="385" t="s">
        <v>506</v>
      </c>
      <c r="DU5" s="386"/>
      <c r="DV5" s="382" t="s">
        <v>507</v>
      </c>
      <c r="DW5" s="385" t="s">
        <v>508</v>
      </c>
      <c r="DX5" s="386"/>
      <c r="DY5" s="382" t="s">
        <v>509</v>
      </c>
      <c r="DZ5" s="385" t="s">
        <v>510</v>
      </c>
      <c r="EA5" s="386"/>
      <c r="EB5" s="382" t="s">
        <v>511</v>
      </c>
      <c r="EC5" s="385" t="s">
        <v>512</v>
      </c>
      <c r="ED5" s="386"/>
      <c r="EE5" s="382" t="s">
        <v>513</v>
      </c>
      <c r="EF5" s="385" t="s">
        <v>514</v>
      </c>
      <c r="EG5" s="386"/>
      <c r="EH5" s="382" t="s">
        <v>515</v>
      </c>
      <c r="EI5" s="388"/>
      <c r="EJ5" s="385" t="s">
        <v>516</v>
      </c>
      <c r="EK5" s="386"/>
      <c r="EL5" s="382" t="s">
        <v>517</v>
      </c>
      <c r="EM5" s="385" t="s">
        <v>518</v>
      </c>
      <c r="EN5" s="386"/>
      <c r="EO5" s="382" t="s">
        <v>519</v>
      </c>
      <c r="EP5" s="385" t="s">
        <v>520</v>
      </c>
      <c r="EQ5" s="386"/>
      <c r="ER5" s="382" t="s">
        <v>521</v>
      </c>
      <c r="ES5" s="298"/>
      <c r="ET5" s="298"/>
      <c r="EU5" s="298"/>
      <c r="EV5" s="385" t="s">
        <v>524</v>
      </c>
      <c r="EW5" s="386"/>
      <c r="EX5" s="382" t="s">
        <v>525</v>
      </c>
      <c r="EY5" s="385" t="s">
        <v>526</v>
      </c>
      <c r="EZ5" s="386"/>
      <c r="FA5" s="382" t="s">
        <v>527</v>
      </c>
      <c r="FB5" s="385" t="s">
        <v>528</v>
      </c>
      <c r="FC5" s="386"/>
      <c r="FD5" s="382" t="s">
        <v>529</v>
      </c>
      <c r="FE5" s="385" t="s">
        <v>530</v>
      </c>
      <c r="FF5" s="386"/>
      <c r="FG5" s="382" t="s">
        <v>531</v>
      </c>
      <c r="FH5" s="388"/>
      <c r="FI5" s="385" t="s">
        <v>532</v>
      </c>
      <c r="FJ5" s="386"/>
      <c r="FK5" s="382" t="s">
        <v>533</v>
      </c>
      <c r="FL5" s="385" t="s">
        <v>534</v>
      </c>
      <c r="FM5" s="386"/>
      <c r="FN5" s="382" t="s">
        <v>535</v>
      </c>
      <c r="FO5" s="391"/>
    </row>
    <row r="6" spans="1:171" x14ac:dyDescent="0.2">
      <c r="A6" s="129"/>
      <c r="B6" s="380" t="s">
        <v>536</v>
      </c>
      <c r="C6" s="381"/>
      <c r="D6" s="383"/>
      <c r="E6" s="380" t="s">
        <v>537</v>
      </c>
      <c r="F6" s="381"/>
      <c r="G6" s="383"/>
      <c r="H6" s="380" t="s">
        <v>538</v>
      </c>
      <c r="I6" s="381"/>
      <c r="J6" s="383"/>
      <c r="K6" s="388"/>
      <c r="L6" s="380" t="s">
        <v>539</v>
      </c>
      <c r="M6" s="381"/>
      <c r="N6" s="383"/>
      <c r="O6" s="380" t="s">
        <v>540</v>
      </c>
      <c r="P6" s="381"/>
      <c r="Q6" s="383"/>
      <c r="R6" s="380" t="s">
        <v>541</v>
      </c>
      <c r="S6" s="381"/>
      <c r="T6" s="383"/>
      <c r="U6" s="380" t="s">
        <v>542</v>
      </c>
      <c r="V6" s="381"/>
      <c r="W6" s="383"/>
      <c r="X6" s="380" t="s">
        <v>543</v>
      </c>
      <c r="Y6" s="381"/>
      <c r="Z6" s="383"/>
      <c r="AA6" s="380" t="s">
        <v>544</v>
      </c>
      <c r="AB6" s="381"/>
      <c r="AC6" s="383"/>
      <c r="AD6" s="380" t="s">
        <v>545</v>
      </c>
      <c r="AE6" s="381"/>
      <c r="AF6" s="383"/>
      <c r="AG6" s="380" t="s">
        <v>546</v>
      </c>
      <c r="AH6" s="381"/>
      <c r="AI6" s="383"/>
      <c r="AJ6" s="380" t="s">
        <v>547</v>
      </c>
      <c r="AK6" s="381"/>
      <c r="AL6" s="383"/>
      <c r="AM6" s="380" t="s">
        <v>548</v>
      </c>
      <c r="AN6" s="381"/>
      <c r="AO6" s="383"/>
      <c r="AP6" s="380" t="s">
        <v>549</v>
      </c>
      <c r="AQ6" s="381"/>
      <c r="AR6" s="383"/>
      <c r="AS6" s="380" t="s">
        <v>550</v>
      </c>
      <c r="AT6" s="381"/>
      <c r="AU6" s="383"/>
      <c r="AV6" s="380" t="s">
        <v>551</v>
      </c>
      <c r="AW6" s="381"/>
      <c r="AX6" s="383"/>
      <c r="AY6" s="380" t="s">
        <v>552</v>
      </c>
      <c r="AZ6" s="381"/>
      <c r="BA6" s="383"/>
      <c r="BB6" s="380" t="s">
        <v>553</v>
      </c>
      <c r="BC6" s="381"/>
      <c r="BD6" s="383"/>
      <c r="BE6" s="380" t="s">
        <v>554</v>
      </c>
      <c r="BF6" s="381"/>
      <c r="BG6" s="383"/>
      <c r="BH6" s="388"/>
      <c r="BI6" s="380" t="s">
        <v>555</v>
      </c>
      <c r="BJ6" s="381"/>
      <c r="BK6" s="383"/>
      <c r="BL6" s="380" t="s">
        <v>556</v>
      </c>
      <c r="BM6" s="381"/>
      <c r="BN6" s="383"/>
      <c r="BO6" s="380" t="s">
        <v>557</v>
      </c>
      <c r="BP6" s="381"/>
      <c r="BQ6" s="383"/>
      <c r="BR6" s="380" t="s">
        <v>558</v>
      </c>
      <c r="BS6" s="381"/>
      <c r="BT6" s="383"/>
      <c r="BU6" s="380" t="s">
        <v>559</v>
      </c>
      <c r="BV6" s="381"/>
      <c r="BW6" s="383"/>
      <c r="BX6" s="380" t="s">
        <v>560</v>
      </c>
      <c r="BY6" s="381"/>
      <c r="BZ6" s="383"/>
      <c r="CA6" s="380" t="s">
        <v>561</v>
      </c>
      <c r="CB6" s="381"/>
      <c r="CC6" s="383"/>
      <c r="CD6" s="380" t="s">
        <v>562</v>
      </c>
      <c r="CE6" s="381"/>
      <c r="CF6" s="383"/>
      <c r="CG6" s="380" t="s">
        <v>563</v>
      </c>
      <c r="CH6" s="381"/>
      <c r="CI6" s="383"/>
      <c r="CJ6" s="380" t="s">
        <v>564</v>
      </c>
      <c r="CK6" s="381"/>
      <c r="CL6" s="383"/>
      <c r="CM6" s="380" t="s">
        <v>565</v>
      </c>
      <c r="CN6" s="381"/>
      <c r="CO6" s="383"/>
      <c r="CP6" s="380" t="s">
        <v>566</v>
      </c>
      <c r="CQ6" s="381"/>
      <c r="CR6" s="383"/>
      <c r="CS6" s="380" t="s">
        <v>567</v>
      </c>
      <c r="CT6" s="381"/>
      <c r="CU6" s="383"/>
      <c r="CV6" s="380" t="s">
        <v>568</v>
      </c>
      <c r="CW6" s="381"/>
      <c r="CX6" s="383"/>
      <c r="CY6" s="380" t="s">
        <v>569</v>
      </c>
      <c r="CZ6" s="381"/>
      <c r="DA6" s="383"/>
      <c r="DB6" s="380" t="s">
        <v>570</v>
      </c>
      <c r="DC6" s="381"/>
      <c r="DD6" s="383"/>
      <c r="DE6" s="380" t="s">
        <v>571</v>
      </c>
      <c r="DF6" s="381"/>
      <c r="DG6" s="383"/>
      <c r="DH6" s="380" t="s">
        <v>572</v>
      </c>
      <c r="DI6" s="381"/>
      <c r="DJ6" s="383"/>
      <c r="DK6" s="380" t="s">
        <v>573</v>
      </c>
      <c r="DL6" s="381"/>
      <c r="DM6" s="383"/>
      <c r="DN6" s="380" t="s">
        <v>574</v>
      </c>
      <c r="DO6" s="381"/>
      <c r="DP6" s="383"/>
      <c r="DQ6" s="380" t="s">
        <v>575</v>
      </c>
      <c r="DR6" s="381"/>
      <c r="DS6" s="383"/>
      <c r="DT6" s="380" t="s">
        <v>576</v>
      </c>
      <c r="DU6" s="381"/>
      <c r="DV6" s="383"/>
      <c r="DW6" s="380" t="s">
        <v>577</v>
      </c>
      <c r="DX6" s="381"/>
      <c r="DY6" s="383"/>
      <c r="DZ6" s="380" t="s">
        <v>578</v>
      </c>
      <c r="EA6" s="381"/>
      <c r="EB6" s="383"/>
      <c r="EC6" s="380" t="s">
        <v>579</v>
      </c>
      <c r="ED6" s="381"/>
      <c r="EE6" s="383"/>
      <c r="EF6" s="380" t="s">
        <v>580</v>
      </c>
      <c r="EG6" s="381"/>
      <c r="EH6" s="383"/>
      <c r="EI6" s="388"/>
      <c r="EJ6" s="380" t="s">
        <v>581</v>
      </c>
      <c r="EK6" s="381"/>
      <c r="EL6" s="383"/>
      <c r="EM6" s="380" t="s">
        <v>582</v>
      </c>
      <c r="EN6" s="381"/>
      <c r="EO6" s="383"/>
      <c r="EP6" s="380" t="s">
        <v>595</v>
      </c>
      <c r="EQ6" s="381"/>
      <c r="ER6" s="383"/>
      <c r="ES6" s="312"/>
      <c r="ET6" s="312"/>
      <c r="EU6" s="312"/>
      <c r="EV6" s="380" t="s">
        <v>585</v>
      </c>
      <c r="EW6" s="381"/>
      <c r="EX6" s="383"/>
      <c r="EY6" s="380" t="s">
        <v>586</v>
      </c>
      <c r="EZ6" s="381"/>
      <c r="FA6" s="383"/>
      <c r="FB6" s="380" t="s">
        <v>587</v>
      </c>
      <c r="FC6" s="381"/>
      <c r="FD6" s="383"/>
      <c r="FE6" s="380" t="s">
        <v>588</v>
      </c>
      <c r="FF6" s="381"/>
      <c r="FG6" s="383"/>
      <c r="FH6" s="388"/>
      <c r="FI6" s="380" t="s">
        <v>118</v>
      </c>
      <c r="FJ6" s="381"/>
      <c r="FK6" s="383"/>
      <c r="FL6" s="380" t="s">
        <v>589</v>
      </c>
      <c r="FM6" s="381"/>
      <c r="FN6" s="383"/>
      <c r="FO6" s="391"/>
    </row>
    <row r="7" spans="1:171" x14ac:dyDescent="0.2">
      <c r="A7" s="130"/>
      <c r="B7" s="299">
        <v>6900</v>
      </c>
      <c r="C7" s="299">
        <v>6200</v>
      </c>
      <c r="D7" s="384"/>
      <c r="E7" s="299">
        <v>6900</v>
      </c>
      <c r="F7" s="299">
        <v>6200</v>
      </c>
      <c r="G7" s="384"/>
      <c r="H7" s="299">
        <v>6900</v>
      </c>
      <c r="I7" s="299">
        <v>6200</v>
      </c>
      <c r="J7" s="384"/>
      <c r="K7" s="389"/>
      <c r="L7" s="299">
        <v>6900</v>
      </c>
      <c r="M7" s="299">
        <v>6200</v>
      </c>
      <c r="N7" s="384"/>
      <c r="O7" s="299">
        <v>6900</v>
      </c>
      <c r="P7" s="299">
        <v>6200</v>
      </c>
      <c r="Q7" s="384"/>
      <c r="R7" s="299">
        <v>6900</v>
      </c>
      <c r="S7" s="299">
        <v>6200</v>
      </c>
      <c r="T7" s="384"/>
      <c r="U7" s="299">
        <v>6900</v>
      </c>
      <c r="V7" s="299">
        <v>6200</v>
      </c>
      <c r="W7" s="384"/>
      <c r="X7" s="299">
        <v>6900</v>
      </c>
      <c r="Y7" s="299">
        <v>6200</v>
      </c>
      <c r="Z7" s="384"/>
      <c r="AA7" s="299">
        <v>6900</v>
      </c>
      <c r="AB7" s="299">
        <v>6200</v>
      </c>
      <c r="AC7" s="384"/>
      <c r="AD7" s="299">
        <v>6900</v>
      </c>
      <c r="AE7" s="299">
        <v>6200</v>
      </c>
      <c r="AF7" s="384"/>
      <c r="AG7" s="299">
        <v>6900</v>
      </c>
      <c r="AH7" s="299">
        <v>6200</v>
      </c>
      <c r="AI7" s="384"/>
      <c r="AJ7" s="299">
        <v>6900</v>
      </c>
      <c r="AK7" s="299">
        <v>6200</v>
      </c>
      <c r="AL7" s="384"/>
      <c r="AM7" s="299">
        <v>6900</v>
      </c>
      <c r="AN7" s="299">
        <v>6200</v>
      </c>
      <c r="AO7" s="384"/>
      <c r="AP7" s="299">
        <v>6900</v>
      </c>
      <c r="AQ7" s="299">
        <v>6200</v>
      </c>
      <c r="AR7" s="384"/>
      <c r="AS7" s="299">
        <v>6900</v>
      </c>
      <c r="AT7" s="299">
        <v>6200</v>
      </c>
      <c r="AU7" s="384"/>
      <c r="AV7" s="299">
        <v>6900</v>
      </c>
      <c r="AW7" s="299">
        <v>6200</v>
      </c>
      <c r="AX7" s="384"/>
      <c r="AY7" s="299">
        <v>6900</v>
      </c>
      <c r="AZ7" s="299">
        <v>6200</v>
      </c>
      <c r="BA7" s="384"/>
      <c r="BB7" s="299">
        <v>6900</v>
      </c>
      <c r="BC7" s="299">
        <v>6200</v>
      </c>
      <c r="BD7" s="384"/>
      <c r="BE7" s="299">
        <v>6900</v>
      </c>
      <c r="BF7" s="299">
        <v>6200</v>
      </c>
      <c r="BG7" s="384"/>
      <c r="BH7" s="389"/>
      <c r="BI7" s="299">
        <v>6900</v>
      </c>
      <c r="BJ7" s="299">
        <v>6200</v>
      </c>
      <c r="BK7" s="384"/>
      <c r="BL7" s="299">
        <v>6900</v>
      </c>
      <c r="BM7" s="299">
        <v>6200</v>
      </c>
      <c r="BN7" s="384"/>
      <c r="BO7" s="299">
        <v>6900</v>
      </c>
      <c r="BP7" s="299">
        <v>6200</v>
      </c>
      <c r="BQ7" s="384"/>
      <c r="BR7" s="299">
        <v>6900</v>
      </c>
      <c r="BS7" s="299">
        <v>6200</v>
      </c>
      <c r="BT7" s="384"/>
      <c r="BU7" s="299">
        <v>6900</v>
      </c>
      <c r="BV7" s="299">
        <v>6200</v>
      </c>
      <c r="BW7" s="384"/>
      <c r="BX7" s="299">
        <v>6900</v>
      </c>
      <c r="BY7" s="299">
        <v>6200</v>
      </c>
      <c r="BZ7" s="384"/>
      <c r="CA7" s="299">
        <v>6900</v>
      </c>
      <c r="CB7" s="299">
        <v>6200</v>
      </c>
      <c r="CC7" s="384"/>
      <c r="CD7" s="299">
        <v>6900</v>
      </c>
      <c r="CE7" s="299">
        <v>6200</v>
      </c>
      <c r="CF7" s="384"/>
      <c r="CG7" s="299">
        <v>6900</v>
      </c>
      <c r="CH7" s="299">
        <v>6200</v>
      </c>
      <c r="CI7" s="384"/>
      <c r="CJ7" s="299">
        <v>6900</v>
      </c>
      <c r="CK7" s="299">
        <v>6200</v>
      </c>
      <c r="CL7" s="384"/>
      <c r="CM7" s="299">
        <v>6900</v>
      </c>
      <c r="CN7" s="299">
        <v>6200</v>
      </c>
      <c r="CO7" s="384"/>
      <c r="CP7" s="299">
        <v>6900</v>
      </c>
      <c r="CQ7" s="299">
        <v>6200</v>
      </c>
      <c r="CR7" s="384"/>
      <c r="CS7" s="299">
        <v>6900</v>
      </c>
      <c r="CT7" s="299">
        <v>6200</v>
      </c>
      <c r="CU7" s="384"/>
      <c r="CV7" s="299">
        <v>6900</v>
      </c>
      <c r="CW7" s="299">
        <v>6200</v>
      </c>
      <c r="CX7" s="384"/>
      <c r="CY7" s="299">
        <v>6900</v>
      </c>
      <c r="CZ7" s="299">
        <v>6200</v>
      </c>
      <c r="DA7" s="384"/>
      <c r="DB7" s="299">
        <v>6900</v>
      </c>
      <c r="DC7" s="299">
        <v>6200</v>
      </c>
      <c r="DD7" s="384"/>
      <c r="DE7" s="299">
        <v>6900</v>
      </c>
      <c r="DF7" s="299">
        <v>6200</v>
      </c>
      <c r="DG7" s="384"/>
      <c r="DH7" s="299">
        <v>6900</v>
      </c>
      <c r="DI7" s="299">
        <v>6200</v>
      </c>
      <c r="DJ7" s="384"/>
      <c r="DK7" s="299">
        <v>6900</v>
      </c>
      <c r="DL7" s="299">
        <v>6200</v>
      </c>
      <c r="DM7" s="384"/>
      <c r="DN7" s="299">
        <v>6900</v>
      </c>
      <c r="DO7" s="299">
        <v>6200</v>
      </c>
      <c r="DP7" s="384"/>
      <c r="DQ7" s="299">
        <v>6900</v>
      </c>
      <c r="DR7" s="299">
        <v>6200</v>
      </c>
      <c r="DS7" s="384"/>
      <c r="DT7" s="299">
        <v>6900</v>
      </c>
      <c r="DU7" s="299">
        <v>6200</v>
      </c>
      <c r="DV7" s="384"/>
      <c r="DW7" s="299">
        <v>6900</v>
      </c>
      <c r="DX7" s="299">
        <v>6200</v>
      </c>
      <c r="DY7" s="384"/>
      <c r="DZ7" s="299">
        <v>6900</v>
      </c>
      <c r="EA7" s="299">
        <v>6200</v>
      </c>
      <c r="EB7" s="384"/>
      <c r="EC7" s="299">
        <v>6900</v>
      </c>
      <c r="ED7" s="299">
        <v>6200</v>
      </c>
      <c r="EE7" s="384"/>
      <c r="EF7" s="299">
        <v>6900</v>
      </c>
      <c r="EG7" s="299">
        <v>6200</v>
      </c>
      <c r="EH7" s="384"/>
      <c r="EI7" s="389"/>
      <c r="EJ7" s="299">
        <v>6900</v>
      </c>
      <c r="EK7" s="299">
        <v>6200</v>
      </c>
      <c r="EL7" s="384"/>
      <c r="EM7" s="299">
        <v>6900</v>
      </c>
      <c r="EN7" s="299">
        <v>6200</v>
      </c>
      <c r="EO7" s="384"/>
      <c r="EP7" s="299">
        <v>6900</v>
      </c>
      <c r="EQ7" s="299">
        <v>6200</v>
      </c>
      <c r="ER7" s="384"/>
      <c r="ES7" s="313"/>
      <c r="ET7" s="313"/>
      <c r="EU7" s="313"/>
      <c r="EV7" s="299">
        <v>6900</v>
      </c>
      <c r="EW7" s="299">
        <v>6200</v>
      </c>
      <c r="EX7" s="384"/>
      <c r="EY7" s="299">
        <v>6900</v>
      </c>
      <c r="EZ7" s="299">
        <v>6200</v>
      </c>
      <c r="FA7" s="384"/>
      <c r="FB7" s="299">
        <v>6900</v>
      </c>
      <c r="FC7" s="299">
        <v>6200</v>
      </c>
      <c r="FD7" s="384"/>
      <c r="FE7" s="299">
        <v>6900</v>
      </c>
      <c r="FF7" s="299">
        <v>6200</v>
      </c>
      <c r="FG7" s="384"/>
      <c r="FH7" s="389"/>
      <c r="FI7" s="299">
        <v>6900</v>
      </c>
      <c r="FJ7" s="299">
        <v>6200</v>
      </c>
      <c r="FK7" s="384"/>
      <c r="FL7" s="299">
        <v>6900</v>
      </c>
      <c r="FM7" s="299">
        <v>6200</v>
      </c>
      <c r="FN7" s="384"/>
      <c r="FO7" s="392"/>
    </row>
    <row r="8" spans="1:171" x14ac:dyDescent="0.2">
      <c r="A8" s="300" t="s">
        <v>146</v>
      </c>
      <c r="B8" s="304">
        <v>148839.30268224</v>
      </c>
      <c r="C8" s="304">
        <v>74112.833191979997</v>
      </c>
      <c r="D8" s="305">
        <v>222952.13587422</v>
      </c>
      <c r="E8" s="304">
        <v>55785.957608999997</v>
      </c>
      <c r="F8" s="304">
        <v>2693.0479030000001</v>
      </c>
      <c r="G8" s="305">
        <v>58479.005512000003</v>
      </c>
      <c r="H8" s="304">
        <v>30291.937988000001</v>
      </c>
      <c r="I8" s="304">
        <v>2492.0703480000002</v>
      </c>
      <c r="J8" s="305">
        <v>32784.008335999999</v>
      </c>
      <c r="K8" s="305">
        <v>314215.14972222003</v>
      </c>
      <c r="L8" s="304">
        <v>14367168.494829001</v>
      </c>
      <c r="M8" s="304">
        <v>4268132.2875389997</v>
      </c>
      <c r="N8" s="305">
        <v>18635300.782368001</v>
      </c>
      <c r="O8" s="304">
        <v>211081.15971332</v>
      </c>
      <c r="P8" s="304">
        <v>463322.23188008001</v>
      </c>
      <c r="Q8" s="305">
        <v>674403.39159340004</v>
      </c>
      <c r="R8" s="304">
        <v>11817168.084310001</v>
      </c>
      <c r="S8" s="304">
        <v>10784548.660567001</v>
      </c>
      <c r="T8" s="305">
        <v>22601716.744876999</v>
      </c>
      <c r="U8" s="304">
        <v>141317.71369900001</v>
      </c>
      <c r="V8" s="304">
        <v>1176486.07369</v>
      </c>
      <c r="W8" s="305">
        <v>1317803.7873889999</v>
      </c>
      <c r="X8" s="304">
        <v>953439.87582753005</v>
      </c>
      <c r="Y8" s="304">
        <v>1508493.44440382</v>
      </c>
      <c r="Z8" s="305">
        <v>2461933.3202313501</v>
      </c>
      <c r="AA8" s="304">
        <v>7827388.7040250003</v>
      </c>
      <c r="AB8" s="304">
        <v>11030975.608956</v>
      </c>
      <c r="AC8" s="305">
        <v>18858364.312980998</v>
      </c>
      <c r="AD8" s="304">
        <v>16758280.605913</v>
      </c>
      <c r="AE8" s="304">
        <v>13742001.035238</v>
      </c>
      <c r="AF8" s="305">
        <v>30500281.641151</v>
      </c>
      <c r="AG8" s="304">
        <v>16383476.745053001</v>
      </c>
      <c r="AH8" s="304">
        <v>13623997.290253</v>
      </c>
      <c r="AI8" s="305">
        <v>30007474.035305999</v>
      </c>
      <c r="AJ8" s="304">
        <v>8055886.1218060004</v>
      </c>
      <c r="AK8" s="304">
        <v>9980029.8277739994</v>
      </c>
      <c r="AL8" s="305">
        <v>18035915.949579999</v>
      </c>
      <c r="AM8" s="304">
        <v>4965766.0981590003</v>
      </c>
      <c r="AN8" s="304">
        <v>4189967.851183</v>
      </c>
      <c r="AO8" s="305">
        <v>9155733.9493419994</v>
      </c>
      <c r="AP8" s="304">
        <v>6199910.7979410002</v>
      </c>
      <c r="AQ8" s="304">
        <v>1731845.1405760001</v>
      </c>
      <c r="AR8" s="305">
        <v>7931755.9385169996</v>
      </c>
      <c r="AS8" s="304">
        <v>2591022.6219279999</v>
      </c>
      <c r="AT8" s="304">
        <v>2036098.901792</v>
      </c>
      <c r="AU8" s="305">
        <v>4627121.5237199999</v>
      </c>
      <c r="AV8" s="304">
        <v>5561268.0483750002</v>
      </c>
      <c r="AW8" s="304">
        <v>1790620.3567300001</v>
      </c>
      <c r="AX8" s="305">
        <v>7351888.4051050004</v>
      </c>
      <c r="AY8" s="304">
        <v>5306949.5746910004</v>
      </c>
      <c r="AZ8" s="304">
        <v>5157390.9467839999</v>
      </c>
      <c r="BA8" s="305">
        <v>10464340.521475</v>
      </c>
      <c r="BB8" s="304">
        <v>2367734.433162</v>
      </c>
      <c r="BC8" s="304">
        <v>2781343.843297</v>
      </c>
      <c r="BD8" s="305">
        <v>5149078.2764590001</v>
      </c>
      <c r="BE8" s="304">
        <v>1804429.455322</v>
      </c>
      <c r="BF8" s="304">
        <v>1304855.1330599999</v>
      </c>
      <c r="BG8" s="305">
        <v>3109284.5883820001</v>
      </c>
      <c r="BH8" s="305">
        <v>190882397.168477</v>
      </c>
      <c r="BI8" s="304">
        <v>15778.606231</v>
      </c>
      <c r="BJ8" s="304">
        <v>65827.952600999997</v>
      </c>
      <c r="BK8" s="305">
        <v>81606.558831999995</v>
      </c>
      <c r="BL8" s="304">
        <v>10533.875539999999</v>
      </c>
      <c r="BM8" s="304">
        <v>31448.999380000001</v>
      </c>
      <c r="BN8" s="305">
        <v>41982.874920000002</v>
      </c>
      <c r="BO8" s="304">
        <v>3914.163235</v>
      </c>
      <c r="BP8" s="304">
        <v>8349.9686309999997</v>
      </c>
      <c r="BQ8" s="305">
        <v>12264.131866</v>
      </c>
      <c r="BR8" s="304">
        <v>6972.638884</v>
      </c>
      <c r="BS8" s="304">
        <v>5981.927541</v>
      </c>
      <c r="BT8" s="305">
        <v>12954.566425000001</v>
      </c>
      <c r="BU8" s="304">
        <v>1577.2381350000001</v>
      </c>
      <c r="BV8" s="304">
        <v>5717.9450790000001</v>
      </c>
      <c r="BW8" s="305">
        <v>7295.1832139999997</v>
      </c>
      <c r="BX8" s="304">
        <v>5894.2545250000003</v>
      </c>
      <c r="BY8" s="304">
        <v>11562.579240999999</v>
      </c>
      <c r="BZ8" s="305">
        <v>17456.833766</v>
      </c>
      <c r="CA8" s="304">
        <v>5854.4142320000001</v>
      </c>
      <c r="CB8" s="304">
        <v>18598.133253</v>
      </c>
      <c r="CC8" s="305">
        <v>24452.547484999999</v>
      </c>
      <c r="CD8" s="304">
        <v>2715.192059</v>
      </c>
      <c r="CE8" s="304">
        <v>4915.5513229999997</v>
      </c>
      <c r="CF8" s="305">
        <v>7630.7433819999997</v>
      </c>
      <c r="CG8" s="304">
        <v>4164.7226870000004</v>
      </c>
      <c r="CH8" s="304">
        <v>4825.6366070000004</v>
      </c>
      <c r="CI8" s="305">
        <v>8990.3592939999999</v>
      </c>
      <c r="CJ8" s="304">
        <v>5305.6592019999998</v>
      </c>
      <c r="CK8" s="304">
        <v>36282.933857999997</v>
      </c>
      <c r="CL8" s="305">
        <v>41588.593059999999</v>
      </c>
      <c r="CM8" s="304">
        <v>22051.60785</v>
      </c>
      <c r="CN8" s="304">
        <v>8600.2717159999993</v>
      </c>
      <c r="CO8" s="305">
        <v>30651.879566</v>
      </c>
      <c r="CP8" s="304">
        <v>9613.508151</v>
      </c>
      <c r="CQ8" s="304">
        <v>15308.39589</v>
      </c>
      <c r="CR8" s="305">
        <v>24921.904041000002</v>
      </c>
      <c r="CS8" s="304">
        <v>3378.412656</v>
      </c>
      <c r="CT8" s="304">
        <v>7171.180171</v>
      </c>
      <c r="CU8" s="305">
        <v>10549.592827</v>
      </c>
      <c r="CV8" s="304">
        <v>30947.629584999999</v>
      </c>
      <c r="CW8" s="304">
        <v>35386.715314870002</v>
      </c>
      <c r="CX8" s="305">
        <v>66334.344899870004</v>
      </c>
      <c r="CY8" s="304">
        <v>8355.1706610000001</v>
      </c>
      <c r="CZ8" s="304">
        <v>7618.8254020000004</v>
      </c>
      <c r="DA8" s="305">
        <v>15973.996063000001</v>
      </c>
      <c r="DB8" s="304">
        <v>35156.692974999998</v>
      </c>
      <c r="DC8" s="304">
        <v>60788.448807000001</v>
      </c>
      <c r="DD8" s="305">
        <v>95945.141782000006</v>
      </c>
      <c r="DE8" s="304">
        <v>763.47034199999996</v>
      </c>
      <c r="DF8" s="304">
        <v>5480.7596999999996</v>
      </c>
      <c r="DG8" s="305">
        <v>6244.2300420000001</v>
      </c>
      <c r="DH8" s="304">
        <v>1341.8318899999999</v>
      </c>
      <c r="DI8" s="304">
        <v>5409.4227190000001</v>
      </c>
      <c r="DJ8" s="305">
        <v>6751.2546089999996</v>
      </c>
      <c r="DK8" s="304">
        <v>4545.8441640000001</v>
      </c>
      <c r="DL8" s="304">
        <v>4182.5469640000001</v>
      </c>
      <c r="DM8" s="305">
        <v>8728.3911279999993</v>
      </c>
      <c r="DN8" s="304">
        <v>3632.9190170000002</v>
      </c>
      <c r="DO8" s="304">
        <v>4248.167743</v>
      </c>
      <c r="DP8" s="305">
        <v>7881.0867600000001</v>
      </c>
      <c r="DQ8" s="304">
        <v>1662.3382670000001</v>
      </c>
      <c r="DR8" s="304">
        <v>4135.5699670000004</v>
      </c>
      <c r="DS8" s="305">
        <v>5797.9082340000004</v>
      </c>
      <c r="DT8" s="304">
        <v>6123.6356539999997</v>
      </c>
      <c r="DU8" s="304">
        <v>2603.821833</v>
      </c>
      <c r="DV8" s="305">
        <v>8727.4574869999997</v>
      </c>
      <c r="DW8" s="304">
        <v>2351.2557230000002</v>
      </c>
      <c r="DX8" s="304">
        <v>18368.966417</v>
      </c>
      <c r="DY8" s="305">
        <v>20720.222140000002</v>
      </c>
      <c r="DZ8" s="304">
        <v>2157.5156299999999</v>
      </c>
      <c r="EA8" s="304">
        <v>3114.5260389999999</v>
      </c>
      <c r="EB8" s="305">
        <v>5272.0416690000002</v>
      </c>
      <c r="EC8" s="304">
        <v>4725.6867862500003</v>
      </c>
      <c r="ED8" s="304">
        <v>8.3946982800000001</v>
      </c>
      <c r="EE8" s="305">
        <v>4734.0814845300001</v>
      </c>
      <c r="EF8" s="304">
        <v>5567.6168390000003</v>
      </c>
      <c r="EG8" s="304">
        <v>4882.5551500000001</v>
      </c>
      <c r="EH8" s="305">
        <v>10450.171989</v>
      </c>
      <c r="EI8" s="305">
        <v>585906.09696540004</v>
      </c>
      <c r="EJ8" s="304">
        <v>1343426.150166</v>
      </c>
      <c r="EK8" s="304">
        <v>569621.74410000001</v>
      </c>
      <c r="EL8" s="305">
        <v>1913047.894266</v>
      </c>
      <c r="EM8" s="304">
        <v>840358.50595899997</v>
      </c>
      <c r="EN8" s="304">
        <v>339431.40258499997</v>
      </c>
      <c r="EO8" s="305">
        <v>1179789.908544</v>
      </c>
      <c r="EP8" s="304">
        <v>1225501.2626209999</v>
      </c>
      <c r="EQ8" s="304">
        <v>1288386.038219</v>
      </c>
      <c r="ER8" s="305">
        <v>2513887.3008400002</v>
      </c>
      <c r="ES8" s="314"/>
      <c r="ET8" s="314"/>
      <c r="EU8" s="314"/>
      <c r="EV8" s="304">
        <v>131391.29798500001</v>
      </c>
      <c r="EW8" s="304">
        <v>32974.224262000003</v>
      </c>
      <c r="EX8" s="305">
        <v>164365.52224699999</v>
      </c>
      <c r="EY8" s="304">
        <v>891058.48915226001</v>
      </c>
      <c r="EZ8" s="304">
        <v>77033.4535263</v>
      </c>
      <c r="FA8" s="305">
        <v>968091.94267856004</v>
      </c>
      <c r="FB8" s="304">
        <v>424975.67727099999</v>
      </c>
      <c r="FC8" s="304">
        <v>254091.27953100001</v>
      </c>
      <c r="FD8" s="305">
        <v>679066.95680199994</v>
      </c>
      <c r="FE8" s="304">
        <v>1316307.3982230001</v>
      </c>
      <c r="FF8" s="304">
        <v>568750.06198300002</v>
      </c>
      <c r="FG8" s="305">
        <v>1885057.4602059999</v>
      </c>
      <c r="FH8" s="305">
        <v>9303306.9855835605</v>
      </c>
      <c r="FI8" s="304">
        <v>50842.946287999999</v>
      </c>
      <c r="FJ8" s="304">
        <v>7243.2764322900002</v>
      </c>
      <c r="FK8" s="305">
        <v>58086.222720290003</v>
      </c>
      <c r="FL8" s="304">
        <v>6551549.2086720001</v>
      </c>
      <c r="FM8" s="304">
        <v>2099249.2066469998</v>
      </c>
      <c r="FN8" s="305">
        <v>8650798.4153189994</v>
      </c>
      <c r="FO8" s="306">
        <v>8708884.6380392909</v>
      </c>
    </row>
    <row r="9" spans="1:171" x14ac:dyDescent="0.2">
      <c r="A9" s="300" t="s">
        <v>162</v>
      </c>
      <c r="B9" s="301">
        <v>19510.874495839998</v>
      </c>
      <c r="C9" s="301">
        <v>25977.081883489998</v>
      </c>
      <c r="D9" s="302">
        <v>45487.956379329997</v>
      </c>
      <c r="E9" s="301">
        <v>11834.540795999999</v>
      </c>
      <c r="F9" s="301">
        <v>0</v>
      </c>
      <c r="G9" s="302">
        <v>11834.540795999999</v>
      </c>
      <c r="H9" s="301">
        <v>1538.2052739999999</v>
      </c>
      <c r="I9" s="301">
        <v>0</v>
      </c>
      <c r="J9" s="302">
        <v>1538.2052739999999</v>
      </c>
      <c r="K9" s="302">
        <v>58860.702449329998</v>
      </c>
      <c r="L9" s="301">
        <v>11309150.207457</v>
      </c>
      <c r="M9" s="301">
        <v>4257795.5105579998</v>
      </c>
      <c r="N9" s="302">
        <v>15566945.718015</v>
      </c>
      <c r="O9" s="301">
        <v>111084.00845610999</v>
      </c>
      <c r="P9" s="301">
        <v>458078.56227931002</v>
      </c>
      <c r="Q9" s="302">
        <v>569162.57073541998</v>
      </c>
      <c r="R9" s="301">
        <v>9011181.6459030006</v>
      </c>
      <c r="S9" s="301">
        <v>10258500.287377</v>
      </c>
      <c r="T9" s="302">
        <v>19269681.933279999</v>
      </c>
      <c r="U9" s="301">
        <v>9457.3163509999995</v>
      </c>
      <c r="V9" s="301">
        <v>1174791.004309</v>
      </c>
      <c r="W9" s="302">
        <v>1184248.32066</v>
      </c>
      <c r="X9" s="301">
        <v>960747.24549047998</v>
      </c>
      <c r="Y9" s="301">
        <v>1081041.6963712</v>
      </c>
      <c r="Z9" s="302">
        <v>2041788.94186168</v>
      </c>
      <c r="AA9" s="301">
        <v>6296426.1078169998</v>
      </c>
      <c r="AB9" s="301">
        <v>11042061.912954999</v>
      </c>
      <c r="AC9" s="302">
        <v>17338488.020771999</v>
      </c>
      <c r="AD9" s="301">
        <v>12831009.285916001</v>
      </c>
      <c r="AE9" s="301">
        <v>12815268.082992001</v>
      </c>
      <c r="AF9" s="302">
        <v>25646277.368907999</v>
      </c>
      <c r="AG9" s="301">
        <v>12161155.424163001</v>
      </c>
      <c r="AH9" s="301">
        <v>13545182.553099999</v>
      </c>
      <c r="AI9" s="302">
        <v>25706337.977263</v>
      </c>
      <c r="AJ9" s="301">
        <v>6784016.4104500003</v>
      </c>
      <c r="AK9" s="301">
        <v>9953278.6654930003</v>
      </c>
      <c r="AL9" s="302">
        <v>16737295.075943001</v>
      </c>
      <c r="AM9" s="301">
        <v>3972506.0509370002</v>
      </c>
      <c r="AN9" s="301">
        <v>4156011.3831910002</v>
      </c>
      <c r="AO9" s="302">
        <v>8128517.4341280004</v>
      </c>
      <c r="AP9" s="301">
        <v>5435470.3729800005</v>
      </c>
      <c r="AQ9" s="301">
        <v>1643166.480431</v>
      </c>
      <c r="AR9" s="302">
        <v>7078636.8534110002</v>
      </c>
      <c r="AS9" s="301">
        <v>2151827.2474079998</v>
      </c>
      <c r="AT9" s="301">
        <v>1978424.59626</v>
      </c>
      <c r="AU9" s="302">
        <v>4130251.8436679998</v>
      </c>
      <c r="AV9" s="301">
        <v>4598825.3447209997</v>
      </c>
      <c r="AW9" s="301">
        <v>1791328.8763079999</v>
      </c>
      <c r="AX9" s="302">
        <v>6390154.2210290004</v>
      </c>
      <c r="AY9" s="301">
        <v>4176186.4415079998</v>
      </c>
      <c r="AZ9" s="301">
        <v>5190047.9456519997</v>
      </c>
      <c r="BA9" s="302">
        <v>9366234.3871599995</v>
      </c>
      <c r="BB9" s="301">
        <v>1970380.020916</v>
      </c>
      <c r="BC9" s="301">
        <v>2758789.5081110001</v>
      </c>
      <c r="BD9" s="302">
        <v>4729169.5290270001</v>
      </c>
      <c r="BE9" s="301">
        <v>1558851.9728029999</v>
      </c>
      <c r="BF9" s="301">
        <v>1263318.4740309999</v>
      </c>
      <c r="BG9" s="302">
        <v>2822170.4468339998</v>
      </c>
      <c r="BH9" s="302">
        <v>166705360.64269501</v>
      </c>
      <c r="BI9" s="301">
        <v>759.02213900000004</v>
      </c>
      <c r="BJ9" s="301">
        <v>4.6219039999999998</v>
      </c>
      <c r="BK9" s="302">
        <v>763.64404300000001</v>
      </c>
      <c r="BL9" s="301">
        <v>11844.781408999999</v>
      </c>
      <c r="BM9" s="301">
        <v>228.942735</v>
      </c>
      <c r="BN9" s="302">
        <v>12073.724144</v>
      </c>
      <c r="BO9" s="301">
        <v>576.683404</v>
      </c>
      <c r="BP9" s="301">
        <v>51.685817999999998</v>
      </c>
      <c r="BQ9" s="302">
        <v>628.36922200000004</v>
      </c>
      <c r="BR9" s="301">
        <v>1037.3999120000001</v>
      </c>
      <c r="BS9" s="301">
        <v>0</v>
      </c>
      <c r="BT9" s="302">
        <v>1037.3999120000001</v>
      </c>
      <c r="BU9" s="301">
        <v>240.618135</v>
      </c>
      <c r="BV9" s="301">
        <v>70.799516999999994</v>
      </c>
      <c r="BW9" s="302">
        <v>311.41765199999998</v>
      </c>
      <c r="BX9" s="301">
        <v>614.18451700000003</v>
      </c>
      <c r="BY9" s="301">
        <v>1.9350670000000001</v>
      </c>
      <c r="BZ9" s="302">
        <v>616.11958400000003</v>
      </c>
      <c r="CA9" s="301">
        <v>1690.226701</v>
      </c>
      <c r="CB9" s="301">
        <v>2179.3978360000001</v>
      </c>
      <c r="CC9" s="302">
        <v>3869.6245370000001</v>
      </c>
      <c r="CD9" s="301">
        <v>63.829473</v>
      </c>
      <c r="CE9" s="301">
        <v>0</v>
      </c>
      <c r="CF9" s="302">
        <v>63.829473</v>
      </c>
      <c r="CG9" s="301">
        <v>82.761725999999996</v>
      </c>
      <c r="CH9" s="301">
        <v>0</v>
      </c>
      <c r="CI9" s="302">
        <v>82.761725999999996</v>
      </c>
      <c r="CJ9" s="301">
        <v>171.72377599999999</v>
      </c>
      <c r="CK9" s="301">
        <v>166.54881499999999</v>
      </c>
      <c r="CL9" s="302">
        <v>338.27259099999998</v>
      </c>
      <c r="CM9" s="301">
        <v>7512.7679239999998</v>
      </c>
      <c r="CN9" s="301">
        <v>1030.0988199999999</v>
      </c>
      <c r="CO9" s="302">
        <v>8542.8667440000008</v>
      </c>
      <c r="CP9" s="301">
        <v>94.053905999999998</v>
      </c>
      <c r="CQ9" s="301">
        <v>0</v>
      </c>
      <c r="CR9" s="302">
        <v>94.053905999999998</v>
      </c>
      <c r="CS9" s="301">
        <v>773.42963199999997</v>
      </c>
      <c r="CT9" s="301">
        <v>0</v>
      </c>
      <c r="CU9" s="302">
        <v>773.42963199999997</v>
      </c>
      <c r="CV9" s="301">
        <v>16565.414916000002</v>
      </c>
      <c r="CW9" s="301">
        <v>925.82345418</v>
      </c>
      <c r="CX9" s="302">
        <v>17491.238370179999</v>
      </c>
      <c r="CY9" s="301">
        <v>107.411295</v>
      </c>
      <c r="CZ9" s="301">
        <v>10.775411999999999</v>
      </c>
      <c r="DA9" s="302">
        <v>118.186707</v>
      </c>
      <c r="DB9" s="301">
        <v>457.48936900000001</v>
      </c>
      <c r="DC9" s="301">
        <v>43.738047000000002</v>
      </c>
      <c r="DD9" s="302">
        <v>501.22741600000001</v>
      </c>
      <c r="DE9" s="301">
        <v>12.797566</v>
      </c>
      <c r="DF9" s="301">
        <v>0</v>
      </c>
      <c r="DG9" s="302">
        <v>12.797566</v>
      </c>
      <c r="DH9" s="301">
        <v>146.55741800000001</v>
      </c>
      <c r="DI9" s="301">
        <v>0</v>
      </c>
      <c r="DJ9" s="302">
        <v>146.55741800000001</v>
      </c>
      <c r="DK9" s="301">
        <v>506.680226</v>
      </c>
      <c r="DL9" s="301">
        <v>90.354029999999995</v>
      </c>
      <c r="DM9" s="302">
        <v>597.03425600000003</v>
      </c>
      <c r="DN9" s="301">
        <v>390.607936</v>
      </c>
      <c r="DO9" s="301">
        <v>0</v>
      </c>
      <c r="DP9" s="302">
        <v>390.607936</v>
      </c>
      <c r="DQ9" s="301">
        <v>34.863180999999997</v>
      </c>
      <c r="DR9" s="301">
        <v>0</v>
      </c>
      <c r="DS9" s="302">
        <v>34.863180999999997</v>
      </c>
      <c r="DT9" s="301">
        <v>150.69416899999999</v>
      </c>
      <c r="DU9" s="301">
        <v>0</v>
      </c>
      <c r="DV9" s="302">
        <v>150.69416899999999</v>
      </c>
      <c r="DW9" s="301">
        <v>231.759782</v>
      </c>
      <c r="DX9" s="301">
        <v>168.154279</v>
      </c>
      <c r="DY9" s="302">
        <v>399.914061</v>
      </c>
      <c r="DZ9" s="301">
        <v>128.32914099999999</v>
      </c>
      <c r="EA9" s="301">
        <v>0</v>
      </c>
      <c r="EB9" s="302">
        <v>128.32914099999999</v>
      </c>
      <c r="EC9" s="301">
        <v>9.5946662699999994</v>
      </c>
      <c r="ED9" s="301">
        <v>0</v>
      </c>
      <c r="EE9" s="302">
        <v>9.5946662699999994</v>
      </c>
      <c r="EF9" s="301">
        <v>207.66359299999999</v>
      </c>
      <c r="EG9" s="301">
        <v>0</v>
      </c>
      <c r="EH9" s="302">
        <v>207.66359299999999</v>
      </c>
      <c r="EI9" s="302">
        <v>49384.221646450002</v>
      </c>
      <c r="EJ9" s="301">
        <v>1109038.696607</v>
      </c>
      <c r="EK9" s="301">
        <v>580045.74979399994</v>
      </c>
      <c r="EL9" s="302">
        <v>1689084.446401</v>
      </c>
      <c r="EM9" s="301">
        <v>718662.89906900004</v>
      </c>
      <c r="EN9" s="301">
        <v>336396.76783800003</v>
      </c>
      <c r="EO9" s="302">
        <v>1055059.6669069999</v>
      </c>
      <c r="EP9" s="301">
        <v>955105.43916299997</v>
      </c>
      <c r="EQ9" s="301">
        <v>1279668.9524300001</v>
      </c>
      <c r="ER9" s="302">
        <v>2234774.3915929999</v>
      </c>
      <c r="ES9" s="315"/>
      <c r="ET9" s="315"/>
      <c r="EU9" s="315"/>
      <c r="EV9" s="301">
        <v>83643.747550999993</v>
      </c>
      <c r="EW9" s="301">
        <v>26676.139107999999</v>
      </c>
      <c r="EX9" s="302">
        <v>110319.886659</v>
      </c>
      <c r="EY9" s="301">
        <v>755318.50169528998</v>
      </c>
      <c r="EZ9" s="301">
        <v>75396.360109079993</v>
      </c>
      <c r="FA9" s="302">
        <v>830714.86180436995</v>
      </c>
      <c r="FB9" s="301">
        <v>330540.09185800003</v>
      </c>
      <c r="FC9" s="301">
        <v>255679.466135</v>
      </c>
      <c r="FD9" s="302">
        <v>586219.55799300002</v>
      </c>
      <c r="FE9" s="301">
        <v>1127491.3366409999</v>
      </c>
      <c r="FF9" s="301">
        <v>567554.65335399995</v>
      </c>
      <c r="FG9" s="302">
        <v>1695045.989995</v>
      </c>
      <c r="FH9" s="302">
        <v>8201218.8013523696</v>
      </c>
      <c r="FI9" s="301">
        <v>13967.665252000001</v>
      </c>
      <c r="FJ9" s="301">
        <v>86922.399606110004</v>
      </c>
      <c r="FK9" s="302">
        <v>100890.06485811</v>
      </c>
      <c r="FL9" s="301">
        <v>4707803.1285490002</v>
      </c>
      <c r="FM9" s="301">
        <v>2102740.7401680001</v>
      </c>
      <c r="FN9" s="302">
        <v>6810543.8687169999</v>
      </c>
      <c r="FO9" s="303">
        <v>6911433.9335751096</v>
      </c>
    </row>
    <row r="10" spans="1:171" x14ac:dyDescent="0.2">
      <c r="A10" s="300" t="s">
        <v>172</v>
      </c>
      <c r="B10" s="301">
        <v>177464.17949489001</v>
      </c>
      <c r="C10" s="301">
        <v>0</v>
      </c>
      <c r="D10" s="302">
        <v>177464.17949489001</v>
      </c>
      <c r="E10" s="301">
        <v>46644.464716000002</v>
      </c>
      <c r="F10" s="301">
        <v>0</v>
      </c>
      <c r="G10" s="302">
        <v>46644.464716000002</v>
      </c>
      <c r="H10" s="301">
        <v>31245.803061999999</v>
      </c>
      <c r="I10" s="301">
        <v>0</v>
      </c>
      <c r="J10" s="302">
        <v>31245.803061999999</v>
      </c>
      <c r="K10" s="302">
        <v>255354.44727288999</v>
      </c>
      <c r="L10" s="301">
        <v>3068355.0643529999</v>
      </c>
      <c r="M10" s="301">
        <v>0</v>
      </c>
      <c r="N10" s="302">
        <v>3068355.0643529999</v>
      </c>
      <c r="O10" s="301">
        <v>105240.82085798</v>
      </c>
      <c r="P10" s="301">
        <v>0</v>
      </c>
      <c r="Q10" s="302">
        <v>105240.82085798</v>
      </c>
      <c r="R10" s="301">
        <v>3332034.8115969999</v>
      </c>
      <c r="S10" s="301">
        <v>0</v>
      </c>
      <c r="T10" s="302">
        <v>3332034.8115969999</v>
      </c>
      <c r="U10" s="301">
        <v>133555.46672900001</v>
      </c>
      <c r="V10" s="301">
        <v>0</v>
      </c>
      <c r="W10" s="302">
        <v>133555.46672900001</v>
      </c>
      <c r="X10" s="301">
        <v>420144.37836967001</v>
      </c>
      <c r="Y10" s="301">
        <v>0</v>
      </c>
      <c r="Z10" s="302">
        <v>420144.37836967001</v>
      </c>
      <c r="AA10" s="301">
        <v>1519876.2922090001</v>
      </c>
      <c r="AB10" s="301">
        <v>0</v>
      </c>
      <c r="AC10" s="302">
        <v>1519876.2922090001</v>
      </c>
      <c r="AD10" s="301">
        <v>4854004.2722429996</v>
      </c>
      <c r="AE10" s="301">
        <v>0</v>
      </c>
      <c r="AF10" s="302">
        <v>4854004.2722429996</v>
      </c>
      <c r="AG10" s="301">
        <v>4301136.0580430003</v>
      </c>
      <c r="AH10" s="301">
        <v>0</v>
      </c>
      <c r="AI10" s="302">
        <v>4301136.0580430003</v>
      </c>
      <c r="AJ10" s="301">
        <v>1298620.8736370001</v>
      </c>
      <c r="AK10" s="301">
        <v>0</v>
      </c>
      <c r="AL10" s="302">
        <v>1298620.8736370001</v>
      </c>
      <c r="AM10" s="301">
        <v>1027216.515214</v>
      </c>
      <c r="AN10" s="301">
        <v>0</v>
      </c>
      <c r="AO10" s="302">
        <v>1027216.515214</v>
      </c>
      <c r="AP10" s="301">
        <v>853119.08510599995</v>
      </c>
      <c r="AQ10" s="301">
        <v>0</v>
      </c>
      <c r="AR10" s="302">
        <v>853119.08510599995</v>
      </c>
      <c r="AS10" s="301">
        <v>496869.68005199998</v>
      </c>
      <c r="AT10" s="301">
        <v>0</v>
      </c>
      <c r="AU10" s="302">
        <v>496869.68005199998</v>
      </c>
      <c r="AV10" s="301">
        <v>961734.18407600001</v>
      </c>
      <c r="AW10" s="301">
        <v>0</v>
      </c>
      <c r="AX10" s="302">
        <v>961734.18407600001</v>
      </c>
      <c r="AY10" s="301">
        <v>1098106.1343149999</v>
      </c>
      <c r="AZ10" s="301">
        <v>0</v>
      </c>
      <c r="BA10" s="302">
        <v>1098106.1343149999</v>
      </c>
      <c r="BB10" s="301">
        <v>419908.747432</v>
      </c>
      <c r="BC10" s="301">
        <v>0</v>
      </c>
      <c r="BD10" s="302">
        <v>419908.747432</v>
      </c>
      <c r="BE10" s="301">
        <v>287114.14154799999</v>
      </c>
      <c r="BF10" s="301">
        <v>0</v>
      </c>
      <c r="BG10" s="302">
        <v>287114.14154799999</v>
      </c>
      <c r="BH10" s="302">
        <v>24177036.525781699</v>
      </c>
      <c r="BI10" s="301">
        <v>80842.914789000002</v>
      </c>
      <c r="BJ10" s="301">
        <v>0</v>
      </c>
      <c r="BK10" s="302">
        <v>80842.914789000002</v>
      </c>
      <c r="BL10" s="301">
        <v>29909.150775999999</v>
      </c>
      <c r="BM10" s="301">
        <v>0</v>
      </c>
      <c r="BN10" s="302">
        <v>29909.150775999999</v>
      </c>
      <c r="BO10" s="301">
        <v>11635.762644</v>
      </c>
      <c r="BP10" s="301">
        <v>0</v>
      </c>
      <c r="BQ10" s="302">
        <v>11635.762644</v>
      </c>
      <c r="BR10" s="301">
        <v>11917.166513</v>
      </c>
      <c r="BS10" s="301">
        <v>0</v>
      </c>
      <c r="BT10" s="302">
        <v>11917.166513</v>
      </c>
      <c r="BU10" s="301">
        <v>6983.7655619999996</v>
      </c>
      <c r="BV10" s="301">
        <v>0</v>
      </c>
      <c r="BW10" s="302">
        <v>6983.7655619999996</v>
      </c>
      <c r="BX10" s="301">
        <v>16840.714182</v>
      </c>
      <c r="BY10" s="301">
        <v>0</v>
      </c>
      <c r="BZ10" s="302">
        <v>16840.714182</v>
      </c>
      <c r="CA10" s="301">
        <v>20582.922947999999</v>
      </c>
      <c r="CB10" s="301">
        <v>0</v>
      </c>
      <c r="CC10" s="302">
        <v>20582.922947999999</v>
      </c>
      <c r="CD10" s="301">
        <v>7566.9139089999999</v>
      </c>
      <c r="CE10" s="301">
        <v>0</v>
      </c>
      <c r="CF10" s="302">
        <v>7566.9139089999999</v>
      </c>
      <c r="CG10" s="301">
        <v>8907.5975679999992</v>
      </c>
      <c r="CH10" s="301">
        <v>0</v>
      </c>
      <c r="CI10" s="302">
        <v>8907.5975679999992</v>
      </c>
      <c r="CJ10" s="301">
        <v>41250.320468999998</v>
      </c>
      <c r="CK10" s="301">
        <v>0</v>
      </c>
      <c r="CL10" s="302">
        <v>41250.320468999998</v>
      </c>
      <c r="CM10" s="301">
        <v>22109.012822000001</v>
      </c>
      <c r="CN10" s="301">
        <v>0</v>
      </c>
      <c r="CO10" s="302">
        <v>22109.012822000001</v>
      </c>
      <c r="CP10" s="301">
        <v>24827.850135000001</v>
      </c>
      <c r="CQ10" s="301">
        <v>0</v>
      </c>
      <c r="CR10" s="302">
        <v>24827.850135000001</v>
      </c>
      <c r="CS10" s="301">
        <v>9776.1631949999992</v>
      </c>
      <c r="CT10" s="301">
        <v>0</v>
      </c>
      <c r="CU10" s="302">
        <v>9776.1631949999992</v>
      </c>
      <c r="CV10" s="301">
        <v>48843.106529689998</v>
      </c>
      <c r="CW10" s="301">
        <v>0</v>
      </c>
      <c r="CX10" s="302">
        <v>48843.106529689998</v>
      </c>
      <c r="CY10" s="301">
        <v>15855.809356</v>
      </c>
      <c r="CZ10" s="301">
        <v>0</v>
      </c>
      <c r="DA10" s="302">
        <v>15855.809356</v>
      </c>
      <c r="DB10" s="301">
        <v>95443.914365999997</v>
      </c>
      <c r="DC10" s="301">
        <v>0</v>
      </c>
      <c r="DD10" s="302">
        <v>95443.914365999997</v>
      </c>
      <c r="DE10" s="301">
        <v>6231.432476</v>
      </c>
      <c r="DF10" s="301">
        <v>0</v>
      </c>
      <c r="DG10" s="302">
        <v>6231.432476</v>
      </c>
      <c r="DH10" s="301">
        <v>6604.6971910000002</v>
      </c>
      <c r="DI10" s="301">
        <v>0</v>
      </c>
      <c r="DJ10" s="302">
        <v>6604.6971910000002</v>
      </c>
      <c r="DK10" s="301">
        <v>8131.3568720000003</v>
      </c>
      <c r="DL10" s="301">
        <v>0</v>
      </c>
      <c r="DM10" s="302">
        <v>8131.3568720000003</v>
      </c>
      <c r="DN10" s="301">
        <v>7490.4788239999998</v>
      </c>
      <c r="DO10" s="301">
        <v>0</v>
      </c>
      <c r="DP10" s="302">
        <v>7490.4788239999998</v>
      </c>
      <c r="DQ10" s="301">
        <v>5763.0450529999998</v>
      </c>
      <c r="DR10" s="301">
        <v>0</v>
      </c>
      <c r="DS10" s="302">
        <v>5763.0450529999998</v>
      </c>
      <c r="DT10" s="301">
        <v>8576.7633179999993</v>
      </c>
      <c r="DU10" s="301">
        <v>0</v>
      </c>
      <c r="DV10" s="302">
        <v>8576.7633179999993</v>
      </c>
      <c r="DW10" s="301">
        <v>20320.308078999999</v>
      </c>
      <c r="DX10" s="301">
        <v>0</v>
      </c>
      <c r="DY10" s="302">
        <v>20320.308078999999</v>
      </c>
      <c r="DZ10" s="301">
        <v>5143.712528</v>
      </c>
      <c r="EA10" s="301">
        <v>0</v>
      </c>
      <c r="EB10" s="302">
        <v>5143.712528</v>
      </c>
      <c r="EC10" s="301">
        <v>4724.4868182600003</v>
      </c>
      <c r="ED10" s="301">
        <v>0</v>
      </c>
      <c r="EE10" s="302">
        <v>4724.4868182600003</v>
      </c>
      <c r="EF10" s="301">
        <v>10242.508395999999</v>
      </c>
      <c r="EG10" s="301">
        <v>0</v>
      </c>
      <c r="EH10" s="302">
        <v>10242.508395999999</v>
      </c>
      <c r="EI10" s="302">
        <v>536521.87531895004</v>
      </c>
      <c r="EJ10" s="301">
        <v>223963.44786499999</v>
      </c>
      <c r="EK10" s="301">
        <v>0</v>
      </c>
      <c r="EL10" s="302">
        <v>223963.44786499999</v>
      </c>
      <c r="EM10" s="301">
        <v>124730.241637</v>
      </c>
      <c r="EN10" s="301">
        <v>0</v>
      </c>
      <c r="EO10" s="302">
        <v>124730.241637</v>
      </c>
      <c r="EP10" s="301">
        <v>279112.909247</v>
      </c>
      <c r="EQ10" s="301">
        <v>0</v>
      </c>
      <c r="ER10" s="302">
        <v>279112.909247</v>
      </c>
      <c r="ES10" s="315"/>
      <c r="ET10" s="315"/>
      <c r="EU10" s="315"/>
      <c r="EV10" s="301">
        <v>54045.635587999997</v>
      </c>
      <c r="EW10" s="301">
        <v>0</v>
      </c>
      <c r="EX10" s="302">
        <v>54045.635587999997</v>
      </c>
      <c r="EY10" s="301">
        <v>137377.08087419</v>
      </c>
      <c r="EZ10" s="301">
        <v>0</v>
      </c>
      <c r="FA10" s="302">
        <v>137377.08087419</v>
      </c>
      <c r="FB10" s="301">
        <v>92847.398809000006</v>
      </c>
      <c r="FC10" s="301">
        <v>0</v>
      </c>
      <c r="FD10" s="302">
        <v>92847.398809000006</v>
      </c>
      <c r="FE10" s="301">
        <v>190011.47021100001</v>
      </c>
      <c r="FF10" s="301">
        <v>0</v>
      </c>
      <c r="FG10" s="302">
        <v>190011.47021100001</v>
      </c>
      <c r="FH10" s="302">
        <v>1102088.18423119</v>
      </c>
      <c r="FI10" s="301">
        <v>-42803.84213782</v>
      </c>
      <c r="FJ10" s="301">
        <v>0</v>
      </c>
      <c r="FK10" s="302">
        <v>-42803.84213782</v>
      </c>
      <c r="FL10" s="301">
        <v>1840254.546602</v>
      </c>
      <c r="FM10" s="301">
        <v>0</v>
      </c>
      <c r="FN10" s="302">
        <v>1840254.546602</v>
      </c>
      <c r="FO10" s="303">
        <v>1797450.7044641799</v>
      </c>
    </row>
    <row r="13" spans="1:171" x14ac:dyDescent="0.2">
      <c r="A13" t="str">
        <f>+A3</f>
        <v>2023/04</v>
      </c>
    </row>
    <row r="14" spans="1:171" x14ac:dyDescent="0.2">
      <c r="A14" s="128"/>
      <c r="B14" s="369" t="s">
        <v>420</v>
      </c>
      <c r="C14" s="370"/>
      <c r="D14" s="370"/>
      <c r="E14" s="370"/>
      <c r="F14" s="370"/>
      <c r="G14" s="370"/>
      <c r="H14" s="370"/>
      <c r="I14" s="370"/>
      <c r="J14" s="370"/>
      <c r="K14" s="370"/>
      <c r="L14" s="370"/>
      <c r="M14" s="370"/>
      <c r="N14" s="370"/>
      <c r="O14" s="370"/>
      <c r="P14" s="370"/>
      <c r="Q14" s="370"/>
      <c r="R14" s="370"/>
      <c r="S14" s="370"/>
      <c r="T14" s="370"/>
      <c r="U14" s="370"/>
      <c r="V14" s="370"/>
      <c r="W14" s="370"/>
      <c r="X14" s="370"/>
      <c r="Y14" s="370"/>
      <c r="Z14" s="370"/>
      <c r="AA14" s="370"/>
      <c r="AB14" s="370"/>
      <c r="AC14" s="370"/>
      <c r="AD14" s="370"/>
      <c r="AE14" s="370"/>
      <c r="AF14" s="370"/>
      <c r="AG14" s="370"/>
      <c r="AH14" s="370"/>
      <c r="AI14" s="370"/>
      <c r="AJ14" s="370"/>
      <c r="AK14" s="370"/>
      <c r="AL14" s="370"/>
      <c r="AM14" s="370"/>
      <c r="AN14" s="370"/>
      <c r="AO14" s="370"/>
      <c r="AP14" s="370"/>
      <c r="AQ14" s="370"/>
      <c r="AR14" s="370"/>
      <c r="AS14" s="370"/>
      <c r="AT14" s="370"/>
      <c r="AU14" s="370"/>
      <c r="AV14" s="370"/>
      <c r="AW14" s="370"/>
      <c r="AX14" s="370"/>
      <c r="AY14" s="370"/>
      <c r="AZ14" s="379"/>
      <c r="BA14" s="371" t="s">
        <v>421</v>
      </c>
    </row>
    <row r="15" spans="1:171" x14ac:dyDescent="0.2">
      <c r="A15" s="129"/>
      <c r="B15" s="374" t="s">
        <v>432</v>
      </c>
      <c r="C15" s="375"/>
      <c r="D15" s="376" t="s">
        <v>433</v>
      </c>
      <c r="E15" s="374" t="s">
        <v>434</v>
      </c>
      <c r="F15" s="375"/>
      <c r="G15" s="376" t="s">
        <v>435</v>
      </c>
      <c r="H15" s="374" t="s">
        <v>436</v>
      </c>
      <c r="I15" s="375"/>
      <c r="J15" s="376" t="s">
        <v>437</v>
      </c>
      <c r="K15" s="374" t="s">
        <v>438</v>
      </c>
      <c r="L15" s="375"/>
      <c r="M15" s="376" t="s">
        <v>439</v>
      </c>
      <c r="N15" s="374" t="s">
        <v>440</v>
      </c>
      <c r="O15" s="375"/>
      <c r="P15" s="376" t="s">
        <v>441</v>
      </c>
      <c r="Q15" s="374" t="s">
        <v>442</v>
      </c>
      <c r="R15" s="375"/>
      <c r="S15" s="376" t="s">
        <v>443</v>
      </c>
      <c r="T15" s="374" t="s">
        <v>444</v>
      </c>
      <c r="U15" s="375"/>
      <c r="V15" s="376" t="s">
        <v>445</v>
      </c>
      <c r="W15" s="374" t="s">
        <v>446</v>
      </c>
      <c r="X15" s="375"/>
      <c r="Y15" s="376" t="s">
        <v>447</v>
      </c>
      <c r="Z15" s="374" t="s">
        <v>448</v>
      </c>
      <c r="AA15" s="375"/>
      <c r="AB15" s="376" t="s">
        <v>449</v>
      </c>
      <c r="AC15" s="374" t="s">
        <v>450</v>
      </c>
      <c r="AD15" s="375"/>
      <c r="AE15" s="376" t="s">
        <v>451</v>
      </c>
      <c r="AF15" s="374" t="s">
        <v>452</v>
      </c>
      <c r="AG15" s="375"/>
      <c r="AH15" s="376" t="s">
        <v>453</v>
      </c>
      <c r="AI15" s="374" t="s">
        <v>454</v>
      </c>
      <c r="AJ15" s="375"/>
      <c r="AK15" s="376" t="s">
        <v>455</v>
      </c>
      <c r="AL15" s="374" t="s">
        <v>456</v>
      </c>
      <c r="AM15" s="375"/>
      <c r="AN15" s="376" t="s">
        <v>457</v>
      </c>
      <c r="AO15" s="374" t="s">
        <v>458</v>
      </c>
      <c r="AP15" s="375"/>
      <c r="AQ15" s="376" t="s">
        <v>459</v>
      </c>
      <c r="AR15" s="374" t="s">
        <v>460</v>
      </c>
      <c r="AS15" s="375"/>
      <c r="AT15" s="376" t="s">
        <v>461</v>
      </c>
      <c r="AU15" s="374" t="s">
        <v>462</v>
      </c>
      <c r="AV15" s="375"/>
      <c r="AW15" s="376" t="s">
        <v>463</v>
      </c>
      <c r="AX15" s="374" t="s">
        <v>530</v>
      </c>
      <c r="AY15" s="375"/>
      <c r="AZ15" s="376" t="s">
        <v>531</v>
      </c>
      <c r="BA15" s="372"/>
    </row>
    <row r="16" spans="1:171" ht="12" customHeight="1" x14ac:dyDescent="0.2">
      <c r="A16" s="129"/>
      <c r="B16" s="369" t="s">
        <v>539</v>
      </c>
      <c r="C16" s="370"/>
      <c r="D16" s="377"/>
      <c r="E16" s="369" t="s">
        <v>540</v>
      </c>
      <c r="F16" s="370"/>
      <c r="G16" s="377"/>
      <c r="H16" s="369" t="s">
        <v>541</v>
      </c>
      <c r="I16" s="370"/>
      <c r="J16" s="377"/>
      <c r="K16" s="369" t="s">
        <v>542</v>
      </c>
      <c r="L16" s="370"/>
      <c r="M16" s="377"/>
      <c r="N16" s="369" t="s">
        <v>543</v>
      </c>
      <c r="O16" s="370"/>
      <c r="P16" s="377"/>
      <c r="Q16" s="369" t="s">
        <v>544</v>
      </c>
      <c r="R16" s="370"/>
      <c r="S16" s="377"/>
      <c r="T16" s="369" t="s">
        <v>545</v>
      </c>
      <c r="U16" s="370"/>
      <c r="V16" s="377"/>
      <c r="W16" s="369" t="s">
        <v>546</v>
      </c>
      <c r="X16" s="370"/>
      <c r="Y16" s="377"/>
      <c r="Z16" s="369" t="s">
        <v>547</v>
      </c>
      <c r="AA16" s="370"/>
      <c r="AB16" s="377"/>
      <c r="AC16" s="369" t="s">
        <v>548</v>
      </c>
      <c r="AD16" s="370"/>
      <c r="AE16" s="377"/>
      <c r="AF16" s="369" t="s">
        <v>549</v>
      </c>
      <c r="AG16" s="370"/>
      <c r="AH16" s="377"/>
      <c r="AI16" s="369" t="s">
        <v>550</v>
      </c>
      <c r="AJ16" s="370"/>
      <c r="AK16" s="377"/>
      <c r="AL16" s="369" t="s">
        <v>551</v>
      </c>
      <c r="AM16" s="370"/>
      <c r="AN16" s="377"/>
      <c r="AO16" s="369" t="s">
        <v>552</v>
      </c>
      <c r="AP16" s="370"/>
      <c r="AQ16" s="377"/>
      <c r="AR16" s="369" t="s">
        <v>553</v>
      </c>
      <c r="AS16" s="370"/>
      <c r="AT16" s="377"/>
      <c r="AU16" s="369" t="s">
        <v>554</v>
      </c>
      <c r="AV16" s="370"/>
      <c r="AW16" s="377"/>
      <c r="AX16" s="369" t="s">
        <v>588</v>
      </c>
      <c r="AY16" s="370"/>
      <c r="AZ16" s="377"/>
      <c r="BA16" s="372"/>
    </row>
    <row r="17" spans="1:80" x14ac:dyDescent="0.2">
      <c r="A17" s="130"/>
      <c r="B17" s="289">
        <v>6900</v>
      </c>
      <c r="C17" s="289">
        <v>6200</v>
      </c>
      <c r="D17" s="378"/>
      <c r="E17" s="289">
        <v>6900</v>
      </c>
      <c r="F17" s="289">
        <v>6200</v>
      </c>
      <c r="G17" s="378"/>
      <c r="H17" s="289">
        <v>6900</v>
      </c>
      <c r="I17" s="289">
        <v>6200</v>
      </c>
      <c r="J17" s="378"/>
      <c r="K17" s="289">
        <v>6900</v>
      </c>
      <c r="L17" s="289">
        <v>6200</v>
      </c>
      <c r="M17" s="378"/>
      <c r="N17" s="289">
        <v>6900</v>
      </c>
      <c r="O17" s="289">
        <v>6200</v>
      </c>
      <c r="P17" s="378"/>
      <c r="Q17" s="289">
        <v>6900</v>
      </c>
      <c r="R17" s="289">
        <v>6200</v>
      </c>
      <c r="S17" s="378"/>
      <c r="T17" s="289">
        <v>6900</v>
      </c>
      <c r="U17" s="289">
        <v>6200</v>
      </c>
      <c r="V17" s="378"/>
      <c r="W17" s="289">
        <v>6900</v>
      </c>
      <c r="X17" s="289">
        <v>6200</v>
      </c>
      <c r="Y17" s="378"/>
      <c r="Z17" s="289">
        <v>6900</v>
      </c>
      <c r="AA17" s="289">
        <v>6200</v>
      </c>
      <c r="AB17" s="378"/>
      <c r="AC17" s="289">
        <v>6900</v>
      </c>
      <c r="AD17" s="289">
        <v>6200</v>
      </c>
      <c r="AE17" s="378"/>
      <c r="AF17" s="289">
        <v>6900</v>
      </c>
      <c r="AG17" s="289">
        <v>6200</v>
      </c>
      <c r="AH17" s="378"/>
      <c r="AI17" s="289">
        <v>6900</v>
      </c>
      <c r="AJ17" s="289">
        <v>6200</v>
      </c>
      <c r="AK17" s="378"/>
      <c r="AL17" s="289">
        <v>6900</v>
      </c>
      <c r="AM17" s="289">
        <v>6200</v>
      </c>
      <c r="AN17" s="378"/>
      <c r="AO17" s="289">
        <v>6900</v>
      </c>
      <c r="AP17" s="289">
        <v>6200</v>
      </c>
      <c r="AQ17" s="378"/>
      <c r="AR17" s="289">
        <v>6900</v>
      </c>
      <c r="AS17" s="289">
        <v>6200</v>
      </c>
      <c r="AT17" s="378"/>
      <c r="AU17" s="289">
        <v>6900</v>
      </c>
      <c r="AV17" s="289">
        <v>6200</v>
      </c>
      <c r="AW17" s="378"/>
      <c r="AX17" s="289">
        <v>6900</v>
      </c>
      <c r="AY17" s="289">
        <v>6200</v>
      </c>
      <c r="AZ17" s="378"/>
      <c r="BA17" s="373"/>
    </row>
    <row r="18" spans="1:80" x14ac:dyDescent="0.2">
      <c r="A18" s="290" t="s">
        <v>146</v>
      </c>
      <c r="B18" s="291">
        <f>+L8</f>
        <v>14367168.494829001</v>
      </c>
      <c r="C18" s="291">
        <f t="shared" ref="C18:R20" si="0">+M8</f>
        <v>4268132.2875389997</v>
      </c>
      <c r="D18" s="291">
        <f t="shared" si="0"/>
        <v>18635300.782368001</v>
      </c>
      <c r="E18" s="291">
        <f t="shared" si="0"/>
        <v>211081.15971332</v>
      </c>
      <c r="F18" s="291">
        <f t="shared" si="0"/>
        <v>463322.23188008001</v>
      </c>
      <c r="G18" s="291">
        <f t="shared" si="0"/>
        <v>674403.39159340004</v>
      </c>
      <c r="H18" s="291">
        <f t="shared" si="0"/>
        <v>11817168.084310001</v>
      </c>
      <c r="I18" s="291">
        <f t="shared" si="0"/>
        <v>10784548.660567001</v>
      </c>
      <c r="J18" s="291">
        <f t="shared" si="0"/>
        <v>22601716.744876999</v>
      </c>
      <c r="K18" s="291">
        <f t="shared" si="0"/>
        <v>141317.71369900001</v>
      </c>
      <c r="L18" s="291">
        <f t="shared" si="0"/>
        <v>1176486.07369</v>
      </c>
      <c r="M18" s="291">
        <f t="shared" si="0"/>
        <v>1317803.7873889999</v>
      </c>
      <c r="N18" s="291">
        <f t="shared" si="0"/>
        <v>953439.87582753005</v>
      </c>
      <c r="O18" s="291">
        <f t="shared" si="0"/>
        <v>1508493.44440382</v>
      </c>
      <c r="P18" s="291">
        <f t="shared" si="0"/>
        <v>2461933.3202313501</v>
      </c>
      <c r="Q18" s="291">
        <f t="shared" si="0"/>
        <v>7827388.7040250003</v>
      </c>
      <c r="R18" s="291">
        <f t="shared" si="0"/>
        <v>11030975.608956</v>
      </c>
      <c r="S18" s="291">
        <f t="shared" ref="S18:AH20" si="1">+AC8</f>
        <v>18858364.312980998</v>
      </c>
      <c r="T18" s="291">
        <f t="shared" si="1"/>
        <v>16758280.605913</v>
      </c>
      <c r="U18" s="291">
        <f t="shared" si="1"/>
        <v>13742001.035238</v>
      </c>
      <c r="V18" s="291">
        <f t="shared" si="1"/>
        <v>30500281.641151</v>
      </c>
      <c r="W18" s="291">
        <f t="shared" si="1"/>
        <v>16383476.745053001</v>
      </c>
      <c r="X18" s="291">
        <f t="shared" si="1"/>
        <v>13623997.290253</v>
      </c>
      <c r="Y18" s="291">
        <f t="shared" si="1"/>
        <v>30007474.035305999</v>
      </c>
      <c r="Z18" s="291">
        <f t="shared" si="1"/>
        <v>8055886.1218060004</v>
      </c>
      <c r="AA18" s="291">
        <f t="shared" si="1"/>
        <v>9980029.8277739994</v>
      </c>
      <c r="AB18" s="291">
        <f t="shared" si="1"/>
        <v>18035915.949579999</v>
      </c>
      <c r="AC18" s="291">
        <f t="shared" si="1"/>
        <v>4965766.0981590003</v>
      </c>
      <c r="AD18" s="291">
        <f t="shared" si="1"/>
        <v>4189967.851183</v>
      </c>
      <c r="AE18" s="291">
        <f t="shared" si="1"/>
        <v>9155733.9493419994</v>
      </c>
      <c r="AF18" s="291">
        <f t="shared" si="1"/>
        <v>6199910.7979410002</v>
      </c>
      <c r="AG18" s="291">
        <f t="shared" si="1"/>
        <v>1731845.1405760001</v>
      </c>
      <c r="AH18" s="291">
        <f t="shared" si="1"/>
        <v>7931755.9385169996</v>
      </c>
      <c r="AI18" s="291">
        <f t="shared" ref="AI18:AW20" si="2">+AS8</f>
        <v>2591022.6219279999</v>
      </c>
      <c r="AJ18" s="291">
        <f t="shared" si="2"/>
        <v>2036098.901792</v>
      </c>
      <c r="AK18" s="291">
        <f t="shared" si="2"/>
        <v>4627121.5237199999</v>
      </c>
      <c r="AL18" s="291">
        <f t="shared" si="2"/>
        <v>5561268.0483750002</v>
      </c>
      <c r="AM18" s="291">
        <f t="shared" si="2"/>
        <v>1790620.3567300001</v>
      </c>
      <c r="AN18" s="291">
        <f t="shared" si="2"/>
        <v>7351888.4051050004</v>
      </c>
      <c r="AO18" s="291">
        <f t="shared" si="2"/>
        <v>5306949.5746910004</v>
      </c>
      <c r="AP18" s="291">
        <f t="shared" si="2"/>
        <v>5157390.9467839999</v>
      </c>
      <c r="AQ18" s="291">
        <f t="shared" si="2"/>
        <v>10464340.521475</v>
      </c>
      <c r="AR18" s="291">
        <f t="shared" si="2"/>
        <v>2367734.433162</v>
      </c>
      <c r="AS18" s="291">
        <f t="shared" si="2"/>
        <v>2781343.843297</v>
      </c>
      <c r="AT18" s="291">
        <f t="shared" si="2"/>
        <v>5149078.2764590001</v>
      </c>
      <c r="AU18" s="291">
        <f t="shared" si="2"/>
        <v>1804429.455322</v>
      </c>
      <c r="AV18" s="291">
        <f t="shared" si="2"/>
        <v>1304855.1330599999</v>
      </c>
      <c r="AW18" s="291">
        <f t="shared" si="2"/>
        <v>3109284.5883820001</v>
      </c>
      <c r="AX18" s="291">
        <f>+FE8</f>
        <v>1316307.3982230001</v>
      </c>
      <c r="AY18" s="291">
        <f>+FF8</f>
        <v>568750.06198300002</v>
      </c>
      <c r="AZ18" s="291">
        <f>+FG8</f>
        <v>1885057.4602059999</v>
      </c>
      <c r="BA18" s="292">
        <f>+AZ18+AW18+AT18+AQ18+AN18+AK18+AH18+AE18+AB18+Y18+V18+S18+P18+M18+J18+G18+D18</f>
        <v>192767454.62868276</v>
      </c>
    </row>
    <row r="19" spans="1:80" x14ac:dyDescent="0.2">
      <c r="A19" s="290" t="s">
        <v>162</v>
      </c>
      <c r="B19" s="291">
        <f t="shared" ref="B19:B20" si="3">+L9</f>
        <v>11309150.207457</v>
      </c>
      <c r="C19" s="291">
        <f t="shared" si="0"/>
        <v>4257795.5105579998</v>
      </c>
      <c r="D19" s="291">
        <f t="shared" si="0"/>
        <v>15566945.718015</v>
      </c>
      <c r="E19" s="291">
        <f t="shared" si="0"/>
        <v>111084.00845610999</v>
      </c>
      <c r="F19" s="291">
        <f t="shared" si="0"/>
        <v>458078.56227931002</v>
      </c>
      <c r="G19" s="291">
        <f t="shared" si="0"/>
        <v>569162.57073541998</v>
      </c>
      <c r="H19" s="291">
        <f t="shared" si="0"/>
        <v>9011181.6459030006</v>
      </c>
      <c r="I19" s="291">
        <f t="shared" si="0"/>
        <v>10258500.287377</v>
      </c>
      <c r="J19" s="291">
        <f t="shared" si="0"/>
        <v>19269681.933279999</v>
      </c>
      <c r="K19" s="291">
        <f t="shared" si="0"/>
        <v>9457.3163509999995</v>
      </c>
      <c r="L19" s="291">
        <f t="shared" si="0"/>
        <v>1174791.004309</v>
      </c>
      <c r="M19" s="291">
        <f t="shared" si="0"/>
        <v>1184248.32066</v>
      </c>
      <c r="N19" s="291">
        <f t="shared" si="0"/>
        <v>960747.24549047998</v>
      </c>
      <c r="O19" s="291">
        <f t="shared" si="0"/>
        <v>1081041.6963712</v>
      </c>
      <c r="P19" s="291">
        <f t="shared" si="0"/>
        <v>2041788.94186168</v>
      </c>
      <c r="Q19" s="291">
        <f t="shared" si="0"/>
        <v>6296426.1078169998</v>
      </c>
      <c r="R19" s="291">
        <f t="shared" si="0"/>
        <v>11042061.912954999</v>
      </c>
      <c r="S19" s="291">
        <f t="shared" si="1"/>
        <v>17338488.020771999</v>
      </c>
      <c r="T19" s="291">
        <f t="shared" si="1"/>
        <v>12831009.285916001</v>
      </c>
      <c r="U19" s="291">
        <f t="shared" si="1"/>
        <v>12815268.082992001</v>
      </c>
      <c r="V19" s="291">
        <f t="shared" si="1"/>
        <v>25646277.368907999</v>
      </c>
      <c r="W19" s="291">
        <f t="shared" si="1"/>
        <v>12161155.424163001</v>
      </c>
      <c r="X19" s="291">
        <f t="shared" si="1"/>
        <v>13545182.553099999</v>
      </c>
      <c r="Y19" s="291">
        <f t="shared" si="1"/>
        <v>25706337.977263</v>
      </c>
      <c r="Z19" s="291">
        <f t="shared" si="1"/>
        <v>6784016.4104500003</v>
      </c>
      <c r="AA19" s="291">
        <f t="shared" si="1"/>
        <v>9953278.6654930003</v>
      </c>
      <c r="AB19" s="291">
        <f t="shared" si="1"/>
        <v>16737295.075943001</v>
      </c>
      <c r="AC19" s="291">
        <f t="shared" si="1"/>
        <v>3972506.0509370002</v>
      </c>
      <c r="AD19" s="291">
        <f t="shared" si="1"/>
        <v>4156011.3831910002</v>
      </c>
      <c r="AE19" s="291">
        <f t="shared" si="1"/>
        <v>8128517.4341280004</v>
      </c>
      <c r="AF19" s="291">
        <f t="shared" si="1"/>
        <v>5435470.3729800005</v>
      </c>
      <c r="AG19" s="291">
        <f t="shared" si="1"/>
        <v>1643166.480431</v>
      </c>
      <c r="AH19" s="291">
        <f t="shared" si="1"/>
        <v>7078636.8534110002</v>
      </c>
      <c r="AI19" s="291">
        <f t="shared" si="2"/>
        <v>2151827.2474079998</v>
      </c>
      <c r="AJ19" s="291">
        <f t="shared" si="2"/>
        <v>1978424.59626</v>
      </c>
      <c r="AK19" s="291">
        <f t="shared" si="2"/>
        <v>4130251.8436679998</v>
      </c>
      <c r="AL19" s="291">
        <f t="shared" si="2"/>
        <v>4598825.3447209997</v>
      </c>
      <c r="AM19" s="291">
        <f t="shared" si="2"/>
        <v>1791328.8763079999</v>
      </c>
      <c r="AN19" s="291">
        <f t="shared" si="2"/>
        <v>6390154.2210290004</v>
      </c>
      <c r="AO19" s="291">
        <f t="shared" si="2"/>
        <v>4176186.4415079998</v>
      </c>
      <c r="AP19" s="291">
        <f t="shared" si="2"/>
        <v>5190047.9456519997</v>
      </c>
      <c r="AQ19" s="291">
        <f t="shared" si="2"/>
        <v>9366234.3871599995</v>
      </c>
      <c r="AR19" s="291">
        <f t="shared" si="2"/>
        <v>1970380.020916</v>
      </c>
      <c r="AS19" s="291">
        <f t="shared" si="2"/>
        <v>2758789.5081110001</v>
      </c>
      <c r="AT19" s="291">
        <f t="shared" si="2"/>
        <v>4729169.5290270001</v>
      </c>
      <c r="AU19" s="291">
        <f t="shared" si="2"/>
        <v>1558851.9728029999</v>
      </c>
      <c r="AV19" s="291">
        <f t="shared" si="2"/>
        <v>1263318.4740309999</v>
      </c>
      <c r="AW19" s="291">
        <f t="shared" si="2"/>
        <v>2822170.4468339998</v>
      </c>
      <c r="AX19" s="291">
        <f t="shared" ref="AX19:AZ20" si="4">+FE9</f>
        <v>1127491.3366409999</v>
      </c>
      <c r="AY19" s="291">
        <f t="shared" si="4"/>
        <v>567554.65335399995</v>
      </c>
      <c r="AZ19" s="291">
        <f t="shared" si="4"/>
        <v>1695045.989995</v>
      </c>
      <c r="BA19" s="292">
        <f t="shared" ref="BA19:BA20" si="5">+AZ19+AW19+AT19+AQ19+AN19+AK19+AH19+AE19+AB19+Y19+V19+S19+P19+M19+J19+G19+D19</f>
        <v>168400406.63269007</v>
      </c>
    </row>
    <row r="20" spans="1:80" ht="20.399999999999999" x14ac:dyDescent="0.2">
      <c r="A20" s="290" t="s">
        <v>172</v>
      </c>
      <c r="B20" s="291">
        <f t="shared" si="3"/>
        <v>3068355.0643529999</v>
      </c>
      <c r="C20" s="291">
        <f t="shared" si="0"/>
        <v>0</v>
      </c>
      <c r="D20" s="291">
        <f t="shared" si="0"/>
        <v>3068355.0643529999</v>
      </c>
      <c r="E20" s="291">
        <f t="shared" si="0"/>
        <v>105240.82085798</v>
      </c>
      <c r="F20" s="291">
        <f t="shared" si="0"/>
        <v>0</v>
      </c>
      <c r="G20" s="291">
        <f t="shared" si="0"/>
        <v>105240.82085798</v>
      </c>
      <c r="H20" s="291">
        <f t="shared" si="0"/>
        <v>3332034.8115969999</v>
      </c>
      <c r="I20" s="291">
        <f t="shared" si="0"/>
        <v>0</v>
      </c>
      <c r="J20" s="291">
        <f t="shared" si="0"/>
        <v>3332034.8115969999</v>
      </c>
      <c r="K20" s="291">
        <f t="shared" si="0"/>
        <v>133555.46672900001</v>
      </c>
      <c r="L20" s="291">
        <f t="shared" si="0"/>
        <v>0</v>
      </c>
      <c r="M20" s="291">
        <f t="shared" si="0"/>
        <v>133555.46672900001</v>
      </c>
      <c r="N20" s="291">
        <f t="shared" si="0"/>
        <v>420144.37836967001</v>
      </c>
      <c r="O20" s="291">
        <f t="shared" si="0"/>
        <v>0</v>
      </c>
      <c r="P20" s="291">
        <f t="shared" si="0"/>
        <v>420144.37836967001</v>
      </c>
      <c r="Q20" s="291">
        <f t="shared" si="0"/>
        <v>1519876.2922090001</v>
      </c>
      <c r="R20" s="291">
        <f t="shared" si="0"/>
        <v>0</v>
      </c>
      <c r="S20" s="291">
        <f t="shared" si="1"/>
        <v>1519876.2922090001</v>
      </c>
      <c r="T20" s="291">
        <f t="shared" si="1"/>
        <v>4854004.2722429996</v>
      </c>
      <c r="U20" s="291">
        <f t="shared" si="1"/>
        <v>0</v>
      </c>
      <c r="V20" s="291">
        <f t="shared" si="1"/>
        <v>4854004.2722429996</v>
      </c>
      <c r="W20" s="291">
        <f t="shared" si="1"/>
        <v>4301136.0580430003</v>
      </c>
      <c r="X20" s="291">
        <f t="shared" si="1"/>
        <v>0</v>
      </c>
      <c r="Y20" s="291">
        <f t="shared" si="1"/>
        <v>4301136.0580430003</v>
      </c>
      <c r="Z20" s="291">
        <f t="shared" si="1"/>
        <v>1298620.8736370001</v>
      </c>
      <c r="AA20" s="291">
        <f t="shared" si="1"/>
        <v>0</v>
      </c>
      <c r="AB20" s="291">
        <f t="shared" si="1"/>
        <v>1298620.8736370001</v>
      </c>
      <c r="AC20" s="291">
        <f t="shared" si="1"/>
        <v>1027216.515214</v>
      </c>
      <c r="AD20" s="291">
        <f t="shared" si="1"/>
        <v>0</v>
      </c>
      <c r="AE20" s="291">
        <f t="shared" si="1"/>
        <v>1027216.515214</v>
      </c>
      <c r="AF20" s="291">
        <f t="shared" si="1"/>
        <v>853119.08510599995</v>
      </c>
      <c r="AG20" s="291">
        <f t="shared" si="1"/>
        <v>0</v>
      </c>
      <c r="AH20" s="291">
        <f t="shared" si="1"/>
        <v>853119.08510599995</v>
      </c>
      <c r="AI20" s="291">
        <f t="shared" si="2"/>
        <v>496869.68005199998</v>
      </c>
      <c r="AJ20" s="291">
        <f t="shared" si="2"/>
        <v>0</v>
      </c>
      <c r="AK20" s="291">
        <f t="shared" si="2"/>
        <v>496869.68005199998</v>
      </c>
      <c r="AL20" s="291">
        <f t="shared" si="2"/>
        <v>961734.18407600001</v>
      </c>
      <c r="AM20" s="291">
        <f t="shared" si="2"/>
        <v>0</v>
      </c>
      <c r="AN20" s="291">
        <f t="shared" si="2"/>
        <v>961734.18407600001</v>
      </c>
      <c r="AO20" s="291">
        <f t="shared" si="2"/>
        <v>1098106.1343149999</v>
      </c>
      <c r="AP20" s="291">
        <f t="shared" si="2"/>
        <v>0</v>
      </c>
      <c r="AQ20" s="291">
        <f t="shared" si="2"/>
        <v>1098106.1343149999</v>
      </c>
      <c r="AR20" s="291">
        <f t="shared" si="2"/>
        <v>419908.747432</v>
      </c>
      <c r="AS20" s="291">
        <f t="shared" si="2"/>
        <v>0</v>
      </c>
      <c r="AT20" s="291">
        <f t="shared" si="2"/>
        <v>419908.747432</v>
      </c>
      <c r="AU20" s="291">
        <f t="shared" si="2"/>
        <v>287114.14154799999</v>
      </c>
      <c r="AV20" s="291">
        <f t="shared" si="2"/>
        <v>0</v>
      </c>
      <c r="AW20" s="291">
        <f t="shared" si="2"/>
        <v>287114.14154799999</v>
      </c>
      <c r="AX20" s="291">
        <f t="shared" si="4"/>
        <v>190011.47021100001</v>
      </c>
      <c r="AY20" s="291">
        <f t="shared" si="4"/>
        <v>0</v>
      </c>
      <c r="AZ20" s="291">
        <f t="shared" si="4"/>
        <v>190011.47021100001</v>
      </c>
      <c r="BA20" s="292">
        <f t="shared" si="5"/>
        <v>24367047.995992649</v>
      </c>
    </row>
    <row r="22" spans="1:80" ht="12" customHeight="1" x14ac:dyDescent="0.2">
      <c r="B22" s="369" t="s">
        <v>424</v>
      </c>
      <c r="C22" s="370"/>
      <c r="D22" s="370"/>
      <c r="E22" s="370"/>
      <c r="F22" s="370"/>
      <c r="G22" s="370"/>
      <c r="H22" s="370"/>
      <c r="I22" s="370"/>
      <c r="J22" s="370"/>
      <c r="K22" s="370"/>
      <c r="L22" s="370"/>
      <c r="M22" s="370"/>
      <c r="N22" s="370"/>
      <c r="O22" s="370"/>
      <c r="P22" s="370"/>
      <c r="Q22" s="370"/>
      <c r="R22" s="370"/>
      <c r="S22" s="370"/>
      <c r="T22" s="370"/>
      <c r="U22" s="370"/>
      <c r="V22" s="379"/>
      <c r="W22" s="371" t="s">
        <v>425</v>
      </c>
    </row>
    <row r="23" spans="1:80" x14ac:dyDescent="0.2">
      <c r="B23" s="374" t="s">
        <v>516</v>
      </c>
      <c r="C23" s="375"/>
      <c r="D23" s="376" t="s">
        <v>517</v>
      </c>
      <c r="E23" s="374" t="s">
        <v>518</v>
      </c>
      <c r="F23" s="375"/>
      <c r="G23" s="376" t="s">
        <v>519</v>
      </c>
      <c r="H23" s="374" t="s">
        <v>520</v>
      </c>
      <c r="I23" s="375"/>
      <c r="J23" s="376" t="s">
        <v>521</v>
      </c>
      <c r="K23" s="374" t="s">
        <v>522</v>
      </c>
      <c r="L23" s="375"/>
      <c r="M23" s="376" t="s">
        <v>523</v>
      </c>
      <c r="N23" s="374" t="s">
        <v>524</v>
      </c>
      <c r="O23" s="375"/>
      <c r="P23" s="376" t="s">
        <v>525</v>
      </c>
      <c r="Q23" s="374" t="s">
        <v>526</v>
      </c>
      <c r="R23" s="375"/>
      <c r="S23" s="376" t="s">
        <v>527</v>
      </c>
      <c r="T23" s="374" t="s">
        <v>528</v>
      </c>
      <c r="U23" s="375"/>
      <c r="V23" s="376" t="s">
        <v>529</v>
      </c>
      <c r="W23" s="372"/>
    </row>
    <row r="24" spans="1:80" ht="12" customHeight="1" x14ac:dyDescent="0.2">
      <c r="B24" s="369" t="s">
        <v>581</v>
      </c>
      <c r="C24" s="370"/>
      <c r="D24" s="377"/>
      <c r="E24" s="369" t="s">
        <v>582</v>
      </c>
      <c r="F24" s="370"/>
      <c r="G24" s="377"/>
      <c r="H24" s="369" t="s">
        <v>583</v>
      </c>
      <c r="I24" s="370"/>
      <c r="J24" s="377"/>
      <c r="K24" s="369" t="s">
        <v>584</v>
      </c>
      <c r="L24" s="370"/>
      <c r="M24" s="377"/>
      <c r="N24" s="369" t="s">
        <v>585</v>
      </c>
      <c r="O24" s="370"/>
      <c r="P24" s="377"/>
      <c r="Q24" s="369" t="s">
        <v>586</v>
      </c>
      <c r="R24" s="370"/>
      <c r="S24" s="377"/>
      <c r="T24" s="369" t="s">
        <v>587</v>
      </c>
      <c r="U24" s="370"/>
      <c r="V24" s="377"/>
      <c r="W24" s="372"/>
    </row>
    <row r="25" spans="1:80" x14ac:dyDescent="0.2">
      <c r="A25" s="130"/>
      <c r="B25" s="289">
        <v>6900</v>
      </c>
      <c r="C25" s="289">
        <v>6200</v>
      </c>
      <c r="D25" s="378"/>
      <c r="E25" s="289">
        <v>6900</v>
      </c>
      <c r="F25" s="289">
        <v>6200</v>
      </c>
      <c r="G25" s="378"/>
      <c r="H25" s="289">
        <v>6900</v>
      </c>
      <c r="I25" s="289">
        <v>6200</v>
      </c>
      <c r="J25" s="378"/>
      <c r="K25" s="289">
        <v>6900</v>
      </c>
      <c r="L25" s="289">
        <v>6200</v>
      </c>
      <c r="M25" s="378"/>
      <c r="N25" s="289">
        <v>6900</v>
      </c>
      <c r="O25" s="289">
        <v>6200</v>
      </c>
      <c r="P25" s="378"/>
      <c r="Q25" s="289">
        <v>6900</v>
      </c>
      <c r="R25" s="289">
        <v>6200</v>
      </c>
      <c r="S25" s="378"/>
      <c r="T25" s="289">
        <v>6900</v>
      </c>
      <c r="U25" s="289">
        <v>6200</v>
      </c>
      <c r="V25" s="378"/>
      <c r="W25" s="373"/>
    </row>
    <row r="26" spans="1:80" x14ac:dyDescent="0.2">
      <c r="A26" s="290" t="s">
        <v>146</v>
      </c>
      <c r="B26" s="291">
        <f>+EJ8</f>
        <v>1343426.150166</v>
      </c>
      <c r="C26" s="291">
        <f>+EK8</f>
        <v>569621.74410000001</v>
      </c>
      <c r="D26" s="291">
        <f>+EL8</f>
        <v>1913047.894266</v>
      </c>
      <c r="E26" s="291">
        <f t="shared" ref="E26:T28" si="6">+EM8</f>
        <v>840358.50595899997</v>
      </c>
      <c r="F26" s="291">
        <f t="shared" si="6"/>
        <v>339431.40258499997</v>
      </c>
      <c r="G26" s="291">
        <f t="shared" si="6"/>
        <v>1179789.908544</v>
      </c>
      <c r="H26" s="291">
        <f t="shared" si="6"/>
        <v>1225501.2626209999</v>
      </c>
      <c r="I26" s="291">
        <f t="shared" si="6"/>
        <v>1288386.038219</v>
      </c>
      <c r="J26" s="291">
        <f t="shared" si="6"/>
        <v>2513887.3008400002</v>
      </c>
      <c r="K26" s="291">
        <f t="shared" si="6"/>
        <v>0</v>
      </c>
      <c r="L26" s="291">
        <f t="shared" si="6"/>
        <v>0</v>
      </c>
      <c r="M26" s="291">
        <f t="shared" si="6"/>
        <v>0</v>
      </c>
      <c r="N26" s="291">
        <f t="shared" si="6"/>
        <v>131391.29798500001</v>
      </c>
      <c r="O26" s="291">
        <f t="shared" si="6"/>
        <v>32974.224262000003</v>
      </c>
      <c r="P26" s="291">
        <f t="shared" si="6"/>
        <v>164365.52224699999</v>
      </c>
      <c r="Q26" s="291">
        <f t="shared" si="6"/>
        <v>891058.48915226001</v>
      </c>
      <c r="R26" s="291">
        <f t="shared" si="6"/>
        <v>77033.4535263</v>
      </c>
      <c r="S26" s="291">
        <f t="shared" si="6"/>
        <v>968091.94267856004</v>
      </c>
      <c r="T26" s="291">
        <f t="shared" si="6"/>
        <v>424975.67727099999</v>
      </c>
      <c r="U26" s="291">
        <f t="shared" ref="U26:V28" si="7">+FC8</f>
        <v>254091.27953100001</v>
      </c>
      <c r="V26" s="291">
        <f t="shared" si="7"/>
        <v>679066.95680199994</v>
      </c>
      <c r="W26" s="292">
        <f>+V26+S26+P26+M26+J26+G26+D26</f>
        <v>7418249.5253775604</v>
      </c>
    </row>
    <row r="27" spans="1:80" x14ac:dyDescent="0.2">
      <c r="A27" s="290" t="s">
        <v>162</v>
      </c>
      <c r="B27" s="291">
        <f t="shared" ref="B27:D28" si="8">+EJ9</f>
        <v>1109038.696607</v>
      </c>
      <c r="C27" s="291">
        <f t="shared" si="8"/>
        <v>580045.74979399994</v>
      </c>
      <c r="D27" s="291">
        <f t="shared" si="8"/>
        <v>1689084.446401</v>
      </c>
      <c r="E27" s="291">
        <f t="shared" si="6"/>
        <v>718662.89906900004</v>
      </c>
      <c r="F27" s="291">
        <f t="shared" si="6"/>
        <v>336396.76783800003</v>
      </c>
      <c r="G27" s="291">
        <f t="shared" si="6"/>
        <v>1055059.6669069999</v>
      </c>
      <c r="H27" s="291">
        <f t="shared" si="6"/>
        <v>955105.43916299997</v>
      </c>
      <c r="I27" s="291">
        <f t="shared" si="6"/>
        <v>1279668.9524300001</v>
      </c>
      <c r="J27" s="291">
        <f t="shared" si="6"/>
        <v>2234774.3915929999</v>
      </c>
      <c r="K27" s="291">
        <f t="shared" si="6"/>
        <v>0</v>
      </c>
      <c r="L27" s="291">
        <f t="shared" si="6"/>
        <v>0</v>
      </c>
      <c r="M27" s="291">
        <f t="shared" si="6"/>
        <v>0</v>
      </c>
      <c r="N27" s="291">
        <f t="shared" si="6"/>
        <v>83643.747550999993</v>
      </c>
      <c r="O27" s="291">
        <f t="shared" si="6"/>
        <v>26676.139107999999</v>
      </c>
      <c r="P27" s="291">
        <f t="shared" si="6"/>
        <v>110319.886659</v>
      </c>
      <c r="Q27" s="291">
        <f t="shared" si="6"/>
        <v>755318.50169528998</v>
      </c>
      <c r="R27" s="291">
        <f t="shared" si="6"/>
        <v>75396.360109079993</v>
      </c>
      <c r="S27" s="291">
        <f t="shared" si="6"/>
        <v>830714.86180436995</v>
      </c>
      <c r="T27" s="291">
        <f t="shared" si="6"/>
        <v>330540.09185800003</v>
      </c>
      <c r="U27" s="291">
        <f t="shared" si="7"/>
        <v>255679.466135</v>
      </c>
      <c r="V27" s="291">
        <f t="shared" si="7"/>
        <v>586219.55799300002</v>
      </c>
      <c r="W27" s="292">
        <f t="shared" ref="W27:W28" si="9">+V27+S27+P27+M27+J27+G27+D27</f>
        <v>6506172.8113573696</v>
      </c>
    </row>
    <row r="28" spans="1:80" ht="20.399999999999999" x14ac:dyDescent="0.2">
      <c r="A28" s="290" t="s">
        <v>172</v>
      </c>
      <c r="B28" s="291">
        <f t="shared" si="8"/>
        <v>223963.44786499999</v>
      </c>
      <c r="C28" s="291">
        <f t="shared" si="8"/>
        <v>0</v>
      </c>
      <c r="D28" s="291">
        <f t="shared" si="8"/>
        <v>223963.44786499999</v>
      </c>
      <c r="E28" s="291">
        <f t="shared" si="6"/>
        <v>124730.241637</v>
      </c>
      <c r="F28" s="291">
        <f t="shared" si="6"/>
        <v>0</v>
      </c>
      <c r="G28" s="291">
        <f t="shared" si="6"/>
        <v>124730.241637</v>
      </c>
      <c r="H28" s="291">
        <f t="shared" si="6"/>
        <v>279112.909247</v>
      </c>
      <c r="I28" s="291">
        <f t="shared" si="6"/>
        <v>0</v>
      </c>
      <c r="J28" s="291">
        <f t="shared" si="6"/>
        <v>279112.909247</v>
      </c>
      <c r="K28" s="291">
        <f t="shared" si="6"/>
        <v>0</v>
      </c>
      <c r="L28" s="291">
        <f t="shared" si="6"/>
        <v>0</v>
      </c>
      <c r="M28" s="291">
        <f t="shared" si="6"/>
        <v>0</v>
      </c>
      <c r="N28" s="291">
        <f t="shared" si="6"/>
        <v>54045.635587999997</v>
      </c>
      <c r="O28" s="291">
        <f t="shared" si="6"/>
        <v>0</v>
      </c>
      <c r="P28" s="291">
        <f t="shared" si="6"/>
        <v>54045.635587999997</v>
      </c>
      <c r="Q28" s="291">
        <f t="shared" si="6"/>
        <v>137377.08087419</v>
      </c>
      <c r="R28" s="291">
        <f t="shared" si="6"/>
        <v>0</v>
      </c>
      <c r="S28" s="291">
        <f t="shared" si="6"/>
        <v>137377.08087419</v>
      </c>
      <c r="T28" s="291">
        <f t="shared" si="6"/>
        <v>92847.398809000006</v>
      </c>
      <c r="U28" s="291">
        <f t="shared" si="7"/>
        <v>0</v>
      </c>
      <c r="V28" s="291">
        <f t="shared" si="7"/>
        <v>92847.398809000006</v>
      </c>
      <c r="W28" s="292">
        <f t="shared" si="9"/>
        <v>912076.71402018995</v>
      </c>
    </row>
    <row r="30" spans="1:80" ht="12" customHeight="1" x14ac:dyDescent="0.2">
      <c r="B30" s="369" t="s">
        <v>422</v>
      </c>
      <c r="C30" s="370"/>
      <c r="D30" s="370"/>
      <c r="E30" s="370"/>
      <c r="F30" s="370"/>
      <c r="G30" s="370"/>
      <c r="H30" s="370"/>
      <c r="I30" s="370"/>
      <c r="J30" s="370"/>
      <c r="K30" s="370"/>
      <c r="L30" s="370"/>
      <c r="M30" s="370"/>
      <c r="N30" s="370"/>
      <c r="O30" s="370"/>
      <c r="P30" s="370"/>
      <c r="Q30" s="370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370"/>
      <c r="AC30" s="370"/>
      <c r="AD30" s="370"/>
      <c r="AE30" s="370"/>
      <c r="AF30" s="370"/>
      <c r="AG30" s="370"/>
      <c r="AH30" s="370"/>
      <c r="AI30" s="370"/>
      <c r="AJ30" s="370"/>
      <c r="AK30" s="370"/>
      <c r="AL30" s="370"/>
      <c r="AM30" s="370"/>
      <c r="AN30" s="370"/>
      <c r="AO30" s="370"/>
      <c r="AP30" s="370"/>
      <c r="AQ30" s="370"/>
      <c r="AR30" s="370"/>
      <c r="AS30" s="370"/>
      <c r="AT30" s="370"/>
      <c r="AU30" s="370"/>
      <c r="AV30" s="370"/>
      <c r="AW30" s="370"/>
      <c r="AX30" s="370"/>
      <c r="AY30" s="370"/>
      <c r="AZ30" s="370"/>
      <c r="BA30" s="370"/>
      <c r="BB30" s="370"/>
      <c r="BC30" s="370"/>
      <c r="BD30" s="370"/>
      <c r="BE30" s="370"/>
      <c r="BF30" s="370"/>
      <c r="BG30" s="370"/>
      <c r="BH30" s="370"/>
      <c r="BI30" s="370"/>
      <c r="BJ30" s="370"/>
      <c r="BK30" s="370"/>
      <c r="BL30" s="370"/>
      <c r="BM30" s="370"/>
      <c r="BN30" s="370"/>
      <c r="BO30" s="370"/>
      <c r="BP30" s="370"/>
      <c r="BQ30" s="370"/>
      <c r="BR30" s="370"/>
      <c r="BS30" s="370"/>
      <c r="BT30" s="370"/>
      <c r="BU30" s="370"/>
      <c r="BV30" s="370"/>
      <c r="BW30" s="370"/>
      <c r="BX30" s="370"/>
      <c r="BY30" s="370"/>
      <c r="BZ30" s="370"/>
      <c r="CA30" s="370"/>
      <c r="CB30" s="371" t="s">
        <v>423</v>
      </c>
    </row>
    <row r="31" spans="1:80" x14ac:dyDescent="0.2">
      <c r="B31" s="374" t="s">
        <v>464</v>
      </c>
      <c r="C31" s="375"/>
      <c r="D31" s="376" t="s">
        <v>465</v>
      </c>
      <c r="E31" s="374" t="s">
        <v>466</v>
      </c>
      <c r="F31" s="375"/>
      <c r="G31" s="376" t="s">
        <v>467</v>
      </c>
      <c r="H31" s="374" t="s">
        <v>468</v>
      </c>
      <c r="I31" s="375"/>
      <c r="J31" s="376" t="s">
        <v>469</v>
      </c>
      <c r="K31" s="374" t="s">
        <v>470</v>
      </c>
      <c r="L31" s="375"/>
      <c r="M31" s="376" t="s">
        <v>471</v>
      </c>
      <c r="N31" s="374" t="s">
        <v>472</v>
      </c>
      <c r="O31" s="375"/>
      <c r="P31" s="376" t="s">
        <v>473</v>
      </c>
      <c r="Q31" s="374" t="s">
        <v>474</v>
      </c>
      <c r="R31" s="375"/>
      <c r="S31" s="376" t="s">
        <v>475</v>
      </c>
      <c r="T31" s="374" t="s">
        <v>476</v>
      </c>
      <c r="U31" s="375"/>
      <c r="V31" s="376" t="s">
        <v>477</v>
      </c>
      <c r="W31" s="374" t="s">
        <v>478</v>
      </c>
      <c r="X31" s="375"/>
      <c r="Y31" s="376" t="s">
        <v>479</v>
      </c>
      <c r="Z31" s="374" t="s">
        <v>480</v>
      </c>
      <c r="AA31" s="375"/>
      <c r="AB31" s="376" t="s">
        <v>481</v>
      </c>
      <c r="AC31" s="374" t="s">
        <v>482</v>
      </c>
      <c r="AD31" s="375"/>
      <c r="AE31" s="376" t="s">
        <v>483</v>
      </c>
      <c r="AF31" s="374" t="s">
        <v>484</v>
      </c>
      <c r="AG31" s="375"/>
      <c r="AH31" s="376" t="s">
        <v>485</v>
      </c>
      <c r="AI31" s="374" t="s">
        <v>486</v>
      </c>
      <c r="AJ31" s="375"/>
      <c r="AK31" s="376" t="s">
        <v>487</v>
      </c>
      <c r="AL31" s="374" t="s">
        <v>488</v>
      </c>
      <c r="AM31" s="375"/>
      <c r="AN31" s="376" t="s">
        <v>489</v>
      </c>
      <c r="AO31" s="374" t="s">
        <v>490</v>
      </c>
      <c r="AP31" s="375"/>
      <c r="AQ31" s="376" t="s">
        <v>491</v>
      </c>
      <c r="AR31" s="374" t="s">
        <v>492</v>
      </c>
      <c r="AS31" s="375"/>
      <c r="AT31" s="376" t="s">
        <v>493</v>
      </c>
      <c r="AU31" s="374" t="s">
        <v>494</v>
      </c>
      <c r="AV31" s="375"/>
      <c r="AW31" s="376" t="s">
        <v>495</v>
      </c>
      <c r="AX31" s="374" t="s">
        <v>496</v>
      </c>
      <c r="AY31" s="375"/>
      <c r="AZ31" s="376" t="s">
        <v>497</v>
      </c>
      <c r="BA31" s="374" t="s">
        <v>498</v>
      </c>
      <c r="BB31" s="375"/>
      <c r="BC31" s="376" t="s">
        <v>499</v>
      </c>
      <c r="BD31" s="374" t="s">
        <v>500</v>
      </c>
      <c r="BE31" s="375"/>
      <c r="BF31" s="376" t="s">
        <v>501</v>
      </c>
      <c r="BG31" s="374" t="s">
        <v>502</v>
      </c>
      <c r="BH31" s="375"/>
      <c r="BI31" s="376" t="s">
        <v>503</v>
      </c>
      <c r="BJ31" s="374" t="s">
        <v>504</v>
      </c>
      <c r="BK31" s="375"/>
      <c r="BL31" s="376" t="s">
        <v>505</v>
      </c>
      <c r="BM31" s="374" t="s">
        <v>506</v>
      </c>
      <c r="BN31" s="375"/>
      <c r="BO31" s="376" t="s">
        <v>507</v>
      </c>
      <c r="BP31" s="374" t="s">
        <v>508</v>
      </c>
      <c r="BQ31" s="375"/>
      <c r="BR31" s="376" t="s">
        <v>509</v>
      </c>
      <c r="BS31" s="374" t="s">
        <v>510</v>
      </c>
      <c r="BT31" s="375"/>
      <c r="BU31" s="376" t="s">
        <v>511</v>
      </c>
      <c r="BV31" s="374" t="s">
        <v>512</v>
      </c>
      <c r="BW31" s="375"/>
      <c r="BX31" s="376" t="s">
        <v>513</v>
      </c>
      <c r="BY31" s="374" t="s">
        <v>514</v>
      </c>
      <c r="BZ31" s="375"/>
      <c r="CA31" s="376" t="s">
        <v>515</v>
      </c>
      <c r="CB31" s="372"/>
    </row>
    <row r="32" spans="1:80" ht="12" customHeight="1" x14ac:dyDescent="0.2">
      <c r="B32" s="369" t="s">
        <v>555</v>
      </c>
      <c r="C32" s="370"/>
      <c r="D32" s="377"/>
      <c r="E32" s="369" t="s">
        <v>556</v>
      </c>
      <c r="F32" s="370"/>
      <c r="G32" s="377"/>
      <c r="H32" s="369" t="s">
        <v>557</v>
      </c>
      <c r="I32" s="370"/>
      <c r="J32" s="377"/>
      <c r="K32" s="369" t="s">
        <v>558</v>
      </c>
      <c r="L32" s="370"/>
      <c r="M32" s="377"/>
      <c r="N32" s="369" t="s">
        <v>559</v>
      </c>
      <c r="O32" s="370"/>
      <c r="P32" s="377"/>
      <c r="Q32" s="369" t="s">
        <v>560</v>
      </c>
      <c r="R32" s="370"/>
      <c r="S32" s="377"/>
      <c r="T32" s="369" t="s">
        <v>561</v>
      </c>
      <c r="U32" s="370"/>
      <c r="V32" s="377"/>
      <c r="W32" s="369" t="s">
        <v>562</v>
      </c>
      <c r="X32" s="370"/>
      <c r="Y32" s="377"/>
      <c r="Z32" s="369" t="s">
        <v>563</v>
      </c>
      <c r="AA32" s="370"/>
      <c r="AB32" s="377"/>
      <c r="AC32" s="369" t="s">
        <v>564</v>
      </c>
      <c r="AD32" s="370"/>
      <c r="AE32" s="377"/>
      <c r="AF32" s="369" t="s">
        <v>565</v>
      </c>
      <c r="AG32" s="370"/>
      <c r="AH32" s="377"/>
      <c r="AI32" s="369" t="s">
        <v>566</v>
      </c>
      <c r="AJ32" s="370"/>
      <c r="AK32" s="377"/>
      <c r="AL32" s="369" t="s">
        <v>567</v>
      </c>
      <c r="AM32" s="370"/>
      <c r="AN32" s="377"/>
      <c r="AO32" s="369" t="s">
        <v>568</v>
      </c>
      <c r="AP32" s="370"/>
      <c r="AQ32" s="377"/>
      <c r="AR32" s="369" t="s">
        <v>569</v>
      </c>
      <c r="AS32" s="370"/>
      <c r="AT32" s="377"/>
      <c r="AU32" s="369" t="s">
        <v>570</v>
      </c>
      <c r="AV32" s="370"/>
      <c r="AW32" s="377"/>
      <c r="AX32" s="369" t="s">
        <v>571</v>
      </c>
      <c r="AY32" s="370"/>
      <c r="AZ32" s="377"/>
      <c r="BA32" s="369" t="s">
        <v>572</v>
      </c>
      <c r="BB32" s="370"/>
      <c r="BC32" s="377"/>
      <c r="BD32" s="369" t="s">
        <v>573</v>
      </c>
      <c r="BE32" s="370"/>
      <c r="BF32" s="377"/>
      <c r="BG32" s="369" t="s">
        <v>574</v>
      </c>
      <c r="BH32" s="370"/>
      <c r="BI32" s="377"/>
      <c r="BJ32" s="369" t="s">
        <v>575</v>
      </c>
      <c r="BK32" s="370"/>
      <c r="BL32" s="377"/>
      <c r="BM32" s="369" t="s">
        <v>576</v>
      </c>
      <c r="BN32" s="370"/>
      <c r="BO32" s="377"/>
      <c r="BP32" s="369" t="s">
        <v>577</v>
      </c>
      <c r="BQ32" s="370"/>
      <c r="BR32" s="377"/>
      <c r="BS32" s="369" t="s">
        <v>578</v>
      </c>
      <c r="BT32" s="370"/>
      <c r="BU32" s="377"/>
      <c r="BV32" s="369" t="s">
        <v>579</v>
      </c>
      <c r="BW32" s="370"/>
      <c r="BX32" s="377"/>
      <c r="BY32" s="369" t="s">
        <v>580</v>
      </c>
      <c r="BZ32" s="370"/>
      <c r="CA32" s="377"/>
      <c r="CB32" s="372"/>
    </row>
    <row r="33" spans="1:80" x14ac:dyDescent="0.2">
      <c r="A33" s="130"/>
      <c r="B33" s="289">
        <v>6900</v>
      </c>
      <c r="C33" s="289">
        <v>6200</v>
      </c>
      <c r="D33" s="378"/>
      <c r="E33" s="289">
        <v>6900</v>
      </c>
      <c r="F33" s="289">
        <v>6200</v>
      </c>
      <c r="G33" s="378"/>
      <c r="H33" s="289">
        <v>6900</v>
      </c>
      <c r="I33" s="289">
        <v>6200</v>
      </c>
      <c r="J33" s="378"/>
      <c r="K33" s="289">
        <v>6900</v>
      </c>
      <c r="L33" s="289">
        <v>6200</v>
      </c>
      <c r="M33" s="378"/>
      <c r="N33" s="289">
        <v>6900</v>
      </c>
      <c r="O33" s="289">
        <v>6200</v>
      </c>
      <c r="P33" s="378"/>
      <c r="Q33" s="289">
        <v>6900</v>
      </c>
      <c r="R33" s="289">
        <v>6200</v>
      </c>
      <c r="S33" s="378"/>
      <c r="T33" s="289">
        <v>6900</v>
      </c>
      <c r="U33" s="289">
        <v>6200</v>
      </c>
      <c r="V33" s="378"/>
      <c r="W33" s="289">
        <v>6900</v>
      </c>
      <c r="X33" s="289">
        <v>6200</v>
      </c>
      <c r="Y33" s="378"/>
      <c r="Z33" s="289">
        <v>6900</v>
      </c>
      <c r="AA33" s="289">
        <v>6200</v>
      </c>
      <c r="AB33" s="378"/>
      <c r="AC33" s="289">
        <v>6900</v>
      </c>
      <c r="AD33" s="289">
        <v>6200</v>
      </c>
      <c r="AE33" s="378"/>
      <c r="AF33" s="289">
        <v>6900</v>
      </c>
      <c r="AG33" s="289">
        <v>6200</v>
      </c>
      <c r="AH33" s="378"/>
      <c r="AI33" s="289">
        <v>6900</v>
      </c>
      <c r="AJ33" s="289">
        <v>6200</v>
      </c>
      <c r="AK33" s="378"/>
      <c r="AL33" s="289">
        <v>6900</v>
      </c>
      <c r="AM33" s="289">
        <v>6200</v>
      </c>
      <c r="AN33" s="378"/>
      <c r="AO33" s="289">
        <v>6900</v>
      </c>
      <c r="AP33" s="289">
        <v>6200</v>
      </c>
      <c r="AQ33" s="378"/>
      <c r="AR33" s="289">
        <v>6900</v>
      </c>
      <c r="AS33" s="289">
        <v>6200</v>
      </c>
      <c r="AT33" s="378"/>
      <c r="AU33" s="289">
        <v>6900</v>
      </c>
      <c r="AV33" s="289">
        <v>6200</v>
      </c>
      <c r="AW33" s="378"/>
      <c r="AX33" s="289">
        <v>6900</v>
      </c>
      <c r="AY33" s="289">
        <v>6200</v>
      </c>
      <c r="AZ33" s="378"/>
      <c r="BA33" s="289">
        <v>6900</v>
      </c>
      <c r="BB33" s="289">
        <v>6200</v>
      </c>
      <c r="BC33" s="378"/>
      <c r="BD33" s="289">
        <v>6900</v>
      </c>
      <c r="BE33" s="289">
        <v>6200</v>
      </c>
      <c r="BF33" s="378"/>
      <c r="BG33" s="289">
        <v>6900</v>
      </c>
      <c r="BH33" s="289">
        <v>6200</v>
      </c>
      <c r="BI33" s="378"/>
      <c r="BJ33" s="289">
        <v>6900</v>
      </c>
      <c r="BK33" s="289">
        <v>6200</v>
      </c>
      <c r="BL33" s="378"/>
      <c r="BM33" s="289">
        <v>6900</v>
      </c>
      <c r="BN33" s="289">
        <v>6200</v>
      </c>
      <c r="BO33" s="378"/>
      <c r="BP33" s="289">
        <v>6900</v>
      </c>
      <c r="BQ33" s="289">
        <v>6200</v>
      </c>
      <c r="BR33" s="378"/>
      <c r="BS33" s="289">
        <v>6900</v>
      </c>
      <c r="BT33" s="289">
        <v>6200</v>
      </c>
      <c r="BU33" s="378"/>
      <c r="BV33" s="289">
        <v>6900</v>
      </c>
      <c r="BW33" s="289">
        <v>6200</v>
      </c>
      <c r="BX33" s="378"/>
      <c r="BY33" s="289">
        <v>6900</v>
      </c>
      <c r="BZ33" s="289">
        <v>6200</v>
      </c>
      <c r="CA33" s="378"/>
      <c r="CB33" s="373"/>
    </row>
    <row r="34" spans="1:80" x14ac:dyDescent="0.2">
      <c r="A34" s="290" t="s">
        <v>146</v>
      </c>
      <c r="B34" s="291">
        <f>+BI8</f>
        <v>15778.606231</v>
      </c>
      <c r="C34" s="291">
        <f>+BJ8</f>
        <v>65827.952600999997</v>
      </c>
      <c r="D34" s="291">
        <f>+BK8</f>
        <v>81606.558831999995</v>
      </c>
      <c r="E34" s="291">
        <f t="shared" ref="E34:T36" si="10">+BL8</f>
        <v>10533.875539999999</v>
      </c>
      <c r="F34" s="291">
        <f t="shared" si="10"/>
        <v>31448.999380000001</v>
      </c>
      <c r="G34" s="291">
        <f t="shared" si="10"/>
        <v>41982.874920000002</v>
      </c>
      <c r="H34" s="291">
        <f t="shared" si="10"/>
        <v>3914.163235</v>
      </c>
      <c r="I34" s="291">
        <f t="shared" si="10"/>
        <v>8349.9686309999997</v>
      </c>
      <c r="J34" s="291">
        <f t="shared" si="10"/>
        <v>12264.131866</v>
      </c>
      <c r="K34" s="291">
        <f t="shared" si="10"/>
        <v>6972.638884</v>
      </c>
      <c r="L34" s="291">
        <f t="shared" si="10"/>
        <v>5981.927541</v>
      </c>
      <c r="M34" s="291">
        <f t="shared" si="10"/>
        <v>12954.566425000001</v>
      </c>
      <c r="N34" s="291">
        <f t="shared" si="10"/>
        <v>1577.2381350000001</v>
      </c>
      <c r="O34" s="291">
        <f t="shared" si="10"/>
        <v>5717.9450790000001</v>
      </c>
      <c r="P34" s="291">
        <f t="shared" si="10"/>
        <v>7295.1832139999997</v>
      </c>
      <c r="Q34" s="291">
        <f t="shared" si="10"/>
        <v>5894.2545250000003</v>
      </c>
      <c r="R34" s="291">
        <f t="shared" si="10"/>
        <v>11562.579240999999</v>
      </c>
      <c r="S34" s="291">
        <f t="shared" si="10"/>
        <v>17456.833766</v>
      </c>
      <c r="T34" s="291">
        <f t="shared" si="10"/>
        <v>5854.4142320000001</v>
      </c>
      <c r="U34" s="291">
        <f t="shared" ref="U34:AJ36" si="11">+CB8</f>
        <v>18598.133253</v>
      </c>
      <c r="V34" s="291">
        <f t="shared" si="11"/>
        <v>24452.547484999999</v>
      </c>
      <c r="W34" s="291">
        <f t="shared" si="11"/>
        <v>2715.192059</v>
      </c>
      <c r="X34" s="291">
        <f t="shared" si="11"/>
        <v>4915.5513229999997</v>
      </c>
      <c r="Y34" s="291">
        <f t="shared" si="11"/>
        <v>7630.7433819999997</v>
      </c>
      <c r="Z34" s="291">
        <f t="shared" si="11"/>
        <v>4164.7226870000004</v>
      </c>
      <c r="AA34" s="291">
        <f t="shared" si="11"/>
        <v>4825.6366070000004</v>
      </c>
      <c r="AB34" s="291">
        <f t="shared" si="11"/>
        <v>8990.3592939999999</v>
      </c>
      <c r="AC34" s="291">
        <f t="shared" si="11"/>
        <v>5305.6592019999998</v>
      </c>
      <c r="AD34" s="291">
        <f t="shared" si="11"/>
        <v>36282.933857999997</v>
      </c>
      <c r="AE34" s="291">
        <f t="shared" si="11"/>
        <v>41588.593059999999</v>
      </c>
      <c r="AF34" s="291">
        <f t="shared" si="11"/>
        <v>22051.60785</v>
      </c>
      <c r="AG34" s="291">
        <f t="shared" si="11"/>
        <v>8600.2717159999993</v>
      </c>
      <c r="AH34" s="291">
        <f t="shared" si="11"/>
        <v>30651.879566</v>
      </c>
      <c r="AI34" s="291">
        <f t="shared" si="11"/>
        <v>9613.508151</v>
      </c>
      <c r="AJ34" s="291">
        <f t="shared" si="11"/>
        <v>15308.39589</v>
      </c>
      <c r="AK34" s="291">
        <f t="shared" ref="AK34:AZ36" si="12">+CR8</f>
        <v>24921.904041000002</v>
      </c>
      <c r="AL34" s="291">
        <f t="shared" si="12"/>
        <v>3378.412656</v>
      </c>
      <c r="AM34" s="291">
        <f t="shared" si="12"/>
        <v>7171.180171</v>
      </c>
      <c r="AN34" s="291">
        <f t="shared" si="12"/>
        <v>10549.592827</v>
      </c>
      <c r="AO34" s="291">
        <f t="shared" si="12"/>
        <v>30947.629584999999</v>
      </c>
      <c r="AP34" s="291">
        <f t="shared" si="12"/>
        <v>35386.715314870002</v>
      </c>
      <c r="AQ34" s="291">
        <f t="shared" si="12"/>
        <v>66334.344899870004</v>
      </c>
      <c r="AR34" s="291">
        <f t="shared" si="12"/>
        <v>8355.1706610000001</v>
      </c>
      <c r="AS34" s="291">
        <f t="shared" si="12"/>
        <v>7618.8254020000004</v>
      </c>
      <c r="AT34" s="291">
        <f t="shared" si="12"/>
        <v>15973.996063000001</v>
      </c>
      <c r="AU34" s="291">
        <f t="shared" si="12"/>
        <v>35156.692974999998</v>
      </c>
      <c r="AV34" s="291">
        <f t="shared" si="12"/>
        <v>60788.448807000001</v>
      </c>
      <c r="AW34" s="291">
        <f t="shared" si="12"/>
        <v>95945.141782000006</v>
      </c>
      <c r="AX34" s="291">
        <f t="shared" si="12"/>
        <v>763.47034199999996</v>
      </c>
      <c r="AY34" s="291">
        <f t="shared" si="12"/>
        <v>5480.7596999999996</v>
      </c>
      <c r="AZ34" s="291">
        <f t="shared" si="12"/>
        <v>6244.2300420000001</v>
      </c>
      <c r="BA34" s="291">
        <f t="shared" ref="BA34:BP36" si="13">+DH8</f>
        <v>1341.8318899999999</v>
      </c>
      <c r="BB34" s="291">
        <f t="shared" si="13"/>
        <v>5409.4227190000001</v>
      </c>
      <c r="BC34" s="291">
        <f t="shared" si="13"/>
        <v>6751.2546089999996</v>
      </c>
      <c r="BD34" s="291">
        <f t="shared" si="13"/>
        <v>4545.8441640000001</v>
      </c>
      <c r="BE34" s="291">
        <f t="shared" si="13"/>
        <v>4182.5469640000001</v>
      </c>
      <c r="BF34" s="291">
        <f t="shared" si="13"/>
        <v>8728.3911279999993</v>
      </c>
      <c r="BG34" s="291">
        <f t="shared" si="13"/>
        <v>3632.9190170000002</v>
      </c>
      <c r="BH34" s="291">
        <f t="shared" si="13"/>
        <v>4248.167743</v>
      </c>
      <c r="BI34" s="291">
        <f t="shared" si="13"/>
        <v>7881.0867600000001</v>
      </c>
      <c r="BJ34" s="291">
        <f t="shared" si="13"/>
        <v>1662.3382670000001</v>
      </c>
      <c r="BK34" s="291">
        <f t="shared" si="13"/>
        <v>4135.5699670000004</v>
      </c>
      <c r="BL34" s="291">
        <f t="shared" si="13"/>
        <v>5797.9082340000004</v>
      </c>
      <c r="BM34" s="291">
        <f t="shared" si="13"/>
        <v>6123.6356539999997</v>
      </c>
      <c r="BN34" s="291">
        <f t="shared" si="13"/>
        <v>2603.821833</v>
      </c>
      <c r="BO34" s="291">
        <f t="shared" si="13"/>
        <v>8727.4574869999997</v>
      </c>
      <c r="BP34" s="291">
        <f t="shared" si="13"/>
        <v>2351.2557230000002</v>
      </c>
      <c r="BQ34" s="291">
        <f t="shared" ref="BQ34:CB36" si="14">+DX8</f>
        <v>18368.966417</v>
      </c>
      <c r="BR34" s="291">
        <f t="shared" si="14"/>
        <v>20720.222140000002</v>
      </c>
      <c r="BS34" s="291">
        <f t="shared" si="14"/>
        <v>2157.5156299999999</v>
      </c>
      <c r="BT34" s="291">
        <f t="shared" si="14"/>
        <v>3114.5260389999999</v>
      </c>
      <c r="BU34" s="291">
        <f t="shared" si="14"/>
        <v>5272.0416690000002</v>
      </c>
      <c r="BV34" s="291">
        <f t="shared" si="14"/>
        <v>4725.6867862500003</v>
      </c>
      <c r="BW34" s="291">
        <f t="shared" si="14"/>
        <v>8.3946982800000001</v>
      </c>
      <c r="BX34" s="291">
        <f t="shared" si="14"/>
        <v>4734.0814845300001</v>
      </c>
      <c r="BY34" s="291">
        <f t="shared" si="14"/>
        <v>5567.6168390000003</v>
      </c>
      <c r="BZ34" s="291">
        <f t="shared" si="14"/>
        <v>4882.5551500000001</v>
      </c>
      <c r="CA34" s="291">
        <f t="shared" si="14"/>
        <v>10450.171989</v>
      </c>
      <c r="CB34" s="291">
        <f t="shared" si="14"/>
        <v>585906.09696540004</v>
      </c>
    </row>
    <row r="35" spans="1:80" x14ac:dyDescent="0.2">
      <c r="A35" s="290" t="s">
        <v>162</v>
      </c>
      <c r="B35" s="291">
        <f t="shared" ref="B35:D36" si="15">+BI9</f>
        <v>759.02213900000004</v>
      </c>
      <c r="C35" s="291">
        <f t="shared" si="15"/>
        <v>4.6219039999999998</v>
      </c>
      <c r="D35" s="291">
        <f t="shared" si="15"/>
        <v>763.64404300000001</v>
      </c>
      <c r="E35" s="291">
        <f t="shared" si="10"/>
        <v>11844.781408999999</v>
      </c>
      <c r="F35" s="291">
        <f t="shared" si="10"/>
        <v>228.942735</v>
      </c>
      <c r="G35" s="291">
        <f t="shared" si="10"/>
        <v>12073.724144</v>
      </c>
      <c r="H35" s="291">
        <f t="shared" si="10"/>
        <v>576.683404</v>
      </c>
      <c r="I35" s="291">
        <f t="shared" si="10"/>
        <v>51.685817999999998</v>
      </c>
      <c r="J35" s="291">
        <f t="shared" si="10"/>
        <v>628.36922200000004</v>
      </c>
      <c r="K35" s="291">
        <f t="shared" si="10"/>
        <v>1037.3999120000001</v>
      </c>
      <c r="L35" s="291">
        <f t="shared" si="10"/>
        <v>0</v>
      </c>
      <c r="M35" s="291">
        <f t="shared" si="10"/>
        <v>1037.3999120000001</v>
      </c>
      <c r="N35" s="291">
        <f t="shared" si="10"/>
        <v>240.618135</v>
      </c>
      <c r="O35" s="291">
        <f t="shared" si="10"/>
        <v>70.799516999999994</v>
      </c>
      <c r="P35" s="291">
        <f t="shared" si="10"/>
        <v>311.41765199999998</v>
      </c>
      <c r="Q35" s="291">
        <f t="shared" si="10"/>
        <v>614.18451700000003</v>
      </c>
      <c r="R35" s="291">
        <f t="shared" si="10"/>
        <v>1.9350670000000001</v>
      </c>
      <c r="S35" s="291">
        <f t="shared" si="10"/>
        <v>616.11958400000003</v>
      </c>
      <c r="T35" s="291">
        <f t="shared" si="10"/>
        <v>1690.226701</v>
      </c>
      <c r="U35" s="291">
        <f t="shared" si="11"/>
        <v>2179.3978360000001</v>
      </c>
      <c r="V35" s="291">
        <f t="shared" si="11"/>
        <v>3869.6245370000001</v>
      </c>
      <c r="W35" s="291">
        <f t="shared" si="11"/>
        <v>63.829473</v>
      </c>
      <c r="X35" s="291">
        <f t="shared" si="11"/>
        <v>0</v>
      </c>
      <c r="Y35" s="291">
        <f t="shared" si="11"/>
        <v>63.829473</v>
      </c>
      <c r="Z35" s="291">
        <f t="shared" si="11"/>
        <v>82.761725999999996</v>
      </c>
      <c r="AA35" s="291">
        <f t="shared" si="11"/>
        <v>0</v>
      </c>
      <c r="AB35" s="291">
        <f t="shared" si="11"/>
        <v>82.761725999999996</v>
      </c>
      <c r="AC35" s="291">
        <f t="shared" si="11"/>
        <v>171.72377599999999</v>
      </c>
      <c r="AD35" s="291">
        <f t="shared" si="11"/>
        <v>166.54881499999999</v>
      </c>
      <c r="AE35" s="291">
        <f t="shared" si="11"/>
        <v>338.27259099999998</v>
      </c>
      <c r="AF35" s="291">
        <f t="shared" si="11"/>
        <v>7512.7679239999998</v>
      </c>
      <c r="AG35" s="291">
        <f t="shared" si="11"/>
        <v>1030.0988199999999</v>
      </c>
      <c r="AH35" s="291">
        <f t="shared" si="11"/>
        <v>8542.8667440000008</v>
      </c>
      <c r="AI35" s="291">
        <f t="shared" si="11"/>
        <v>94.053905999999998</v>
      </c>
      <c r="AJ35" s="291">
        <f t="shared" si="11"/>
        <v>0</v>
      </c>
      <c r="AK35" s="291">
        <f t="shared" si="12"/>
        <v>94.053905999999998</v>
      </c>
      <c r="AL35" s="291">
        <f t="shared" si="12"/>
        <v>773.42963199999997</v>
      </c>
      <c r="AM35" s="291">
        <f t="shared" si="12"/>
        <v>0</v>
      </c>
      <c r="AN35" s="291">
        <f t="shared" si="12"/>
        <v>773.42963199999997</v>
      </c>
      <c r="AO35" s="291">
        <f t="shared" si="12"/>
        <v>16565.414916000002</v>
      </c>
      <c r="AP35" s="291">
        <f t="shared" si="12"/>
        <v>925.82345418</v>
      </c>
      <c r="AQ35" s="291">
        <f t="shared" si="12"/>
        <v>17491.238370179999</v>
      </c>
      <c r="AR35" s="291">
        <f t="shared" si="12"/>
        <v>107.411295</v>
      </c>
      <c r="AS35" s="291">
        <f t="shared" si="12"/>
        <v>10.775411999999999</v>
      </c>
      <c r="AT35" s="291">
        <f t="shared" si="12"/>
        <v>118.186707</v>
      </c>
      <c r="AU35" s="291">
        <f t="shared" si="12"/>
        <v>457.48936900000001</v>
      </c>
      <c r="AV35" s="291">
        <f t="shared" si="12"/>
        <v>43.738047000000002</v>
      </c>
      <c r="AW35" s="291">
        <f t="shared" si="12"/>
        <v>501.22741600000001</v>
      </c>
      <c r="AX35" s="291">
        <f t="shared" si="12"/>
        <v>12.797566</v>
      </c>
      <c r="AY35" s="291">
        <f t="shared" si="12"/>
        <v>0</v>
      </c>
      <c r="AZ35" s="291">
        <f t="shared" si="12"/>
        <v>12.797566</v>
      </c>
      <c r="BA35" s="291">
        <f t="shared" si="13"/>
        <v>146.55741800000001</v>
      </c>
      <c r="BB35" s="291">
        <f t="shared" si="13"/>
        <v>0</v>
      </c>
      <c r="BC35" s="291">
        <f t="shared" si="13"/>
        <v>146.55741800000001</v>
      </c>
      <c r="BD35" s="291">
        <f t="shared" si="13"/>
        <v>506.680226</v>
      </c>
      <c r="BE35" s="291">
        <f t="shared" si="13"/>
        <v>90.354029999999995</v>
      </c>
      <c r="BF35" s="291">
        <f t="shared" si="13"/>
        <v>597.03425600000003</v>
      </c>
      <c r="BG35" s="291">
        <f t="shared" si="13"/>
        <v>390.607936</v>
      </c>
      <c r="BH35" s="291">
        <f t="shared" si="13"/>
        <v>0</v>
      </c>
      <c r="BI35" s="291">
        <f t="shared" si="13"/>
        <v>390.607936</v>
      </c>
      <c r="BJ35" s="291">
        <f t="shared" si="13"/>
        <v>34.863180999999997</v>
      </c>
      <c r="BK35" s="291">
        <f t="shared" si="13"/>
        <v>0</v>
      </c>
      <c r="BL35" s="291">
        <f t="shared" si="13"/>
        <v>34.863180999999997</v>
      </c>
      <c r="BM35" s="291">
        <f t="shared" si="13"/>
        <v>150.69416899999999</v>
      </c>
      <c r="BN35" s="291">
        <f t="shared" si="13"/>
        <v>0</v>
      </c>
      <c r="BO35" s="291">
        <f t="shared" si="13"/>
        <v>150.69416899999999</v>
      </c>
      <c r="BP35" s="291">
        <f t="shared" si="13"/>
        <v>231.759782</v>
      </c>
      <c r="BQ35" s="291">
        <f t="shared" si="14"/>
        <v>168.154279</v>
      </c>
      <c r="BR35" s="291">
        <f t="shared" si="14"/>
        <v>399.914061</v>
      </c>
      <c r="BS35" s="291">
        <f t="shared" si="14"/>
        <v>128.32914099999999</v>
      </c>
      <c r="BT35" s="291">
        <f t="shared" si="14"/>
        <v>0</v>
      </c>
      <c r="BU35" s="291">
        <f t="shared" si="14"/>
        <v>128.32914099999999</v>
      </c>
      <c r="BV35" s="291">
        <f t="shared" si="14"/>
        <v>9.5946662699999994</v>
      </c>
      <c r="BW35" s="291">
        <f t="shared" si="14"/>
        <v>0</v>
      </c>
      <c r="BX35" s="291">
        <f t="shared" si="14"/>
        <v>9.5946662699999994</v>
      </c>
      <c r="BY35" s="291">
        <f t="shared" si="14"/>
        <v>207.66359299999999</v>
      </c>
      <c r="BZ35" s="291">
        <f t="shared" si="14"/>
        <v>0</v>
      </c>
      <c r="CA35" s="291">
        <f t="shared" si="14"/>
        <v>207.66359299999999</v>
      </c>
      <c r="CB35" s="291">
        <f t="shared" si="14"/>
        <v>49384.221646450002</v>
      </c>
    </row>
    <row r="36" spans="1:80" ht="20.399999999999999" x14ac:dyDescent="0.2">
      <c r="A36" s="290" t="s">
        <v>172</v>
      </c>
      <c r="B36" s="291">
        <f t="shared" si="15"/>
        <v>80842.914789000002</v>
      </c>
      <c r="C36" s="291">
        <f t="shared" si="15"/>
        <v>0</v>
      </c>
      <c r="D36" s="291">
        <f t="shared" si="15"/>
        <v>80842.914789000002</v>
      </c>
      <c r="E36" s="291">
        <f t="shared" si="10"/>
        <v>29909.150775999999</v>
      </c>
      <c r="F36" s="291">
        <f t="shared" si="10"/>
        <v>0</v>
      </c>
      <c r="G36" s="291">
        <f t="shared" si="10"/>
        <v>29909.150775999999</v>
      </c>
      <c r="H36" s="291">
        <f t="shared" si="10"/>
        <v>11635.762644</v>
      </c>
      <c r="I36" s="291">
        <f t="shared" si="10"/>
        <v>0</v>
      </c>
      <c r="J36" s="291">
        <f t="shared" si="10"/>
        <v>11635.762644</v>
      </c>
      <c r="K36" s="291">
        <f t="shared" si="10"/>
        <v>11917.166513</v>
      </c>
      <c r="L36" s="291">
        <f t="shared" si="10"/>
        <v>0</v>
      </c>
      <c r="M36" s="291">
        <f t="shared" si="10"/>
        <v>11917.166513</v>
      </c>
      <c r="N36" s="291">
        <f t="shared" si="10"/>
        <v>6983.7655619999996</v>
      </c>
      <c r="O36" s="291">
        <f t="shared" si="10"/>
        <v>0</v>
      </c>
      <c r="P36" s="291">
        <f t="shared" si="10"/>
        <v>6983.7655619999996</v>
      </c>
      <c r="Q36" s="291">
        <f t="shared" si="10"/>
        <v>16840.714182</v>
      </c>
      <c r="R36" s="291">
        <f t="shared" si="10"/>
        <v>0</v>
      </c>
      <c r="S36" s="291">
        <f t="shared" si="10"/>
        <v>16840.714182</v>
      </c>
      <c r="T36" s="291">
        <f t="shared" si="10"/>
        <v>20582.922947999999</v>
      </c>
      <c r="U36" s="291">
        <f t="shared" si="11"/>
        <v>0</v>
      </c>
      <c r="V36" s="291">
        <f t="shared" si="11"/>
        <v>20582.922947999999</v>
      </c>
      <c r="W36" s="291">
        <f t="shared" si="11"/>
        <v>7566.9139089999999</v>
      </c>
      <c r="X36" s="291">
        <f t="shared" si="11"/>
        <v>0</v>
      </c>
      <c r="Y36" s="291">
        <f t="shared" si="11"/>
        <v>7566.9139089999999</v>
      </c>
      <c r="Z36" s="291">
        <f t="shared" si="11"/>
        <v>8907.5975679999992</v>
      </c>
      <c r="AA36" s="291">
        <f t="shared" si="11"/>
        <v>0</v>
      </c>
      <c r="AB36" s="291">
        <f t="shared" si="11"/>
        <v>8907.5975679999992</v>
      </c>
      <c r="AC36" s="291">
        <f t="shared" si="11"/>
        <v>41250.320468999998</v>
      </c>
      <c r="AD36" s="291">
        <f t="shared" si="11"/>
        <v>0</v>
      </c>
      <c r="AE36" s="291">
        <f t="shared" si="11"/>
        <v>41250.320468999998</v>
      </c>
      <c r="AF36" s="291">
        <f t="shared" si="11"/>
        <v>22109.012822000001</v>
      </c>
      <c r="AG36" s="291">
        <f t="shared" si="11"/>
        <v>0</v>
      </c>
      <c r="AH36" s="291">
        <f t="shared" si="11"/>
        <v>22109.012822000001</v>
      </c>
      <c r="AI36" s="291">
        <f t="shared" si="11"/>
        <v>24827.850135000001</v>
      </c>
      <c r="AJ36" s="291">
        <f t="shared" si="11"/>
        <v>0</v>
      </c>
      <c r="AK36" s="291">
        <f t="shared" si="12"/>
        <v>24827.850135000001</v>
      </c>
      <c r="AL36" s="291">
        <f t="shared" si="12"/>
        <v>9776.1631949999992</v>
      </c>
      <c r="AM36" s="291">
        <f t="shared" si="12"/>
        <v>0</v>
      </c>
      <c r="AN36" s="291">
        <f t="shared" si="12"/>
        <v>9776.1631949999992</v>
      </c>
      <c r="AO36" s="291">
        <f t="shared" si="12"/>
        <v>48843.106529689998</v>
      </c>
      <c r="AP36" s="291">
        <f t="shared" si="12"/>
        <v>0</v>
      </c>
      <c r="AQ36" s="291">
        <f t="shared" si="12"/>
        <v>48843.106529689998</v>
      </c>
      <c r="AR36" s="291">
        <f t="shared" si="12"/>
        <v>15855.809356</v>
      </c>
      <c r="AS36" s="291">
        <f t="shared" si="12"/>
        <v>0</v>
      </c>
      <c r="AT36" s="291">
        <f t="shared" si="12"/>
        <v>15855.809356</v>
      </c>
      <c r="AU36" s="291">
        <f t="shared" si="12"/>
        <v>95443.914365999997</v>
      </c>
      <c r="AV36" s="291">
        <f t="shared" si="12"/>
        <v>0</v>
      </c>
      <c r="AW36" s="291">
        <f t="shared" si="12"/>
        <v>95443.914365999997</v>
      </c>
      <c r="AX36" s="291">
        <f t="shared" si="12"/>
        <v>6231.432476</v>
      </c>
      <c r="AY36" s="291">
        <f t="shared" si="12"/>
        <v>0</v>
      </c>
      <c r="AZ36" s="291">
        <f t="shared" si="12"/>
        <v>6231.432476</v>
      </c>
      <c r="BA36" s="291">
        <f t="shared" si="13"/>
        <v>6604.6971910000002</v>
      </c>
      <c r="BB36" s="291">
        <f t="shared" si="13"/>
        <v>0</v>
      </c>
      <c r="BC36" s="291">
        <f t="shared" si="13"/>
        <v>6604.6971910000002</v>
      </c>
      <c r="BD36" s="291">
        <f t="shared" si="13"/>
        <v>8131.3568720000003</v>
      </c>
      <c r="BE36" s="291">
        <f t="shared" si="13"/>
        <v>0</v>
      </c>
      <c r="BF36" s="291">
        <f t="shared" si="13"/>
        <v>8131.3568720000003</v>
      </c>
      <c r="BG36" s="291">
        <f t="shared" si="13"/>
        <v>7490.4788239999998</v>
      </c>
      <c r="BH36" s="291">
        <f t="shared" si="13"/>
        <v>0</v>
      </c>
      <c r="BI36" s="291">
        <f t="shared" si="13"/>
        <v>7490.4788239999998</v>
      </c>
      <c r="BJ36" s="291">
        <f t="shared" si="13"/>
        <v>5763.0450529999998</v>
      </c>
      <c r="BK36" s="291">
        <f t="shared" si="13"/>
        <v>0</v>
      </c>
      <c r="BL36" s="291">
        <f t="shared" si="13"/>
        <v>5763.0450529999998</v>
      </c>
      <c r="BM36" s="291">
        <f t="shared" si="13"/>
        <v>8576.7633179999993</v>
      </c>
      <c r="BN36" s="291">
        <f t="shared" si="13"/>
        <v>0</v>
      </c>
      <c r="BO36" s="291">
        <f t="shared" si="13"/>
        <v>8576.7633179999993</v>
      </c>
      <c r="BP36" s="291">
        <f t="shared" si="13"/>
        <v>20320.308078999999</v>
      </c>
      <c r="BQ36" s="291">
        <f t="shared" si="14"/>
        <v>0</v>
      </c>
      <c r="BR36" s="291">
        <f t="shared" si="14"/>
        <v>20320.308078999999</v>
      </c>
      <c r="BS36" s="291">
        <f t="shared" si="14"/>
        <v>5143.712528</v>
      </c>
      <c r="BT36" s="291">
        <f t="shared" si="14"/>
        <v>0</v>
      </c>
      <c r="BU36" s="291">
        <f t="shared" si="14"/>
        <v>5143.712528</v>
      </c>
      <c r="BV36" s="291">
        <f t="shared" si="14"/>
        <v>4724.4868182600003</v>
      </c>
      <c r="BW36" s="291">
        <f t="shared" si="14"/>
        <v>0</v>
      </c>
      <c r="BX36" s="291">
        <f t="shared" si="14"/>
        <v>4724.4868182600003</v>
      </c>
      <c r="BY36" s="291">
        <f t="shared" si="14"/>
        <v>10242.508395999999</v>
      </c>
      <c r="BZ36" s="291">
        <f t="shared" si="14"/>
        <v>0</v>
      </c>
      <c r="CA36" s="291">
        <f t="shared" si="14"/>
        <v>10242.508395999999</v>
      </c>
      <c r="CB36" s="291">
        <f t="shared" si="14"/>
        <v>536521.87531895004</v>
      </c>
    </row>
    <row r="38" spans="1:80" ht="12" customHeight="1" x14ac:dyDescent="0.2">
      <c r="B38" s="369" t="s">
        <v>418</v>
      </c>
      <c r="C38" s="370"/>
      <c r="D38" s="370"/>
      <c r="E38" s="370"/>
      <c r="F38" s="370"/>
      <c r="G38" s="370"/>
      <c r="H38" s="370"/>
      <c r="I38" s="370"/>
      <c r="J38" s="370"/>
      <c r="K38" s="371" t="s">
        <v>419</v>
      </c>
    </row>
    <row r="39" spans="1:80" x14ac:dyDescent="0.2">
      <c r="B39" s="374" t="s">
        <v>426</v>
      </c>
      <c r="C39" s="375"/>
      <c r="D39" s="376" t="s">
        <v>427</v>
      </c>
      <c r="E39" s="374" t="s">
        <v>428</v>
      </c>
      <c r="F39" s="375"/>
      <c r="G39" s="376" t="s">
        <v>429</v>
      </c>
      <c r="H39" s="374" t="s">
        <v>430</v>
      </c>
      <c r="I39" s="375"/>
      <c r="J39" s="376" t="s">
        <v>431</v>
      </c>
      <c r="K39" s="372"/>
    </row>
    <row r="40" spans="1:80" ht="12" customHeight="1" x14ac:dyDescent="0.2">
      <c r="B40" s="369" t="s">
        <v>536</v>
      </c>
      <c r="C40" s="370"/>
      <c r="D40" s="377"/>
      <c r="E40" s="369" t="s">
        <v>537</v>
      </c>
      <c r="F40" s="370"/>
      <c r="G40" s="377"/>
      <c r="H40" s="369" t="s">
        <v>538</v>
      </c>
      <c r="I40" s="370"/>
      <c r="J40" s="377"/>
      <c r="K40" s="372"/>
    </row>
    <row r="41" spans="1:80" x14ac:dyDescent="0.2">
      <c r="A41" s="130"/>
      <c r="B41" s="289">
        <v>6900</v>
      </c>
      <c r="C41" s="289">
        <v>6200</v>
      </c>
      <c r="D41" s="378"/>
      <c r="E41" s="289">
        <v>6900</v>
      </c>
      <c r="F41" s="289">
        <v>6200</v>
      </c>
      <c r="G41" s="378"/>
      <c r="H41" s="289">
        <v>6900</v>
      </c>
      <c r="I41" s="289">
        <v>6200</v>
      </c>
      <c r="J41" s="378"/>
      <c r="K41" s="373"/>
    </row>
    <row r="42" spans="1:80" x14ac:dyDescent="0.2">
      <c r="A42" s="290" t="s">
        <v>146</v>
      </c>
      <c r="B42" s="291">
        <f>+B8</f>
        <v>148839.30268224</v>
      </c>
      <c r="C42" s="291">
        <f>+C8</f>
        <v>74112.833191979997</v>
      </c>
      <c r="D42" s="291">
        <f>+D8</f>
        <v>222952.13587422</v>
      </c>
      <c r="E42" s="291">
        <f t="shared" ref="E42:K44" si="16">+E8</f>
        <v>55785.957608999997</v>
      </c>
      <c r="F42" s="291">
        <f t="shared" si="16"/>
        <v>2693.0479030000001</v>
      </c>
      <c r="G42" s="291">
        <f t="shared" si="16"/>
        <v>58479.005512000003</v>
      </c>
      <c r="H42" s="291">
        <f t="shared" si="16"/>
        <v>30291.937988000001</v>
      </c>
      <c r="I42" s="291">
        <f t="shared" si="16"/>
        <v>2492.0703480000002</v>
      </c>
      <c r="J42" s="291">
        <f t="shared" si="16"/>
        <v>32784.008335999999</v>
      </c>
      <c r="K42" s="291">
        <f t="shared" si="16"/>
        <v>314215.14972222003</v>
      </c>
    </row>
    <row r="43" spans="1:80" x14ac:dyDescent="0.2">
      <c r="A43" s="290" t="s">
        <v>162</v>
      </c>
      <c r="B43" s="291">
        <f t="shared" ref="B43:D44" si="17">+B9</f>
        <v>19510.874495839998</v>
      </c>
      <c r="C43" s="291">
        <f t="shared" si="17"/>
        <v>25977.081883489998</v>
      </c>
      <c r="D43" s="291">
        <f t="shared" si="17"/>
        <v>45487.956379329997</v>
      </c>
      <c r="E43" s="291">
        <f t="shared" si="16"/>
        <v>11834.540795999999</v>
      </c>
      <c r="F43" s="291">
        <f t="shared" si="16"/>
        <v>0</v>
      </c>
      <c r="G43" s="291">
        <f t="shared" si="16"/>
        <v>11834.540795999999</v>
      </c>
      <c r="H43" s="291">
        <f t="shared" si="16"/>
        <v>1538.2052739999999</v>
      </c>
      <c r="I43" s="291">
        <f t="shared" si="16"/>
        <v>0</v>
      </c>
      <c r="J43" s="291">
        <f t="shared" si="16"/>
        <v>1538.2052739999999</v>
      </c>
      <c r="K43" s="291">
        <f t="shared" si="16"/>
        <v>58860.702449329998</v>
      </c>
    </row>
    <row r="44" spans="1:80" ht="20.399999999999999" x14ac:dyDescent="0.2">
      <c r="A44" s="290" t="s">
        <v>172</v>
      </c>
      <c r="B44" s="291">
        <f t="shared" si="17"/>
        <v>177464.17949489001</v>
      </c>
      <c r="C44" s="291">
        <f t="shared" si="17"/>
        <v>0</v>
      </c>
      <c r="D44" s="291">
        <f t="shared" si="17"/>
        <v>177464.17949489001</v>
      </c>
      <c r="E44" s="291">
        <f t="shared" si="16"/>
        <v>46644.464716000002</v>
      </c>
      <c r="F44" s="291">
        <f t="shared" si="16"/>
        <v>0</v>
      </c>
      <c r="G44" s="291">
        <f t="shared" si="16"/>
        <v>46644.464716000002</v>
      </c>
      <c r="H44" s="291">
        <f t="shared" si="16"/>
        <v>31245.803061999999</v>
      </c>
      <c r="I44" s="291">
        <f t="shared" si="16"/>
        <v>0</v>
      </c>
      <c r="J44" s="291">
        <f t="shared" si="16"/>
        <v>31245.803061999999</v>
      </c>
      <c r="K44" s="291">
        <f t="shared" si="16"/>
        <v>255354.44727288999</v>
      </c>
    </row>
    <row r="46" spans="1:80" x14ac:dyDescent="0.2">
      <c r="B46" s="369" t="s">
        <v>105</v>
      </c>
      <c r="C46" s="370"/>
      <c r="D46" s="370"/>
      <c r="E46" s="370"/>
      <c r="F46" s="370"/>
      <c r="G46" s="370"/>
      <c r="H46" s="371" t="s">
        <v>117</v>
      </c>
    </row>
    <row r="47" spans="1:80" x14ac:dyDescent="0.2">
      <c r="B47" s="374" t="s">
        <v>532</v>
      </c>
      <c r="C47" s="375"/>
      <c r="D47" s="376" t="s">
        <v>533</v>
      </c>
      <c r="E47" s="374" t="s">
        <v>534</v>
      </c>
      <c r="F47" s="375"/>
      <c r="G47" s="376" t="s">
        <v>535</v>
      </c>
      <c r="H47" s="372"/>
    </row>
    <row r="48" spans="1:80" ht="12" customHeight="1" x14ac:dyDescent="0.2">
      <c r="B48" s="369" t="s">
        <v>118</v>
      </c>
      <c r="C48" s="370"/>
      <c r="D48" s="377"/>
      <c r="E48" s="369" t="s">
        <v>589</v>
      </c>
      <c r="F48" s="370"/>
      <c r="G48" s="377"/>
      <c r="H48" s="372"/>
    </row>
    <row r="49" spans="1:8" x14ac:dyDescent="0.2">
      <c r="A49" s="130"/>
      <c r="B49" s="289">
        <v>6900</v>
      </c>
      <c r="C49" s="289">
        <v>6200</v>
      </c>
      <c r="D49" s="378"/>
      <c r="E49" s="289">
        <v>6900</v>
      </c>
      <c r="F49" s="289">
        <v>6200</v>
      </c>
      <c r="G49" s="378"/>
      <c r="H49" s="373"/>
    </row>
    <row r="50" spans="1:8" x14ac:dyDescent="0.2">
      <c r="A50" s="290" t="s">
        <v>146</v>
      </c>
      <c r="B50" s="291">
        <f>+FI8</f>
        <v>50842.946287999999</v>
      </c>
      <c r="C50" s="291">
        <f>+FJ8</f>
        <v>7243.2764322900002</v>
      </c>
      <c r="D50" s="291">
        <f>+FK8</f>
        <v>58086.222720290003</v>
      </c>
      <c r="E50" s="291">
        <f t="shared" ref="E50:H52" si="18">+FL8</f>
        <v>6551549.2086720001</v>
      </c>
      <c r="F50" s="291">
        <f t="shared" si="18"/>
        <v>2099249.2066469998</v>
      </c>
      <c r="G50" s="291">
        <f t="shared" si="18"/>
        <v>8650798.4153189994</v>
      </c>
      <c r="H50" s="291">
        <f t="shared" si="18"/>
        <v>8708884.6380392909</v>
      </c>
    </row>
    <row r="51" spans="1:8" x14ac:dyDescent="0.2">
      <c r="A51" s="290" t="s">
        <v>162</v>
      </c>
      <c r="B51" s="291">
        <f t="shared" ref="B51:D52" si="19">+FI9</f>
        <v>13967.665252000001</v>
      </c>
      <c r="C51" s="291">
        <f t="shared" si="19"/>
        <v>86922.399606110004</v>
      </c>
      <c r="D51" s="291">
        <f t="shared" si="19"/>
        <v>100890.06485811</v>
      </c>
      <c r="E51" s="291">
        <f t="shared" si="18"/>
        <v>4707803.1285490002</v>
      </c>
      <c r="F51" s="291">
        <f t="shared" si="18"/>
        <v>2102740.7401680001</v>
      </c>
      <c r="G51" s="291">
        <f t="shared" si="18"/>
        <v>6810543.8687169999</v>
      </c>
      <c r="H51" s="291">
        <f t="shared" si="18"/>
        <v>6911433.9335751096</v>
      </c>
    </row>
    <row r="52" spans="1:8" ht="20.399999999999999" x14ac:dyDescent="0.2">
      <c r="A52" s="290" t="s">
        <v>172</v>
      </c>
      <c r="B52" s="291">
        <f t="shared" si="19"/>
        <v>-42803.84213782</v>
      </c>
      <c r="C52" s="291">
        <f t="shared" si="19"/>
        <v>0</v>
      </c>
      <c r="D52" s="291">
        <f t="shared" si="19"/>
        <v>-42803.84213782</v>
      </c>
      <c r="E52" s="291">
        <f t="shared" si="18"/>
        <v>1840254.546602</v>
      </c>
      <c r="F52" s="291">
        <f t="shared" si="18"/>
        <v>0</v>
      </c>
      <c r="G52" s="291">
        <f t="shared" si="18"/>
        <v>1840254.546602</v>
      </c>
      <c r="H52" s="291">
        <f t="shared" si="18"/>
        <v>1797450.7044641799</v>
      </c>
    </row>
  </sheetData>
  <mergeCells count="347">
    <mergeCell ref="FH4:FH7"/>
    <mergeCell ref="FI4:FN4"/>
    <mergeCell ref="FO4:FO7"/>
    <mergeCell ref="B5:C5"/>
    <mergeCell ref="D5:D7"/>
    <mergeCell ref="E5:F5"/>
    <mergeCell ref="G5:G7"/>
    <mergeCell ref="H5:I5"/>
    <mergeCell ref="J5:J7"/>
    <mergeCell ref="B4:J4"/>
    <mergeCell ref="K4:K7"/>
    <mergeCell ref="L4:BG4"/>
    <mergeCell ref="BH4:BH7"/>
    <mergeCell ref="BI4:EH4"/>
    <mergeCell ref="EI4:EI7"/>
    <mergeCell ref="L5:M5"/>
    <mergeCell ref="N5:N7"/>
    <mergeCell ref="O5:P5"/>
    <mergeCell ref="Q5:Q7"/>
    <mergeCell ref="R5:S5"/>
    <mergeCell ref="T5:T7"/>
    <mergeCell ref="U5:V5"/>
    <mergeCell ref="W5:W7"/>
    <mergeCell ref="X5:Y5"/>
    <mergeCell ref="Z5:Z7"/>
    <mergeCell ref="U6:V6"/>
    <mergeCell ref="X6:Y6"/>
    <mergeCell ref="EJ4:FG4"/>
    <mergeCell ref="AA5:AB5"/>
    <mergeCell ref="AC5:AC7"/>
    <mergeCell ref="AD5:AE5"/>
    <mergeCell ref="AF5:AF7"/>
    <mergeCell ref="AG5:AH5"/>
    <mergeCell ref="AI5:AI7"/>
    <mergeCell ref="AA6:AB6"/>
    <mergeCell ref="AD6:AE6"/>
    <mergeCell ref="AG6:AH6"/>
    <mergeCell ref="AJ5:AK5"/>
    <mergeCell ref="AL5:AL7"/>
    <mergeCell ref="AM5:AN5"/>
    <mergeCell ref="AO5:AO7"/>
    <mergeCell ref="AP5:AQ5"/>
    <mergeCell ref="AR5:AR7"/>
    <mergeCell ref="AJ6:AK6"/>
    <mergeCell ref="AM6:AN6"/>
    <mergeCell ref="AP6:AQ6"/>
    <mergeCell ref="AS5:AT5"/>
    <mergeCell ref="AU5:AU7"/>
    <mergeCell ref="AV5:AW5"/>
    <mergeCell ref="AX5:AX7"/>
    <mergeCell ref="AY5:AZ5"/>
    <mergeCell ref="BA5:BA7"/>
    <mergeCell ref="AS6:AT6"/>
    <mergeCell ref="AV6:AW6"/>
    <mergeCell ref="AY6:AZ6"/>
    <mergeCell ref="BB5:BC5"/>
    <mergeCell ref="BD5:BD7"/>
    <mergeCell ref="BE5:BF5"/>
    <mergeCell ref="BG5:BG7"/>
    <mergeCell ref="BI5:BJ5"/>
    <mergeCell ref="BK5:BK7"/>
    <mergeCell ref="BB6:BC6"/>
    <mergeCell ref="BE6:BF6"/>
    <mergeCell ref="BI6:BJ6"/>
    <mergeCell ref="BL5:BM5"/>
    <mergeCell ref="BN5:BN7"/>
    <mergeCell ref="BO5:BP5"/>
    <mergeCell ref="BQ5:BQ7"/>
    <mergeCell ref="BR5:BS5"/>
    <mergeCell ref="BT5:BT7"/>
    <mergeCell ref="BL6:BM6"/>
    <mergeCell ref="BO6:BP6"/>
    <mergeCell ref="BR6:BS6"/>
    <mergeCell ref="BU5:BV5"/>
    <mergeCell ref="BW5:BW7"/>
    <mergeCell ref="BX5:BY5"/>
    <mergeCell ref="BZ5:BZ7"/>
    <mergeCell ref="CA5:CB5"/>
    <mergeCell ref="CC5:CC7"/>
    <mergeCell ref="BU6:BV6"/>
    <mergeCell ref="BX6:BY6"/>
    <mergeCell ref="CA6:CB6"/>
    <mergeCell ref="CD5:CE5"/>
    <mergeCell ref="CF5:CF7"/>
    <mergeCell ref="CG5:CH5"/>
    <mergeCell ref="CI5:CI7"/>
    <mergeCell ref="CJ5:CK5"/>
    <mergeCell ref="CL5:CL7"/>
    <mergeCell ref="CD6:CE6"/>
    <mergeCell ref="CG6:CH6"/>
    <mergeCell ref="CJ6:CK6"/>
    <mergeCell ref="CM5:CN5"/>
    <mergeCell ref="CO5:CO7"/>
    <mergeCell ref="CP5:CQ5"/>
    <mergeCell ref="CR5:CR7"/>
    <mergeCell ref="CS5:CT5"/>
    <mergeCell ref="CU5:CU7"/>
    <mergeCell ref="CM6:CN6"/>
    <mergeCell ref="CP6:CQ6"/>
    <mergeCell ref="CS6:CT6"/>
    <mergeCell ref="CV5:CW5"/>
    <mergeCell ref="CX5:CX7"/>
    <mergeCell ref="CY5:CZ5"/>
    <mergeCell ref="DA5:DA7"/>
    <mergeCell ref="DB5:DC5"/>
    <mergeCell ref="DD5:DD7"/>
    <mergeCell ref="CV6:CW6"/>
    <mergeCell ref="CY6:CZ6"/>
    <mergeCell ref="DB6:DC6"/>
    <mergeCell ref="DE5:DF5"/>
    <mergeCell ref="DG5:DG7"/>
    <mergeCell ref="DH5:DI5"/>
    <mergeCell ref="DJ5:DJ7"/>
    <mergeCell ref="DK5:DL5"/>
    <mergeCell ref="DM5:DM7"/>
    <mergeCell ref="DE6:DF6"/>
    <mergeCell ref="DH6:DI6"/>
    <mergeCell ref="DK6:DL6"/>
    <mergeCell ref="DN5:DO5"/>
    <mergeCell ref="DP5:DP7"/>
    <mergeCell ref="DV5:DV7"/>
    <mergeCell ref="DN6:DO6"/>
    <mergeCell ref="DQ6:DR6"/>
    <mergeCell ref="DT6:DU6"/>
    <mergeCell ref="EO5:EO7"/>
    <mergeCell ref="EF6:EG6"/>
    <mergeCell ref="EJ6:EK6"/>
    <mergeCell ref="EM6:EN6"/>
    <mergeCell ref="DW5:DX5"/>
    <mergeCell ref="DY5:DY7"/>
    <mergeCell ref="DZ5:EA5"/>
    <mergeCell ref="EB5:EB7"/>
    <mergeCell ref="EC5:ED5"/>
    <mergeCell ref="EE5:EE7"/>
    <mergeCell ref="DW6:DX6"/>
    <mergeCell ref="DZ6:EA6"/>
    <mergeCell ref="EC6:ED6"/>
    <mergeCell ref="FK5:FK7"/>
    <mergeCell ref="FL5:FM5"/>
    <mergeCell ref="FN5:FN7"/>
    <mergeCell ref="B6:C6"/>
    <mergeCell ref="E6:F6"/>
    <mergeCell ref="H6:I6"/>
    <mergeCell ref="L6:M6"/>
    <mergeCell ref="O6:P6"/>
    <mergeCell ref="R6:S6"/>
    <mergeCell ref="EY5:EZ5"/>
    <mergeCell ref="FA5:FA7"/>
    <mergeCell ref="FB5:FC5"/>
    <mergeCell ref="FD5:FD7"/>
    <mergeCell ref="FE5:FF5"/>
    <mergeCell ref="FG5:FG7"/>
    <mergeCell ref="EY6:EZ6"/>
    <mergeCell ref="FB6:FC6"/>
    <mergeCell ref="FE6:FF6"/>
    <mergeCell ref="EP5:EQ5"/>
    <mergeCell ref="ER5:ER7"/>
    <mergeCell ref="EV5:EW5"/>
    <mergeCell ref="DQ5:DR5"/>
    <mergeCell ref="DS5:DS7"/>
    <mergeCell ref="DT5:DU5"/>
    <mergeCell ref="M15:M17"/>
    <mergeCell ref="N15:O15"/>
    <mergeCell ref="P15:P17"/>
    <mergeCell ref="Q15:R15"/>
    <mergeCell ref="S15:S17"/>
    <mergeCell ref="FI6:FJ6"/>
    <mergeCell ref="FL6:FM6"/>
    <mergeCell ref="B14:AZ14"/>
    <mergeCell ref="BA14:BA17"/>
    <mergeCell ref="B15:C15"/>
    <mergeCell ref="D15:D17"/>
    <mergeCell ref="E15:F15"/>
    <mergeCell ref="G15:G17"/>
    <mergeCell ref="H15:I15"/>
    <mergeCell ref="J15:J17"/>
    <mergeCell ref="EX5:EX7"/>
    <mergeCell ref="EP6:EQ6"/>
    <mergeCell ref="EV6:EW6"/>
    <mergeCell ref="EF5:EG5"/>
    <mergeCell ref="EH5:EH7"/>
    <mergeCell ref="EJ5:EK5"/>
    <mergeCell ref="EL5:EL7"/>
    <mergeCell ref="EM5:EN5"/>
    <mergeCell ref="FI5:FJ5"/>
    <mergeCell ref="AU15:AV15"/>
    <mergeCell ref="AW15:AW17"/>
    <mergeCell ref="AX15:AY15"/>
    <mergeCell ref="AZ15:AZ17"/>
    <mergeCell ref="B16:C16"/>
    <mergeCell ref="E16:F16"/>
    <mergeCell ref="H16:I16"/>
    <mergeCell ref="K16:L16"/>
    <mergeCell ref="N16:O16"/>
    <mergeCell ref="Q16:R16"/>
    <mergeCell ref="AL15:AM15"/>
    <mergeCell ref="AN15:AN17"/>
    <mergeCell ref="AO15:AP15"/>
    <mergeCell ref="AQ15:AQ17"/>
    <mergeCell ref="AR15:AS15"/>
    <mergeCell ref="AT15:AT17"/>
    <mergeCell ref="AL16:AM16"/>
    <mergeCell ref="AO16:AP16"/>
    <mergeCell ref="AR16:AS16"/>
    <mergeCell ref="AC15:AD15"/>
    <mergeCell ref="AE15:AE17"/>
    <mergeCell ref="AF15:AG15"/>
    <mergeCell ref="AH15:AH17"/>
    <mergeCell ref="AI15:AJ15"/>
    <mergeCell ref="AU16:AV16"/>
    <mergeCell ref="AX16:AY16"/>
    <mergeCell ref="B22:V22"/>
    <mergeCell ref="W22:W25"/>
    <mergeCell ref="B23:C23"/>
    <mergeCell ref="D23:D25"/>
    <mergeCell ref="E23:F23"/>
    <mergeCell ref="G23:G25"/>
    <mergeCell ref="H23:I23"/>
    <mergeCell ref="J23:J25"/>
    <mergeCell ref="AK15:AK17"/>
    <mergeCell ref="AC16:AD16"/>
    <mergeCell ref="AF16:AG16"/>
    <mergeCell ref="AI16:AJ16"/>
    <mergeCell ref="T15:U15"/>
    <mergeCell ref="V15:V17"/>
    <mergeCell ref="W15:X15"/>
    <mergeCell ref="Y15:Y17"/>
    <mergeCell ref="Z15:AA15"/>
    <mergeCell ref="AB15:AB17"/>
    <mergeCell ref="T16:U16"/>
    <mergeCell ref="W16:X16"/>
    <mergeCell ref="Z16:AA16"/>
    <mergeCell ref="K15:L15"/>
    <mergeCell ref="T23:U23"/>
    <mergeCell ref="V23:V25"/>
    <mergeCell ref="B24:C24"/>
    <mergeCell ref="E24:F24"/>
    <mergeCell ref="H24:I24"/>
    <mergeCell ref="K24:L24"/>
    <mergeCell ref="N24:O24"/>
    <mergeCell ref="Q24:R24"/>
    <mergeCell ref="T24:U24"/>
    <mergeCell ref="K23:L23"/>
    <mergeCell ref="M23:M25"/>
    <mergeCell ref="N23:O23"/>
    <mergeCell ref="P23:P25"/>
    <mergeCell ref="Q23:R23"/>
    <mergeCell ref="S23:S25"/>
    <mergeCell ref="B30:CA30"/>
    <mergeCell ref="CB30:CB33"/>
    <mergeCell ref="B31:C31"/>
    <mergeCell ref="D31:D33"/>
    <mergeCell ref="E31:F31"/>
    <mergeCell ref="G31:G33"/>
    <mergeCell ref="H31:I31"/>
    <mergeCell ref="J31:J33"/>
    <mergeCell ref="K31:L31"/>
    <mergeCell ref="M31:M33"/>
    <mergeCell ref="W31:X31"/>
    <mergeCell ref="Y31:Y33"/>
    <mergeCell ref="Z31:AA31"/>
    <mergeCell ref="AB31:AB33"/>
    <mergeCell ref="AC31:AD31"/>
    <mergeCell ref="AE31:AE33"/>
    <mergeCell ref="Z32:AA32"/>
    <mergeCell ref="AC32:AD32"/>
    <mergeCell ref="N31:O31"/>
    <mergeCell ref="P31:P33"/>
    <mergeCell ref="Q31:R31"/>
    <mergeCell ref="S31:S33"/>
    <mergeCell ref="T31:U31"/>
    <mergeCell ref="V31:V33"/>
    <mergeCell ref="AQ31:AQ33"/>
    <mergeCell ref="AR31:AS31"/>
    <mergeCell ref="AT31:AT33"/>
    <mergeCell ref="AU31:AV31"/>
    <mergeCell ref="AW31:AW33"/>
    <mergeCell ref="AO32:AP32"/>
    <mergeCell ref="AR32:AS32"/>
    <mergeCell ref="AU32:AV32"/>
    <mergeCell ref="AF31:AG31"/>
    <mergeCell ref="AH31:AH33"/>
    <mergeCell ref="AI31:AJ31"/>
    <mergeCell ref="AK31:AK33"/>
    <mergeCell ref="AL31:AM31"/>
    <mergeCell ref="AN31:AN33"/>
    <mergeCell ref="AF32:AG32"/>
    <mergeCell ref="AI32:AJ32"/>
    <mergeCell ref="AL32:AM32"/>
    <mergeCell ref="BY31:BZ31"/>
    <mergeCell ref="CA31:CA33"/>
    <mergeCell ref="B32:C32"/>
    <mergeCell ref="E32:F32"/>
    <mergeCell ref="H32:I32"/>
    <mergeCell ref="K32:L32"/>
    <mergeCell ref="N32:O32"/>
    <mergeCell ref="Q32:R32"/>
    <mergeCell ref="T32:U32"/>
    <mergeCell ref="W32:X32"/>
    <mergeCell ref="BP31:BQ31"/>
    <mergeCell ref="BR31:BR33"/>
    <mergeCell ref="BS31:BT31"/>
    <mergeCell ref="BU31:BU33"/>
    <mergeCell ref="BV31:BW31"/>
    <mergeCell ref="BX31:BX33"/>
    <mergeCell ref="BP32:BQ32"/>
    <mergeCell ref="BS32:BT32"/>
    <mergeCell ref="BV32:BW32"/>
    <mergeCell ref="BG31:BH31"/>
    <mergeCell ref="BI31:BI33"/>
    <mergeCell ref="BJ31:BK31"/>
    <mergeCell ref="BL31:BL33"/>
    <mergeCell ref="BM31:BN31"/>
    <mergeCell ref="BY32:BZ32"/>
    <mergeCell ref="B38:J38"/>
    <mergeCell ref="K38:K41"/>
    <mergeCell ref="B39:C39"/>
    <mergeCell ref="D39:D41"/>
    <mergeCell ref="E39:F39"/>
    <mergeCell ref="G39:G41"/>
    <mergeCell ref="H39:I39"/>
    <mergeCell ref="J39:J41"/>
    <mergeCell ref="B40:C40"/>
    <mergeCell ref="BO31:BO33"/>
    <mergeCell ref="BG32:BH32"/>
    <mergeCell ref="BJ32:BK32"/>
    <mergeCell ref="BM32:BN32"/>
    <mergeCell ref="AX31:AY31"/>
    <mergeCell ref="AZ31:AZ33"/>
    <mergeCell ref="BA31:BB31"/>
    <mergeCell ref="BC31:BC33"/>
    <mergeCell ref="BD31:BE31"/>
    <mergeCell ref="BF31:BF33"/>
    <mergeCell ref="AX32:AY32"/>
    <mergeCell ref="BA32:BB32"/>
    <mergeCell ref="BD32:BE32"/>
    <mergeCell ref="AO31:AP31"/>
    <mergeCell ref="E40:F40"/>
    <mergeCell ref="H40:I40"/>
    <mergeCell ref="B46:G46"/>
    <mergeCell ref="H46:H49"/>
    <mergeCell ref="B47:C47"/>
    <mergeCell ref="D47:D49"/>
    <mergeCell ref="E47:F47"/>
    <mergeCell ref="G47:G49"/>
    <mergeCell ref="B48:C48"/>
    <mergeCell ref="E48:F4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tabColor theme="0" tint="-0.14999847407452621"/>
  </sheetPr>
  <dimension ref="A1:L43"/>
  <sheetViews>
    <sheetView showGridLines="0" zoomScaleNormal="100" zoomScaleSheetLayoutView="100" workbookViewId="0"/>
  </sheetViews>
  <sheetFormatPr baseColWidth="10" defaultColWidth="16.6640625" defaultRowHeight="18" x14ac:dyDescent="0.35"/>
  <cols>
    <col min="1" max="1" width="53" style="21" customWidth="1"/>
    <col min="2" max="2" width="15.6640625" style="22" customWidth="1"/>
    <col min="3" max="3" width="18.88671875" style="22" customWidth="1"/>
    <col min="4" max="4" width="50.44140625" style="22" bestFit="1" customWidth="1"/>
    <col min="5" max="5" width="11.109375" style="22" customWidth="1"/>
    <col min="6" max="6" width="16.44140625" style="22" customWidth="1"/>
    <col min="7" max="8" width="15.6640625" style="22" customWidth="1"/>
    <col min="9" max="9" width="3.6640625" style="22" customWidth="1"/>
    <col min="10" max="12" width="15.6640625" style="22" customWidth="1"/>
    <col min="13" max="16384" width="16.6640625" style="22"/>
  </cols>
  <sheetData>
    <row r="1" spans="1:10" s="1" customFormat="1" ht="24.6" x14ac:dyDescent="0.45">
      <c r="A1" s="23" t="s">
        <v>5</v>
      </c>
      <c r="B1" s="2"/>
      <c r="C1" s="2"/>
      <c r="D1" s="23" t="s">
        <v>2</v>
      </c>
      <c r="E1" s="23"/>
      <c r="F1" s="25"/>
    </row>
    <row r="2" spans="1:10" s="1" customFormat="1" ht="23.4" x14ac:dyDescent="0.45">
      <c r="A2" s="24" t="s">
        <v>6</v>
      </c>
      <c r="B2" s="25"/>
      <c r="C2" s="25"/>
      <c r="D2" s="26" t="s">
        <v>56</v>
      </c>
      <c r="E2" s="26"/>
      <c r="F2" s="25"/>
      <c r="G2" s="27"/>
      <c r="H2" s="27"/>
      <c r="I2" s="27"/>
      <c r="J2" s="27"/>
    </row>
    <row r="3" spans="1:10" s="1" customFormat="1" ht="23.4" x14ac:dyDescent="0.45">
      <c r="A3" s="24"/>
      <c r="B3" s="25"/>
      <c r="C3" s="25"/>
      <c r="D3" s="273">
        <f>+Carátula!A17</f>
        <v>45046</v>
      </c>
      <c r="E3" s="226"/>
      <c r="F3" s="25"/>
      <c r="G3" s="27"/>
      <c r="H3" s="27"/>
      <c r="I3" s="27"/>
      <c r="J3" s="27"/>
    </row>
    <row r="4" spans="1:10" s="1" customFormat="1" ht="13.8" x14ac:dyDescent="0.3">
      <c r="A4" s="25"/>
      <c r="B4" s="25"/>
      <c r="C4" s="25"/>
      <c r="D4" s="25"/>
      <c r="E4" s="25"/>
      <c r="F4" s="25"/>
      <c r="G4" s="27"/>
      <c r="H4" s="27"/>
      <c r="I4" s="27"/>
      <c r="J4" s="27"/>
    </row>
    <row r="5" spans="1:10" s="1" customFormat="1" ht="23.4" x14ac:dyDescent="0.45">
      <c r="A5" s="25"/>
      <c r="B5" s="25"/>
      <c r="C5" s="24"/>
      <c r="D5" s="25"/>
      <c r="E5" s="25"/>
      <c r="F5" s="25"/>
      <c r="G5" s="27"/>
      <c r="H5" s="27"/>
      <c r="I5" s="27"/>
      <c r="J5" s="27"/>
    </row>
    <row r="6" spans="1:10" s="1" customFormat="1" ht="23.4" x14ac:dyDescent="0.45">
      <c r="A6" s="25"/>
      <c r="B6" s="25"/>
      <c r="C6" s="24"/>
      <c r="D6" s="25"/>
      <c r="E6" s="25"/>
      <c r="F6" s="25"/>
      <c r="G6" s="27"/>
      <c r="H6" s="27"/>
      <c r="I6" s="27"/>
      <c r="J6" s="27"/>
    </row>
    <row r="7" spans="1:10" s="1" customFormat="1" ht="13.8" x14ac:dyDescent="0.3">
      <c r="A7" s="25"/>
      <c r="B7" s="25"/>
      <c r="C7" s="25"/>
      <c r="D7" s="25"/>
      <c r="E7" s="25"/>
      <c r="F7" s="25"/>
      <c r="G7" s="27"/>
      <c r="H7" s="27"/>
      <c r="I7" s="27"/>
      <c r="J7" s="27"/>
    </row>
    <row r="8" spans="1:10" s="1" customFormat="1" ht="23.4" x14ac:dyDescent="0.45">
      <c r="A8" s="322" t="s">
        <v>7</v>
      </c>
      <c r="B8" s="322"/>
      <c r="C8" s="322"/>
      <c r="D8" s="322"/>
      <c r="E8" s="322"/>
      <c r="F8" s="322"/>
      <c r="G8" s="12"/>
      <c r="H8" s="27"/>
      <c r="I8" s="27"/>
      <c r="J8" s="27"/>
    </row>
    <row r="9" spans="1:10" s="1" customFormat="1" ht="13.8" x14ac:dyDescent="0.3">
      <c r="A9" s="25"/>
      <c r="B9" s="25"/>
      <c r="C9" s="25"/>
      <c r="D9" s="25"/>
      <c r="E9" s="25"/>
      <c r="F9" s="25"/>
      <c r="G9" s="27"/>
      <c r="H9" s="27"/>
      <c r="I9" s="27"/>
      <c r="J9" s="27"/>
    </row>
    <row r="10" spans="1:10" s="1" customFormat="1" ht="13.8" x14ac:dyDescent="0.3">
      <c r="A10" s="25"/>
      <c r="B10" s="25"/>
      <c r="C10" s="25"/>
      <c r="D10" s="25"/>
      <c r="E10" s="25"/>
      <c r="F10" s="25"/>
      <c r="G10" s="27"/>
      <c r="H10" s="27"/>
      <c r="I10" s="27"/>
      <c r="J10" s="27"/>
    </row>
    <row r="11" spans="1:10" ht="21" x14ac:dyDescent="0.4">
      <c r="A11" s="28"/>
      <c r="B11" s="28"/>
      <c r="C11" s="28"/>
      <c r="D11" s="28"/>
      <c r="E11" s="28"/>
      <c r="F11" s="28"/>
    </row>
    <row r="12" spans="1:10" s="21" customFormat="1" ht="19.2" x14ac:dyDescent="0.35">
      <c r="A12" s="29" t="s">
        <v>8</v>
      </c>
      <c r="B12" s="30"/>
      <c r="C12" s="30"/>
      <c r="D12" s="30"/>
      <c r="E12" s="29">
        <v>1</v>
      </c>
      <c r="F12" s="30"/>
    </row>
    <row r="13" spans="1:10" s="31" customFormat="1" ht="6" customHeight="1" x14ac:dyDescent="0.4">
      <c r="A13" s="28"/>
      <c r="B13" s="28"/>
      <c r="C13" s="28"/>
      <c r="D13" s="28"/>
      <c r="E13" s="28"/>
      <c r="F13" s="30"/>
    </row>
    <row r="14" spans="1:10" s="21" customFormat="1" ht="19.2" x14ac:dyDescent="0.35">
      <c r="A14" s="29" t="s">
        <v>366</v>
      </c>
      <c r="B14" s="30"/>
      <c r="C14" s="30"/>
      <c r="D14" s="30"/>
      <c r="E14" s="29">
        <v>2</v>
      </c>
      <c r="F14" s="29"/>
    </row>
    <row r="15" spans="1:10" s="31" customFormat="1" ht="6" customHeight="1" x14ac:dyDescent="0.35">
      <c r="A15" s="30"/>
      <c r="B15" s="30"/>
      <c r="C15" s="30"/>
      <c r="D15" s="30"/>
      <c r="E15" s="29"/>
      <c r="F15" s="29"/>
    </row>
    <row r="16" spans="1:10" s="21" customFormat="1" ht="19.2" x14ac:dyDescent="0.35">
      <c r="A16" s="29" t="s">
        <v>599</v>
      </c>
      <c r="B16" s="30"/>
      <c r="C16" s="30"/>
      <c r="D16" s="30"/>
      <c r="E16" s="29">
        <v>3</v>
      </c>
      <c r="F16" s="29"/>
    </row>
    <row r="17" spans="1:6" s="31" customFormat="1" ht="6" customHeight="1" x14ac:dyDescent="0.35">
      <c r="A17" s="30"/>
      <c r="B17" s="30"/>
      <c r="C17" s="30"/>
      <c r="D17" s="30"/>
      <c r="E17" s="29"/>
      <c r="F17" s="29"/>
    </row>
    <row r="18" spans="1:6" s="21" customFormat="1" ht="19.2" x14ac:dyDescent="0.35">
      <c r="A18" s="29" t="s">
        <v>9</v>
      </c>
      <c r="B18" s="30"/>
      <c r="C18" s="30"/>
      <c r="D18" s="30"/>
      <c r="E18" s="29">
        <v>4</v>
      </c>
      <c r="F18" s="29"/>
    </row>
    <row r="19" spans="1:6" s="31" customFormat="1" ht="6" customHeight="1" x14ac:dyDescent="0.35">
      <c r="A19" s="30"/>
      <c r="B19" s="30"/>
      <c r="C19" s="30"/>
      <c r="D19" s="30"/>
      <c r="E19" s="29"/>
      <c r="F19" s="29"/>
    </row>
    <row r="20" spans="1:6" s="21" customFormat="1" ht="19.2" x14ac:dyDescent="0.35">
      <c r="A20" s="29" t="s">
        <v>10</v>
      </c>
      <c r="B20" s="30"/>
      <c r="C20" s="30"/>
      <c r="D20" s="30"/>
      <c r="E20" s="29">
        <v>5</v>
      </c>
      <c r="F20" s="29"/>
    </row>
    <row r="21" spans="1:6" s="31" customFormat="1" ht="6" customHeight="1" x14ac:dyDescent="0.35">
      <c r="A21" s="30"/>
      <c r="B21" s="30"/>
      <c r="C21" s="30"/>
      <c r="D21" s="30"/>
      <c r="E21" s="29"/>
      <c r="F21" s="29"/>
    </row>
    <row r="22" spans="1:6" s="21" customFormat="1" ht="17.25" customHeight="1" x14ac:dyDescent="0.35">
      <c r="A22" s="29" t="s">
        <v>363</v>
      </c>
      <c r="B22" s="30"/>
      <c r="C22" s="30"/>
      <c r="D22" s="30"/>
      <c r="E22" s="29">
        <v>6</v>
      </c>
      <c r="F22" s="29"/>
    </row>
    <row r="23" spans="1:6" s="1" customFormat="1" ht="6" customHeight="1" x14ac:dyDescent="0.35">
      <c r="A23" s="21"/>
    </row>
    <row r="24" spans="1:6" ht="13.8" x14ac:dyDescent="0.3">
      <c r="A24" s="25"/>
      <c r="B24" s="25"/>
      <c r="C24" s="25"/>
      <c r="D24" s="25"/>
      <c r="E24" s="25"/>
      <c r="F24" s="25"/>
    </row>
    <row r="25" spans="1:6" ht="6" customHeight="1" x14ac:dyDescent="0.3">
      <c r="A25" s="25"/>
      <c r="B25" s="25"/>
      <c r="C25" s="25"/>
      <c r="D25" s="25"/>
      <c r="E25" s="25"/>
      <c r="F25" s="25"/>
    </row>
    <row r="26" spans="1:6" ht="13.8" x14ac:dyDescent="0.3">
      <c r="A26" s="25"/>
      <c r="B26" s="25"/>
      <c r="C26" s="25"/>
      <c r="D26" s="25"/>
      <c r="E26" s="25"/>
      <c r="F26" s="25"/>
    </row>
    <row r="27" spans="1:6" ht="6.75" customHeight="1" x14ac:dyDescent="0.3">
      <c r="A27" s="25"/>
      <c r="B27" s="25"/>
      <c r="C27" s="25"/>
      <c r="D27" s="25"/>
      <c r="E27" s="25"/>
      <c r="F27" s="25"/>
    </row>
    <row r="28" spans="1:6" ht="13.8" x14ac:dyDescent="0.3">
      <c r="A28" s="25"/>
      <c r="B28" s="25"/>
      <c r="C28" s="25"/>
      <c r="D28" s="25"/>
      <c r="E28" s="25"/>
      <c r="F28" s="25"/>
    </row>
    <row r="29" spans="1:6" ht="6" customHeight="1" x14ac:dyDescent="0.3">
      <c r="A29" s="27"/>
      <c r="B29" s="27"/>
      <c r="C29" s="27"/>
      <c r="D29" s="27"/>
      <c r="E29" s="27"/>
    </row>
    <row r="30" spans="1:6" ht="13.8" x14ac:dyDescent="0.3">
      <c r="A30" s="27"/>
      <c r="B30" s="27"/>
      <c r="C30" s="27"/>
      <c r="D30" s="27"/>
      <c r="E30" s="27"/>
    </row>
    <row r="31" spans="1:6" ht="6.75" customHeight="1" x14ac:dyDescent="0.35"/>
    <row r="33" spans="2:12" s="21" customFormat="1" ht="6.75" customHeight="1" x14ac:dyDescent="0.35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</row>
    <row r="35" spans="2:12" s="21" customFormat="1" ht="6.75" customHeight="1" x14ac:dyDescent="0.35"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</row>
    <row r="37" spans="2:12" s="21" customFormat="1" ht="6" customHeight="1" x14ac:dyDescent="0.35"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</row>
    <row r="39" spans="2:12" s="21" customFormat="1" ht="6" customHeight="1" x14ac:dyDescent="0.35"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</row>
    <row r="41" spans="2:12" s="21" customFormat="1" ht="6" customHeight="1" x14ac:dyDescent="0.35"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</row>
    <row r="43" spans="2:12" s="21" customFormat="1" ht="6" customHeight="1" x14ac:dyDescent="0.35"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</row>
  </sheetData>
  <mergeCells count="1">
    <mergeCell ref="A8:F8"/>
  </mergeCells>
  <hyperlinks>
    <hyperlink ref="E14" location="'2'!A1" display="'2'!A1" xr:uid="{00000000-0004-0000-0100-000000000000}"/>
    <hyperlink ref="E16" location="'3'!A1" display="'3'!A1" xr:uid="{00000000-0004-0000-0100-000001000000}"/>
    <hyperlink ref="E18" location="'4'!A1" display="'4'!A1" xr:uid="{00000000-0004-0000-0100-000002000000}"/>
    <hyperlink ref="E20" location="'5'!A1" display="'5'!A1" xr:uid="{00000000-0004-0000-0100-000003000000}"/>
    <hyperlink ref="E22" location="'6'!A1" display="'6'!A1" xr:uid="{00000000-0004-0000-0100-000004000000}"/>
    <hyperlink ref="A14" location="'2'!A1" display="Balance General por Empresa Financiera" xr:uid="{00000000-0004-0000-0100-000005000000}"/>
    <hyperlink ref="A16" location="'3'!A1" display="Estado de Ganancias y Pérdidas por Empresa Financiera" xr:uid="{00000000-0004-0000-0100-000006000000}"/>
    <hyperlink ref="A18" location="'4'!A1" display="Ratios" xr:uid="{00000000-0004-0000-0100-000007000000}"/>
    <hyperlink ref="A20" location="'5'!A1" display="Información Adicional" xr:uid="{00000000-0004-0000-0100-000008000000}"/>
    <hyperlink ref="A22" location="'6'!A1" display="Evolutivos" xr:uid="{00000000-0004-0000-0100-000009000000}"/>
    <hyperlink ref="E12" location="'1'!A1" display="'1'!A1" xr:uid="{00000000-0004-0000-0100-00000A000000}"/>
    <hyperlink ref="A12" location="'1'!A1" display="Resumen de Principales Indicadores" xr:uid="{00000000-0004-0000-0100-00000B000000}"/>
  </hyperlinks>
  <printOptions horizontalCentered="1"/>
  <pageMargins left="0.23622047244094491" right="0.15748031496062992" top="0.39370078740157483" bottom="0.51181102362204722" header="0.31496062992125984" footer="0.31496062992125984"/>
  <pageSetup paperSize="9" scale="7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9">
    <tabColor theme="0" tint="-0.14999847407452621"/>
  </sheetPr>
  <dimension ref="A1:E81"/>
  <sheetViews>
    <sheetView showGridLines="0" zoomScaleNormal="100" zoomScaleSheetLayoutView="100" workbookViewId="0">
      <pane xSplit="1" ySplit="7" topLeftCell="B8" activePane="bottomRight" state="frozen"/>
      <selection activeCell="E14" sqref="E14"/>
      <selection pane="topRight" activeCell="E14" sqref="E14"/>
      <selection pane="bottomLeft" activeCell="E14" sqref="E14"/>
      <selection pane="bottomRight" activeCell="B2" sqref="B2:E2"/>
    </sheetView>
  </sheetViews>
  <sheetFormatPr baseColWidth="10" defaultColWidth="16.6640625" defaultRowHeight="15.6" x14ac:dyDescent="0.3"/>
  <cols>
    <col min="1" max="1" width="73.88671875" style="32" customWidth="1"/>
    <col min="2" max="2" width="17.88671875" style="32" customWidth="1"/>
    <col min="3" max="3" width="17.77734375" style="32" customWidth="1"/>
    <col min="4" max="4" width="19.88671875" style="32" customWidth="1"/>
    <col min="5" max="5" width="3.6640625" style="32" customWidth="1"/>
    <col min="6" max="6" width="6.77734375" style="1" customWidth="1"/>
    <col min="7" max="7" width="6.21875" style="1" customWidth="1"/>
    <col min="8" max="16384" width="16.6640625" style="1"/>
  </cols>
  <sheetData>
    <row r="1" spans="1:5" x14ac:dyDescent="0.3">
      <c r="A1" s="33"/>
      <c r="B1" s="34"/>
      <c r="C1" s="34"/>
      <c r="D1" s="34"/>
      <c r="E1" s="239"/>
    </row>
    <row r="2" spans="1:5" s="38" customFormat="1" ht="25.8" x14ac:dyDescent="0.5">
      <c r="A2" s="37"/>
      <c r="B2" s="326" t="s">
        <v>8</v>
      </c>
      <c r="C2" s="326"/>
      <c r="D2" s="326"/>
      <c r="E2" s="327"/>
    </row>
    <row r="3" spans="1:5" s="40" customFormat="1" ht="23.4" x14ac:dyDescent="0.45">
      <c r="A3" s="39"/>
      <c r="B3" s="328" t="s">
        <v>56</v>
      </c>
      <c r="C3" s="328"/>
      <c r="D3" s="328"/>
      <c r="E3" s="329"/>
    </row>
    <row r="4" spans="1:5" s="32" customFormat="1" ht="20.25" customHeight="1" x14ac:dyDescent="0.35">
      <c r="A4" s="41"/>
      <c r="B4" s="330">
        <f>+Índice!D3</f>
        <v>45046</v>
      </c>
      <c r="C4" s="330"/>
      <c r="D4" s="330"/>
      <c r="E4" s="331"/>
    </row>
    <row r="5" spans="1:5" ht="16.2" thickBot="1" x14ac:dyDescent="0.35">
      <c r="A5" s="43"/>
      <c r="B5" s="44"/>
      <c r="C5" s="45"/>
      <c r="D5" s="45"/>
      <c r="E5" s="266"/>
    </row>
    <row r="6" spans="1:5" s="50" customFormat="1" ht="6" customHeight="1" thickTop="1" x14ac:dyDescent="0.3">
      <c r="A6" s="46"/>
      <c r="B6" s="47"/>
      <c r="C6" s="48"/>
      <c r="D6" s="48"/>
      <c r="E6" s="267"/>
    </row>
    <row r="7" spans="1:5" s="50" customFormat="1" ht="15.75" customHeight="1" x14ac:dyDescent="0.3">
      <c r="A7" s="51"/>
      <c r="B7" s="274">
        <f>+B4</f>
        <v>45046</v>
      </c>
      <c r="C7" s="279">
        <v>45016</v>
      </c>
      <c r="D7" s="52" t="s">
        <v>11</v>
      </c>
      <c r="E7" s="268"/>
    </row>
    <row r="8" spans="1:5" s="32" customFormat="1" ht="17.25" customHeight="1" x14ac:dyDescent="0.3">
      <c r="A8" s="53" t="s">
        <v>12</v>
      </c>
      <c r="B8" s="54">
        <f>+'2'!E8</f>
        <v>14501.046136139999</v>
      </c>
      <c r="C8" s="54">
        <v>14801.399825069999</v>
      </c>
      <c r="D8" s="54">
        <f t="shared" ref="D8:D17" si="0">+B8-C8</f>
        <v>-300.35368892999941</v>
      </c>
      <c r="E8" s="269"/>
    </row>
    <row r="9" spans="1:5" s="32" customFormat="1" ht="17.25" customHeight="1" x14ac:dyDescent="0.3">
      <c r="A9" s="53" t="s">
        <v>13</v>
      </c>
      <c r="B9" s="54">
        <f>+'2'!E10</f>
        <v>0</v>
      </c>
      <c r="C9" s="54">
        <v>0</v>
      </c>
      <c r="D9" s="54">
        <f t="shared" si="0"/>
        <v>0</v>
      </c>
      <c r="E9" s="269"/>
    </row>
    <row r="10" spans="1:5" s="32" customFormat="1" ht="17.25" customHeight="1" x14ac:dyDescent="0.3">
      <c r="A10" s="55" t="s">
        <v>14</v>
      </c>
      <c r="B10" s="56">
        <f>+'2'!E44</f>
        <v>58086.222720290003</v>
      </c>
      <c r="C10" s="56">
        <v>58823.85509533</v>
      </c>
      <c r="D10" s="56">
        <f t="shared" si="0"/>
        <v>-737.63237503999699</v>
      </c>
      <c r="E10" s="270"/>
    </row>
    <row r="11" spans="1:5" s="32" customFormat="1" ht="17.25" customHeight="1" x14ac:dyDescent="0.3">
      <c r="A11" s="53" t="s">
        <v>15</v>
      </c>
      <c r="B11" s="54">
        <v>0</v>
      </c>
      <c r="C11" s="54">
        <v>0</v>
      </c>
      <c r="D11" s="54">
        <f t="shared" si="0"/>
        <v>0</v>
      </c>
      <c r="E11" s="269"/>
    </row>
    <row r="12" spans="1:5" s="32" customFormat="1" ht="17.25" customHeight="1" x14ac:dyDescent="0.3">
      <c r="A12" s="55" t="s">
        <v>16</v>
      </c>
      <c r="B12" s="57">
        <f>+'2'!E60</f>
        <v>100890.06485811001</v>
      </c>
      <c r="C12" s="57">
        <v>100104.98298909</v>
      </c>
      <c r="D12" s="56">
        <f t="shared" si="0"/>
        <v>785.08186902001034</v>
      </c>
      <c r="E12" s="270"/>
    </row>
    <row r="13" spans="1:5" s="32" customFormat="1" ht="17.25" customHeight="1" x14ac:dyDescent="0.3">
      <c r="A13" s="55" t="s">
        <v>17</v>
      </c>
      <c r="B13" s="56">
        <f>+'2'!E75</f>
        <v>-42803.84213782</v>
      </c>
      <c r="C13" s="56">
        <v>-41281.12789376</v>
      </c>
      <c r="D13" s="56">
        <f t="shared" si="0"/>
        <v>-1522.7142440600001</v>
      </c>
      <c r="E13" s="270"/>
    </row>
    <row r="14" spans="1:5" s="32" customFormat="1" ht="17.25" customHeight="1" x14ac:dyDescent="0.3">
      <c r="A14" s="58" t="s">
        <v>18</v>
      </c>
      <c r="B14" s="32">
        <f>+'2'!E95</f>
        <v>17512.133171450001</v>
      </c>
      <c r="C14" s="32">
        <v>19732.00434037</v>
      </c>
      <c r="D14" s="32">
        <f t="shared" si="0"/>
        <v>-2219.871168919999</v>
      </c>
      <c r="E14" s="42"/>
    </row>
    <row r="15" spans="1:5" s="32" customFormat="1" ht="17.25" customHeight="1" x14ac:dyDescent="0.3">
      <c r="A15" s="58" t="s">
        <v>19</v>
      </c>
      <c r="B15" s="32">
        <f>+'2'!E96</f>
        <v>34845.477701650001</v>
      </c>
      <c r="C15" s="32">
        <v>33377.71725691</v>
      </c>
      <c r="D15" s="32">
        <f t="shared" si="0"/>
        <v>1467.7604447400008</v>
      </c>
      <c r="E15" s="42"/>
    </row>
    <row r="16" spans="1:5" s="32" customFormat="1" ht="17.25" customHeight="1" thickBot="1" x14ac:dyDescent="0.35">
      <c r="A16" s="59" t="s">
        <v>20</v>
      </c>
      <c r="B16" s="60">
        <f>+'2'!E97</f>
        <v>52357.610873100006</v>
      </c>
      <c r="C16" s="60">
        <v>53109.721597279997</v>
      </c>
      <c r="D16" s="60">
        <f t="shared" si="0"/>
        <v>-752.11072417999094</v>
      </c>
      <c r="E16" s="271"/>
    </row>
    <row r="17" spans="1:5" x14ac:dyDescent="0.3">
      <c r="A17" s="55" t="s">
        <v>21</v>
      </c>
      <c r="B17" s="56">
        <f>+'3'!E92</f>
        <v>129.99589765999963</v>
      </c>
      <c r="C17" s="56">
        <v>655.31343261000029</v>
      </c>
      <c r="D17" s="56">
        <f t="shared" si="0"/>
        <v>-525.31753495000066</v>
      </c>
      <c r="E17" s="270"/>
    </row>
    <row r="18" spans="1:5" ht="6" customHeight="1" x14ac:dyDescent="0.3">
      <c r="A18" s="36"/>
      <c r="E18" s="42"/>
    </row>
    <row r="19" spans="1:5" x14ac:dyDescent="0.3">
      <c r="A19" s="58" t="s">
        <v>22</v>
      </c>
      <c r="B19" s="32">
        <f>+'3'!E95</f>
        <v>4812.3397029999996</v>
      </c>
      <c r="C19" s="32">
        <v>3680.7938439999998</v>
      </c>
      <c r="D19" s="32">
        <f>+B19-C19</f>
        <v>1131.5458589999998</v>
      </c>
      <c r="E19" s="42"/>
    </row>
    <row r="20" spans="1:5" x14ac:dyDescent="0.3">
      <c r="A20" s="58" t="s">
        <v>23</v>
      </c>
      <c r="B20" s="32">
        <f>+'3'!E96</f>
        <v>18.952559999999998</v>
      </c>
      <c r="C20" s="32">
        <v>14.21442</v>
      </c>
      <c r="D20" s="32">
        <f>+B20-C20</f>
        <v>4.7381399999999978</v>
      </c>
      <c r="E20" s="42"/>
    </row>
    <row r="21" spans="1:5" x14ac:dyDescent="0.3">
      <c r="A21" s="58" t="s">
        <v>24</v>
      </c>
      <c r="B21" s="32">
        <f>+'3'!E97</f>
        <v>664.571639</v>
      </c>
      <c r="C21" s="32">
        <v>511.43868700000002</v>
      </c>
      <c r="D21" s="32">
        <f>+B21-C21</f>
        <v>153.13295199999999</v>
      </c>
      <c r="E21" s="42"/>
    </row>
    <row r="22" spans="1:5" ht="15.75" customHeight="1" x14ac:dyDescent="0.3">
      <c r="A22" s="55" t="s">
        <v>25</v>
      </c>
      <c r="B22" s="56">
        <f>+'3'!E94</f>
        <v>5495.8639019999991</v>
      </c>
      <c r="C22" s="56">
        <v>4206.4469509999999</v>
      </c>
      <c r="D22" s="56">
        <f>+B22-C22</f>
        <v>1289.4169509999992</v>
      </c>
      <c r="E22" s="237"/>
    </row>
    <row r="23" spans="1:5" ht="6" customHeight="1" x14ac:dyDescent="0.3">
      <c r="A23" s="53"/>
      <c r="B23" s="54"/>
      <c r="C23" s="54"/>
      <c r="E23" s="42"/>
    </row>
    <row r="24" spans="1:5" x14ac:dyDescent="0.3">
      <c r="A24" s="53" t="s">
        <v>26</v>
      </c>
      <c r="B24" s="32">
        <f>+'3'!E99</f>
        <v>-5365.86800434</v>
      </c>
      <c r="C24" s="32">
        <v>-3551.1335183899996</v>
      </c>
      <c r="D24" s="32">
        <f>+B24-C24</f>
        <v>-1814.7344859500004</v>
      </c>
      <c r="E24" s="42"/>
    </row>
    <row r="25" spans="1:5" ht="6" customHeight="1" x14ac:dyDescent="0.3">
      <c r="A25" s="36"/>
      <c r="E25" s="42"/>
    </row>
    <row r="26" spans="1:5" x14ac:dyDescent="0.3">
      <c r="A26" s="53" t="s">
        <v>27</v>
      </c>
      <c r="B26" s="32">
        <f>+'3'!E101</f>
        <v>901.66882399999997</v>
      </c>
      <c r="C26" s="32">
        <v>922.60148600000002</v>
      </c>
      <c r="D26" s="32">
        <f>+B26-C26</f>
        <v>-20.93266200000005</v>
      </c>
      <c r="E26" s="42"/>
    </row>
    <row r="27" spans="1:5" ht="6" customHeight="1" x14ac:dyDescent="0.3">
      <c r="A27" s="36"/>
      <c r="E27" s="42"/>
    </row>
    <row r="28" spans="1:5" x14ac:dyDescent="0.3">
      <c r="A28" s="53" t="s">
        <v>28</v>
      </c>
      <c r="B28" s="32">
        <f>+'3'!E103</f>
        <v>-1540.94871797</v>
      </c>
      <c r="C28" s="32">
        <v>-1853.90162186</v>
      </c>
      <c r="D28" s="32">
        <f>+B28-C28</f>
        <v>312.95290389000002</v>
      </c>
      <c r="E28" s="42"/>
    </row>
    <row r="29" spans="1:5" ht="6" customHeight="1" x14ac:dyDescent="0.3">
      <c r="A29" s="36"/>
      <c r="E29" s="42"/>
    </row>
    <row r="30" spans="1:5" x14ac:dyDescent="0.3">
      <c r="A30" s="53" t="s">
        <v>29</v>
      </c>
      <c r="B30" s="32">
        <f>+'3'!E105</f>
        <v>-6005.1478983099996</v>
      </c>
      <c r="C30" s="32">
        <v>-4482.4336542499996</v>
      </c>
      <c r="D30" s="32">
        <f>+B30-C30</f>
        <v>-1522.7142440600001</v>
      </c>
      <c r="E30" s="42"/>
    </row>
    <row r="31" spans="1:5" ht="6" customHeight="1" x14ac:dyDescent="0.3">
      <c r="A31" s="36"/>
      <c r="E31" s="42"/>
    </row>
    <row r="32" spans="1:5" x14ac:dyDescent="0.3">
      <c r="A32" s="53" t="s">
        <v>30</v>
      </c>
      <c r="B32" s="32">
        <f>+'2'!E105</f>
        <v>2841.5405133799995</v>
      </c>
      <c r="C32" s="32">
        <v>3147.9329705599998</v>
      </c>
      <c r="D32" s="32">
        <f>+B32-C32</f>
        <v>-306.39245718000029</v>
      </c>
      <c r="E32" s="42"/>
    </row>
    <row r="33" spans="1:5" ht="6" customHeight="1" x14ac:dyDescent="0.3">
      <c r="A33" s="36"/>
      <c r="E33" s="42"/>
    </row>
    <row r="34" spans="1:5" ht="16.2" thickBot="1" x14ac:dyDescent="0.35">
      <c r="A34" s="59" t="s">
        <v>31</v>
      </c>
      <c r="B34" s="62">
        <f>+'3'!E109</f>
        <v>-6005.1478983099996</v>
      </c>
      <c r="C34" s="62">
        <v>-4482.4336542499996</v>
      </c>
      <c r="D34" s="62">
        <f>+B34-C34</f>
        <v>-1522.7142440600001</v>
      </c>
      <c r="E34" s="236"/>
    </row>
    <row r="35" spans="1:5" ht="6" customHeight="1" x14ac:dyDescent="0.3">
      <c r="A35" s="36"/>
      <c r="E35" s="42"/>
    </row>
    <row r="36" spans="1:5" ht="14.25" customHeight="1" x14ac:dyDescent="0.3">
      <c r="A36" s="63" t="s">
        <v>32</v>
      </c>
      <c r="B36" s="56"/>
      <c r="C36" s="56"/>
      <c r="D36" s="56"/>
      <c r="E36" s="270"/>
    </row>
    <row r="37" spans="1:5" ht="6" customHeight="1" x14ac:dyDescent="0.3">
      <c r="A37" s="36"/>
      <c r="E37" s="42"/>
    </row>
    <row r="38" spans="1:5" x14ac:dyDescent="0.3">
      <c r="A38" s="55" t="s">
        <v>33</v>
      </c>
      <c r="B38" s="56"/>
      <c r="C38" s="56"/>
      <c r="D38" s="56"/>
      <c r="E38" s="270"/>
    </row>
    <row r="39" spans="1:5" ht="6" customHeight="1" x14ac:dyDescent="0.3">
      <c r="A39" s="64"/>
      <c r="E39" s="42"/>
    </row>
    <row r="40" spans="1:5" x14ac:dyDescent="0.3">
      <c r="A40" s="58" t="s">
        <v>34</v>
      </c>
      <c r="B40" s="66">
        <f>+'4'!B11</f>
        <v>-0.73690180103359104</v>
      </c>
      <c r="C40" s="66">
        <v>-0.70177528873039285</v>
      </c>
      <c r="D40" s="66">
        <f>+B40-C40</f>
        <v>-3.5126512303198187E-2</v>
      </c>
      <c r="E40" s="42"/>
    </row>
    <row r="41" spans="1:5" x14ac:dyDescent="0.3">
      <c r="A41" s="58" t="s">
        <v>35</v>
      </c>
      <c r="B41" s="32">
        <f>+'4'!B12</f>
        <v>-1.3570329161869097</v>
      </c>
      <c r="C41" s="32">
        <v>-1.424957555586114</v>
      </c>
      <c r="D41" s="32">
        <f>+B41-C41</f>
        <v>6.7924639399204345E-2</v>
      </c>
      <c r="E41" s="42"/>
    </row>
    <row r="42" spans="1:5" x14ac:dyDescent="0.3">
      <c r="A42" s="58"/>
      <c r="B42" s="66"/>
      <c r="C42" s="66"/>
      <c r="D42" s="67"/>
      <c r="E42" s="42"/>
    </row>
    <row r="43" spans="1:5" ht="6" customHeight="1" x14ac:dyDescent="0.3">
      <c r="A43" s="58"/>
      <c r="E43" s="42"/>
    </row>
    <row r="44" spans="1:5" x14ac:dyDescent="0.3">
      <c r="A44" s="55" t="s">
        <v>36</v>
      </c>
      <c r="B44" s="56"/>
      <c r="C44" s="56"/>
      <c r="D44" s="56"/>
      <c r="E44" s="270"/>
    </row>
    <row r="45" spans="1:5" ht="6" customHeight="1" x14ac:dyDescent="0.3">
      <c r="A45" s="64"/>
      <c r="E45" s="42"/>
    </row>
    <row r="46" spans="1:5" x14ac:dyDescent="0.3">
      <c r="A46" s="58" t="s">
        <v>37</v>
      </c>
      <c r="B46" s="66">
        <f>+'4'!B20</f>
        <v>0.66552841355014369</v>
      </c>
      <c r="C46" s="66">
        <v>0.62846718553726011</v>
      </c>
      <c r="D46" s="68">
        <f>(B46-C46)*100</f>
        <v>3.7061228012883585</v>
      </c>
      <c r="E46" s="42"/>
    </row>
    <row r="47" spans="1:5" x14ac:dyDescent="0.3">
      <c r="A47" s="58" t="s">
        <v>38</v>
      </c>
      <c r="B47" s="66">
        <f>+'4'!B25</f>
        <v>9.7408905313903435E-3</v>
      </c>
      <c r="C47" s="66">
        <v>8.3030692072500797E-3</v>
      </c>
      <c r="D47" s="67">
        <f>(B47-C47)*100</f>
        <v>0.14378213241402638</v>
      </c>
      <c r="E47" s="42"/>
    </row>
    <row r="48" spans="1:5" ht="6" customHeight="1" x14ac:dyDescent="0.3">
      <c r="A48" s="36"/>
      <c r="E48" s="42"/>
    </row>
    <row r="49" spans="1:5" ht="6" customHeight="1" x14ac:dyDescent="0.3">
      <c r="A49" s="58"/>
      <c r="E49" s="42"/>
    </row>
    <row r="50" spans="1:5" x14ac:dyDescent="0.3">
      <c r="A50" s="55" t="s">
        <v>40</v>
      </c>
      <c r="B50" s="56"/>
      <c r="C50" s="56"/>
      <c r="D50" s="56"/>
      <c r="E50" s="270"/>
    </row>
    <row r="51" spans="1:5" ht="6" customHeight="1" x14ac:dyDescent="0.3">
      <c r="A51" s="64"/>
      <c r="E51" s="42"/>
    </row>
    <row r="52" spans="1:5" x14ac:dyDescent="0.3">
      <c r="A52" s="58" t="s">
        <v>41</v>
      </c>
      <c r="B52" s="66">
        <f>+'4'!B29:C29</f>
        <v>-0.31015002958071591</v>
      </c>
      <c r="C52" s="66">
        <v>-0.30480380090599385</v>
      </c>
      <c r="D52" s="280">
        <f>(B52-C52)*100</f>
        <v>-0.53462286747220644</v>
      </c>
      <c r="E52" s="42"/>
    </row>
    <row r="53" spans="1:5" x14ac:dyDescent="0.3">
      <c r="A53" s="58" t="s">
        <v>42</v>
      </c>
      <c r="B53" s="66">
        <f>+'4'!B30:C30</f>
        <v>-0.42088379909737528</v>
      </c>
      <c r="C53" s="66">
        <v>-0.43433247907236161</v>
      </c>
      <c r="D53" s="280">
        <f>(B53-C53)*100</f>
        <v>1.3448679974986333</v>
      </c>
      <c r="E53" s="42"/>
    </row>
    <row r="54" spans="1:5" ht="6" customHeight="1" x14ac:dyDescent="0.3">
      <c r="A54" s="58"/>
      <c r="D54" s="281"/>
      <c r="E54" s="42"/>
    </row>
    <row r="55" spans="1:5" x14ac:dyDescent="0.3">
      <c r="A55" s="55" t="s">
        <v>43</v>
      </c>
      <c r="B55" s="56"/>
      <c r="C55" s="56"/>
      <c r="D55" s="282"/>
      <c r="E55" s="270"/>
    </row>
    <row r="56" spans="1:5" ht="6" customHeight="1" x14ac:dyDescent="0.3">
      <c r="A56" s="64"/>
      <c r="D56" s="281"/>
      <c r="E56" s="42"/>
    </row>
    <row r="57" spans="1:5" x14ac:dyDescent="0.3">
      <c r="A57" s="58" t="s">
        <v>44</v>
      </c>
      <c r="B57" s="66">
        <f>+'4'!B35</f>
        <v>0.5757377874816656</v>
      </c>
      <c r="C57" s="66">
        <v>0.58762164818249807</v>
      </c>
      <c r="D57" s="280">
        <f>(B57-C57)*100</f>
        <v>-1.1883860700832471</v>
      </c>
      <c r="E57" s="42"/>
    </row>
    <row r="58" spans="1:5" ht="6" customHeight="1" x14ac:dyDescent="0.3">
      <c r="A58" s="36"/>
      <c r="D58" s="281"/>
      <c r="E58" s="42"/>
    </row>
    <row r="59" spans="1:5" x14ac:dyDescent="0.3">
      <c r="A59" s="55" t="s">
        <v>45</v>
      </c>
      <c r="B59" s="56"/>
      <c r="C59" s="56"/>
      <c r="D59" s="282"/>
      <c r="E59" s="270"/>
    </row>
    <row r="60" spans="1:5" ht="6" customHeight="1" x14ac:dyDescent="0.3">
      <c r="A60" s="64"/>
      <c r="D60" s="281"/>
      <c r="E60" s="42"/>
    </row>
    <row r="61" spans="1:5" x14ac:dyDescent="0.3">
      <c r="A61" s="58" t="s">
        <v>46</v>
      </c>
      <c r="B61" s="66">
        <f>+'4'!B40:C40</f>
        <v>0.87562934395968972</v>
      </c>
      <c r="C61" s="66">
        <v>0.87503631613016386</v>
      </c>
      <c r="D61" s="280">
        <f>(B61-C61)*100</f>
        <v>5.9302782952586064E-2</v>
      </c>
      <c r="E61" s="42"/>
    </row>
    <row r="62" spans="1:5" x14ac:dyDescent="0.3">
      <c r="A62" s="58" t="s">
        <v>47</v>
      </c>
      <c r="B62" s="66">
        <f>+'4'!B42:C42</f>
        <v>42.277210288391302</v>
      </c>
      <c r="C62" s="66">
        <v>6.4189847814448848</v>
      </c>
      <c r="D62" s="280">
        <f>(B62-C62)*100</f>
        <v>3585.8225506946419</v>
      </c>
      <c r="E62" s="42"/>
    </row>
    <row r="63" spans="1:5" ht="16.2" thickBot="1" x14ac:dyDescent="0.35">
      <c r="A63" s="69"/>
      <c r="B63" s="62"/>
      <c r="C63" s="62"/>
      <c r="D63" s="62"/>
      <c r="E63" s="42"/>
    </row>
    <row r="64" spans="1:5" x14ac:dyDescent="0.3">
      <c r="A64" s="55" t="s">
        <v>48</v>
      </c>
      <c r="B64" s="56"/>
      <c r="C64" s="56"/>
      <c r="D64" s="56"/>
      <c r="E64" s="272"/>
    </row>
    <row r="65" spans="1:5" ht="6" customHeight="1" x14ac:dyDescent="0.3">
      <c r="A65" s="64"/>
      <c r="E65" s="42"/>
    </row>
    <row r="66" spans="1:5" x14ac:dyDescent="0.3">
      <c r="A66" s="58" t="s">
        <v>49</v>
      </c>
      <c r="B66" s="32">
        <f>+'5'!B11:C11</f>
        <v>5</v>
      </c>
      <c r="C66" s="32">
        <v>5</v>
      </c>
      <c r="D66" s="65">
        <f>+B66-C66</f>
        <v>0</v>
      </c>
      <c r="E66" s="42"/>
    </row>
    <row r="67" spans="1:5" x14ac:dyDescent="0.3">
      <c r="A67" s="58" t="s">
        <v>50</v>
      </c>
      <c r="B67" s="32">
        <f>+'5'!B12:C12</f>
        <v>0</v>
      </c>
      <c r="C67" s="32">
        <v>0</v>
      </c>
      <c r="D67" s="65">
        <f>+B67-C67</f>
        <v>0</v>
      </c>
      <c r="E67" s="42"/>
    </row>
    <row r="68" spans="1:5" x14ac:dyDescent="0.3">
      <c r="A68" s="58" t="s">
        <v>51</v>
      </c>
      <c r="B68" s="32">
        <f>+'5'!B13:C13</f>
        <v>0</v>
      </c>
      <c r="C68" s="32">
        <v>0</v>
      </c>
      <c r="D68" s="65">
        <f>+B68-C68</f>
        <v>0</v>
      </c>
      <c r="E68" s="42"/>
    </row>
    <row r="69" spans="1:5" x14ac:dyDescent="0.3">
      <c r="A69" s="58" t="s">
        <v>52</v>
      </c>
      <c r="B69" s="32">
        <f>+'5'!B14:C14</f>
        <v>0</v>
      </c>
      <c r="C69" s="32">
        <v>0</v>
      </c>
      <c r="D69" s="65">
        <f>+B69-C69</f>
        <v>0</v>
      </c>
      <c r="E69" s="42"/>
    </row>
    <row r="70" spans="1:5" ht="6" customHeight="1" x14ac:dyDescent="0.3">
      <c r="A70" s="58"/>
      <c r="D70" s="67"/>
      <c r="E70" s="42"/>
    </row>
    <row r="71" spans="1:5" x14ac:dyDescent="0.3">
      <c r="A71" s="55" t="s">
        <v>53</v>
      </c>
      <c r="B71" s="56"/>
      <c r="C71" s="56"/>
      <c r="D71" s="56"/>
      <c r="E71" s="270"/>
    </row>
    <row r="72" spans="1:5" ht="6" customHeight="1" x14ac:dyDescent="0.3">
      <c r="A72" s="64"/>
      <c r="E72" s="42"/>
    </row>
    <row r="73" spans="1:5" x14ac:dyDescent="0.3">
      <c r="A73" s="58" t="s">
        <v>402</v>
      </c>
      <c r="B73" s="32">
        <f>+'5'!B18:C18</f>
        <v>3</v>
      </c>
      <c r="C73" s="32">
        <v>3</v>
      </c>
      <c r="D73" s="65">
        <f>+B73-C73</f>
        <v>0</v>
      </c>
      <c r="E73" s="42"/>
    </row>
    <row r="74" spans="1:5" x14ac:dyDescent="0.3">
      <c r="A74" s="58" t="s">
        <v>403</v>
      </c>
      <c r="B74" s="32">
        <v>13</v>
      </c>
      <c r="C74" s="32">
        <v>13</v>
      </c>
      <c r="D74" s="65">
        <f>+B74-C74</f>
        <v>0</v>
      </c>
      <c r="E74" s="42"/>
    </row>
    <row r="75" spans="1:5" x14ac:dyDescent="0.3">
      <c r="A75" s="58" t="s">
        <v>24</v>
      </c>
      <c r="B75" s="32">
        <v>104</v>
      </c>
      <c r="C75" s="32">
        <v>104</v>
      </c>
      <c r="D75" s="32">
        <f>+B75-C75</f>
        <v>0</v>
      </c>
      <c r="E75" s="42"/>
    </row>
    <row r="76" spans="1:5" ht="16.2" thickBot="1" x14ac:dyDescent="0.35">
      <c r="A76" s="70" t="s">
        <v>54</v>
      </c>
      <c r="B76" s="62">
        <f>+B73+B74+B75</f>
        <v>120</v>
      </c>
      <c r="C76" s="62">
        <v>120</v>
      </c>
      <c r="D76" s="62">
        <f>+B76-C76</f>
        <v>0</v>
      </c>
      <c r="E76" s="236"/>
    </row>
    <row r="77" spans="1:5" x14ac:dyDescent="0.3">
      <c r="A77" s="71"/>
      <c r="B77" s="71"/>
    </row>
    <row r="78" spans="1:5" x14ac:dyDescent="0.3">
      <c r="A78" s="71"/>
      <c r="B78" s="71"/>
    </row>
    <row r="79" spans="1:5" x14ac:dyDescent="0.3">
      <c r="A79" s="263"/>
      <c r="C79" s="263"/>
    </row>
    <row r="80" spans="1:5" x14ac:dyDescent="0.3">
      <c r="A80" s="263"/>
      <c r="C80" s="263"/>
    </row>
    <row r="81" spans="1:3" x14ac:dyDescent="0.3">
      <c r="A81" s="263"/>
      <c r="C81" s="263"/>
    </row>
  </sheetData>
  <mergeCells count="3">
    <mergeCell ref="B2:E2"/>
    <mergeCell ref="B3:E3"/>
    <mergeCell ref="B4:E4"/>
  </mergeCells>
  <printOptions horizontalCentered="1"/>
  <pageMargins left="0.70866141732283472" right="0.70866141732283472" top="0.39370078740157483" bottom="0.51181102362204722" header="0.31496062992125984" footer="0.31496062992125984"/>
  <pageSetup paperSize="9" scale="6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0" tint="-0.14999847407452621"/>
  </sheetPr>
  <dimension ref="A1:J136"/>
  <sheetViews>
    <sheetView showGridLines="0" zoomScaleNormal="100" zoomScaleSheetLayoutView="100" workbookViewId="0">
      <pane xSplit="2" ySplit="6" topLeftCell="C85" activePane="bottomRight" state="frozen"/>
      <selection activeCell="B28" sqref="B28"/>
      <selection pane="topRight" activeCell="B28" sqref="B28"/>
      <selection pane="bottomLeft" activeCell="B28" sqref="B28"/>
      <selection pane="bottomRight" activeCell="B1" sqref="B1"/>
    </sheetView>
  </sheetViews>
  <sheetFormatPr baseColWidth="10" defaultColWidth="14.6640625" defaultRowHeight="13.8" x14ac:dyDescent="0.3"/>
  <cols>
    <col min="1" max="1" width="46.33203125" style="1" customWidth="1"/>
    <col min="2" max="2" width="5.21875" style="1" customWidth="1"/>
    <col min="3" max="5" width="15.6640625" style="1" customWidth="1"/>
    <col min="6" max="6" width="3.21875" style="1" customWidth="1"/>
    <col min="7" max="9" width="15.6640625" style="1" customWidth="1"/>
    <col min="10" max="10" width="1.6640625" style="1" customWidth="1"/>
    <col min="11" max="16384" width="14.6640625" style="1"/>
  </cols>
  <sheetData>
    <row r="1" spans="1:6" s="78" customFormat="1" ht="40.5" customHeight="1" x14ac:dyDescent="0.55000000000000004">
      <c r="A1" s="76"/>
      <c r="B1" s="77"/>
      <c r="C1" s="338" t="s">
        <v>366</v>
      </c>
      <c r="D1" s="338"/>
      <c r="E1" s="339"/>
      <c r="F1" s="77"/>
    </row>
    <row r="2" spans="1:6" s="40" customFormat="1" ht="22.5" customHeight="1" x14ac:dyDescent="0.45">
      <c r="A2" s="39"/>
      <c r="B2" s="79"/>
      <c r="C2" s="340">
        <f>+'1'!B4</f>
        <v>45046</v>
      </c>
      <c r="D2" s="340"/>
      <c r="E2" s="341"/>
      <c r="F2" s="79"/>
    </row>
    <row r="3" spans="1:6" s="32" customFormat="1" ht="15.75" customHeight="1" x14ac:dyDescent="0.3">
      <c r="A3" s="41"/>
      <c r="B3" s="81"/>
      <c r="C3" s="334" t="s">
        <v>55</v>
      </c>
      <c r="D3" s="334"/>
      <c r="E3" s="335"/>
      <c r="F3" s="83"/>
    </row>
    <row r="4" spans="1:6" ht="14.4" thickBot="1" x14ac:dyDescent="0.35">
      <c r="A4" s="84"/>
      <c r="B4" s="85"/>
      <c r="C4" s="86"/>
      <c r="D4" s="86"/>
      <c r="E4" s="88"/>
      <c r="F4" s="89"/>
    </row>
    <row r="5" spans="1:6" s="90" customFormat="1" ht="22.5" customHeight="1" thickTop="1" x14ac:dyDescent="0.2">
      <c r="A5" s="336"/>
      <c r="B5" s="47"/>
      <c r="C5" s="332" t="s">
        <v>56</v>
      </c>
      <c r="D5" s="332"/>
      <c r="E5" s="333"/>
    </row>
    <row r="6" spans="1:6" s="32" customFormat="1" ht="18.75" customHeight="1" x14ac:dyDescent="0.3">
      <c r="A6" s="337"/>
      <c r="B6" s="91"/>
      <c r="C6" s="92" t="s">
        <v>57</v>
      </c>
      <c r="D6" s="92" t="s">
        <v>58</v>
      </c>
      <c r="E6" s="93" t="s">
        <v>59</v>
      </c>
    </row>
    <row r="7" spans="1:6" s="32" customFormat="1" ht="15.6" x14ac:dyDescent="0.3">
      <c r="A7" s="94"/>
      <c r="B7" s="95"/>
      <c r="C7" s="96"/>
      <c r="D7" s="96"/>
      <c r="E7" s="97"/>
    </row>
    <row r="8" spans="1:6" s="32" customFormat="1" ht="15.6" x14ac:dyDescent="0.3">
      <c r="A8" s="55" t="s">
        <v>12</v>
      </c>
      <c r="B8" s="98"/>
      <c r="C8" s="99">
        <f>+'Boletin Contable BI'!B8</f>
        <v>10105.912955</v>
      </c>
      <c r="D8" s="99">
        <f>+'Boletin Contable BI'!C8</f>
        <v>4395.1331811399996</v>
      </c>
      <c r="E8" s="101">
        <f>+C8+D8</f>
        <v>14501.046136139999</v>
      </c>
    </row>
    <row r="9" spans="1:6" s="32" customFormat="1" ht="5.25" customHeight="1" x14ac:dyDescent="0.3">
      <c r="A9" s="64"/>
      <c r="B9" s="71"/>
      <c r="C9" s="102"/>
      <c r="D9" s="102"/>
      <c r="E9" s="103"/>
    </row>
    <row r="10" spans="1:6" s="32" customFormat="1" ht="15.6" x14ac:dyDescent="0.3">
      <c r="A10" s="55" t="s">
        <v>13</v>
      </c>
      <c r="B10" s="98"/>
      <c r="C10" s="99">
        <f>+SUM(C11:C14)</f>
        <v>0</v>
      </c>
      <c r="D10" s="99">
        <f>+SUM(D11:D14)</f>
        <v>0</v>
      </c>
      <c r="E10" s="101">
        <f>+SUM(E11:E14)</f>
        <v>0</v>
      </c>
    </row>
    <row r="11" spans="1:6" s="32" customFormat="1" ht="15.6" x14ac:dyDescent="0.3">
      <c r="A11" s="58" t="s">
        <v>60</v>
      </c>
      <c r="B11" s="71"/>
      <c r="C11" s="102">
        <f>+'Boletin Contable BI'!B10</f>
        <v>0</v>
      </c>
      <c r="D11" s="102">
        <f>+'Boletin Contable BI'!C10</f>
        <v>0</v>
      </c>
      <c r="E11" s="104">
        <f>+C11+D11</f>
        <v>0</v>
      </c>
    </row>
    <row r="12" spans="1:6" s="32" customFormat="1" ht="15.6" x14ac:dyDescent="0.3">
      <c r="A12" s="58" t="s">
        <v>39</v>
      </c>
      <c r="B12" s="71"/>
      <c r="C12" s="102">
        <f>+'Boletin Contable BI'!B11</f>
        <v>0</v>
      </c>
      <c r="D12" s="102">
        <f>+'Boletin Contable BI'!C11</f>
        <v>0</v>
      </c>
      <c r="E12" s="104">
        <f>+C12+D12</f>
        <v>0</v>
      </c>
    </row>
    <row r="13" spans="1:6" s="32" customFormat="1" ht="15.6" x14ac:dyDescent="0.3">
      <c r="A13" s="58" t="s">
        <v>61</v>
      </c>
      <c r="B13" s="71"/>
      <c r="C13" s="102">
        <f>+'Boletin Contable BI'!B12</f>
        <v>0</v>
      </c>
      <c r="D13" s="102">
        <f>+'Boletin Contable BI'!C12</f>
        <v>0</v>
      </c>
      <c r="E13" s="104">
        <f>+C13+D13</f>
        <v>0</v>
      </c>
    </row>
    <row r="14" spans="1:6" s="32" customFormat="1" ht="15.6" x14ac:dyDescent="0.3">
      <c r="A14" s="58" t="s">
        <v>24</v>
      </c>
      <c r="B14" s="71"/>
      <c r="C14" s="102">
        <f>+'Boletin Contable BI'!B13</f>
        <v>0</v>
      </c>
      <c r="D14" s="102">
        <f>+'Boletin Contable BI'!C13</f>
        <v>0</v>
      </c>
      <c r="E14" s="104">
        <f>+C14+D14</f>
        <v>0</v>
      </c>
    </row>
    <row r="15" spans="1:6" s="32" customFormat="1" ht="6" customHeight="1" x14ac:dyDescent="0.3">
      <c r="A15" s="58"/>
      <c r="B15" s="71"/>
      <c r="C15" s="105"/>
      <c r="D15" s="105"/>
      <c r="E15" s="106"/>
    </row>
    <row r="16" spans="1:6" s="32" customFormat="1" ht="15.6" x14ac:dyDescent="0.3">
      <c r="A16" s="55" t="s">
        <v>62</v>
      </c>
      <c r="B16" s="98"/>
      <c r="C16" s="99">
        <f>+SUM(C17:C18)</f>
        <v>0</v>
      </c>
      <c r="D16" s="99">
        <f>+SUM(D17:D18)</f>
        <v>0</v>
      </c>
      <c r="E16" s="101">
        <f>+SUM(E17:E18)</f>
        <v>0</v>
      </c>
    </row>
    <row r="17" spans="1:5" s="32" customFormat="1" ht="15.6" x14ac:dyDescent="0.3">
      <c r="A17" s="58" t="s">
        <v>63</v>
      </c>
      <c r="B17" s="71"/>
      <c r="C17" s="102">
        <f>+'Boletin Contable BI'!B15</f>
        <v>0</v>
      </c>
      <c r="D17" s="102">
        <f>+'Boletin Contable BI'!C15</f>
        <v>0</v>
      </c>
      <c r="E17" s="104">
        <f>+C17+D17</f>
        <v>0</v>
      </c>
    </row>
    <row r="18" spans="1:5" s="32" customFormat="1" ht="15.6" x14ac:dyDescent="0.3">
      <c r="A18" s="58" t="s">
        <v>64</v>
      </c>
      <c r="B18" s="71"/>
      <c r="C18" s="102">
        <f>+'Boletin Contable BI'!B16</f>
        <v>0</v>
      </c>
      <c r="D18" s="102">
        <f>+'Boletin Contable BI'!C16</f>
        <v>0</v>
      </c>
      <c r="E18" s="104">
        <f>+C18+D18</f>
        <v>0</v>
      </c>
    </row>
    <row r="19" spans="1:5" s="32" customFormat="1" ht="6" customHeight="1" x14ac:dyDescent="0.3">
      <c r="A19" s="36"/>
      <c r="C19" s="105"/>
      <c r="D19" s="105"/>
      <c r="E19" s="104"/>
    </row>
    <row r="20" spans="1:5" s="32" customFormat="1" ht="15.6" x14ac:dyDescent="0.3">
      <c r="A20" s="55" t="s">
        <v>65</v>
      </c>
      <c r="B20" s="98"/>
      <c r="C20" s="99">
        <f>SUM(C21:C26)</f>
        <v>20359.203286999997</v>
      </c>
      <c r="D20" s="99">
        <f>SUM(D21:D26)</f>
        <v>2769.7064975300004</v>
      </c>
      <c r="E20" s="101">
        <f>SUM(E21:E26)</f>
        <v>23128.909784529998</v>
      </c>
    </row>
    <row r="21" spans="1:5" s="32" customFormat="1" ht="15.6" x14ac:dyDescent="0.3">
      <c r="A21" s="58" t="s">
        <v>66</v>
      </c>
      <c r="B21" s="71"/>
      <c r="C21" s="102">
        <f>+'Boletin Contable BI'!B18</f>
        <v>0</v>
      </c>
      <c r="D21" s="102">
        <f>+'Boletin Contable BI'!C18</f>
        <v>0</v>
      </c>
      <c r="E21" s="104">
        <f t="shared" ref="E21:E26" si="0">+C21+D21</f>
        <v>0</v>
      </c>
    </row>
    <row r="22" spans="1:5" s="32" customFormat="1" ht="15.6" x14ac:dyDescent="0.3">
      <c r="A22" s="58" t="s">
        <v>67</v>
      </c>
      <c r="B22" s="71"/>
      <c r="C22" s="105">
        <f>+'Boletin Contable BI'!B19</f>
        <v>0</v>
      </c>
      <c r="D22" s="105">
        <f>+'Boletin Contable BI'!C19</f>
        <v>0</v>
      </c>
      <c r="E22" s="104">
        <f t="shared" si="0"/>
        <v>0</v>
      </c>
    </row>
    <row r="23" spans="1:5" s="32" customFormat="1" ht="15.6" x14ac:dyDescent="0.3">
      <c r="A23" s="58" t="s">
        <v>68</v>
      </c>
      <c r="B23" s="71"/>
      <c r="C23" s="105">
        <f>+'Boletin Contable BI'!B20</f>
        <v>13270.800198000001</v>
      </c>
      <c r="D23" s="105">
        <f>+'Boletin Contable BI'!C20</f>
        <v>900.92567196000005</v>
      </c>
      <c r="E23" s="104">
        <f t="shared" si="0"/>
        <v>14171.725869960001</v>
      </c>
    </row>
    <row r="24" spans="1:5" s="32" customFormat="1" ht="15.6" x14ac:dyDescent="0.3">
      <c r="A24" s="58" t="s">
        <v>69</v>
      </c>
      <c r="B24" s="71"/>
      <c r="C24" s="107">
        <f>+'Boletin Contable BI'!B21</f>
        <v>31101.445242000002</v>
      </c>
      <c r="D24" s="107">
        <f>+'Boletin Contable BI'!C21</f>
        <v>2651.5580846500002</v>
      </c>
      <c r="E24" s="108">
        <f t="shared" si="0"/>
        <v>33753.003326650003</v>
      </c>
    </row>
    <row r="25" spans="1:5" s="32" customFormat="1" ht="15.6" x14ac:dyDescent="0.3">
      <c r="A25" s="58" t="s">
        <v>70</v>
      </c>
      <c r="B25" s="71"/>
      <c r="C25" s="105">
        <f>+'Boletin Contable BI'!B22</f>
        <v>1092.474375</v>
      </c>
      <c r="D25" s="105">
        <f>+'Boletin Contable BI'!C22</f>
        <v>0</v>
      </c>
      <c r="E25" s="104">
        <f t="shared" si="0"/>
        <v>1092.474375</v>
      </c>
    </row>
    <row r="26" spans="1:5" s="32" customFormat="1" ht="15.6" x14ac:dyDescent="0.3">
      <c r="A26" s="58" t="s">
        <v>71</v>
      </c>
      <c r="B26" s="71"/>
      <c r="C26" s="105">
        <f>+'Boletin Contable BI'!B23</f>
        <v>-25105.516528</v>
      </c>
      <c r="D26" s="105">
        <f>+'Boletin Contable BI'!C23</f>
        <v>-782.77725908000002</v>
      </c>
      <c r="E26" s="104">
        <f t="shared" si="0"/>
        <v>-25888.293787080001</v>
      </c>
    </row>
    <row r="27" spans="1:5" s="32" customFormat="1" ht="6" customHeight="1" x14ac:dyDescent="0.3">
      <c r="A27" s="36"/>
      <c r="C27" s="105"/>
      <c r="D27" s="105"/>
      <c r="E27" s="104"/>
    </row>
    <row r="28" spans="1:5" s="32" customFormat="1" ht="15.6" x14ac:dyDescent="0.3">
      <c r="A28" s="55" t="s">
        <v>72</v>
      </c>
      <c r="B28" s="98"/>
      <c r="C28" s="99">
        <f>+C29+C30</f>
        <v>796.024812</v>
      </c>
      <c r="D28" s="99">
        <f>+D29+D30</f>
        <v>47.553989489999999</v>
      </c>
      <c r="E28" s="101">
        <f>+E29+E30</f>
        <v>843.57880149000005</v>
      </c>
    </row>
    <row r="29" spans="1:5" s="32" customFormat="1" ht="15.6" x14ac:dyDescent="0.3">
      <c r="A29" s="58" t="s">
        <v>73</v>
      </c>
      <c r="B29" s="71"/>
      <c r="C29" s="102">
        <f>+'Boletin Contable BI'!B25</f>
        <v>796.024812</v>
      </c>
      <c r="D29" s="102">
        <f>+'Boletin Contable BI'!C25</f>
        <v>47.553989489999999</v>
      </c>
      <c r="E29" s="111">
        <f>+C29+D29</f>
        <v>843.57880149000005</v>
      </c>
    </row>
    <row r="30" spans="1:5" s="32" customFormat="1" ht="15.6" x14ac:dyDescent="0.3">
      <c r="A30" s="58" t="s">
        <v>74</v>
      </c>
      <c r="B30" s="71"/>
      <c r="C30" s="105">
        <f>+'Boletin Contable BI'!B26</f>
        <v>0</v>
      </c>
      <c r="D30" s="105">
        <f>+'Boletin Contable BI'!C26</f>
        <v>0</v>
      </c>
      <c r="E30" s="104">
        <f>+C30+D30</f>
        <v>0</v>
      </c>
    </row>
    <row r="31" spans="1:5" s="32" customFormat="1" ht="6" customHeight="1" x14ac:dyDescent="0.3">
      <c r="A31" s="36"/>
      <c r="C31" s="105"/>
      <c r="D31" s="105"/>
      <c r="E31" s="106"/>
    </row>
    <row r="32" spans="1:5" s="32" customFormat="1" ht="15.6" x14ac:dyDescent="0.3">
      <c r="A32" s="55" t="s">
        <v>75</v>
      </c>
      <c r="B32" s="98"/>
      <c r="C32" s="99">
        <f>+SUM(C33:C36)</f>
        <v>2543.604914</v>
      </c>
      <c r="D32" s="99">
        <f>+SUM(D33:D36)</f>
        <v>0</v>
      </c>
      <c r="E32" s="101">
        <f>+C32+D32</f>
        <v>2543.604914</v>
      </c>
    </row>
    <row r="33" spans="1:5" s="32" customFormat="1" ht="15.6" x14ac:dyDescent="0.3">
      <c r="A33" s="58" t="s">
        <v>76</v>
      </c>
      <c r="B33" s="98"/>
      <c r="C33" s="109">
        <f>+'Boletin Contable BI'!B28</f>
        <v>2789.6712790000001</v>
      </c>
      <c r="D33" s="109">
        <f>+'Boletin Contable BI'!C28</f>
        <v>0</v>
      </c>
      <c r="E33" s="110">
        <f>+C33+D33</f>
        <v>2789.6712790000001</v>
      </c>
    </row>
    <row r="34" spans="1:5" s="32" customFormat="1" ht="15.6" x14ac:dyDescent="0.3">
      <c r="A34" s="58" t="s">
        <v>77</v>
      </c>
      <c r="B34" s="71"/>
      <c r="C34" s="109">
        <f>+'Boletin Contable BI'!B29</f>
        <v>-269.16636499999998</v>
      </c>
      <c r="D34" s="109">
        <f>+'Boletin Contable BI'!C29</f>
        <v>0</v>
      </c>
      <c r="E34" s="110">
        <f>+C34+D34</f>
        <v>-269.16636499999998</v>
      </c>
    </row>
    <row r="35" spans="1:5" s="32" customFormat="1" ht="15.6" x14ac:dyDescent="0.3">
      <c r="A35" s="58" t="s">
        <v>78</v>
      </c>
      <c r="B35" s="71"/>
      <c r="C35" s="109">
        <f>+'Boletin Contable BI'!B30</f>
        <v>23.1</v>
      </c>
      <c r="D35" s="109">
        <f>+'Boletin Contable BI'!C30</f>
        <v>0</v>
      </c>
      <c r="E35" s="110">
        <f>+C35+D35</f>
        <v>23.1</v>
      </c>
    </row>
    <row r="36" spans="1:5" s="32" customFormat="1" ht="15.6" x14ac:dyDescent="0.3">
      <c r="A36" s="58" t="s">
        <v>79</v>
      </c>
      <c r="B36" s="71"/>
      <c r="C36" s="109">
        <f>+'Boletin Contable BI'!B31</f>
        <v>0</v>
      </c>
      <c r="D36" s="109">
        <f>+'Boletin Contable BI'!C31</f>
        <v>0</v>
      </c>
      <c r="E36" s="110">
        <f>+C36+D36</f>
        <v>0</v>
      </c>
    </row>
    <row r="37" spans="1:5" s="32" customFormat="1" ht="6" customHeight="1" x14ac:dyDescent="0.3">
      <c r="A37" s="36"/>
      <c r="C37" s="105"/>
      <c r="D37" s="105"/>
      <c r="E37" s="106"/>
    </row>
    <row r="38" spans="1:5" s="32" customFormat="1" ht="15.6" x14ac:dyDescent="0.3">
      <c r="A38" s="55" t="s">
        <v>80</v>
      </c>
      <c r="B38" s="98"/>
      <c r="C38" s="99">
        <f>+'Boletin Contable BI'!B32</f>
        <v>14704.312715</v>
      </c>
      <c r="D38" s="99">
        <f>+'Boletin Contable BI'!C32</f>
        <v>0</v>
      </c>
      <c r="E38" s="101">
        <f>+C38+D38</f>
        <v>14704.312715</v>
      </c>
    </row>
    <row r="39" spans="1:5" s="32" customFormat="1" ht="6" customHeight="1" x14ac:dyDescent="0.3">
      <c r="A39" s="36"/>
      <c r="C39" s="105"/>
      <c r="D39" s="105"/>
      <c r="E39" s="106"/>
    </row>
    <row r="40" spans="1:5" s="32" customFormat="1" ht="15.6" x14ac:dyDescent="0.3">
      <c r="A40" s="55" t="s">
        <v>81</v>
      </c>
      <c r="B40" s="98"/>
      <c r="C40" s="99">
        <f>+'Boletin Contable BI'!B33</f>
        <v>0</v>
      </c>
      <c r="D40" s="99">
        <f>+'Boletin Contable BI'!C33</f>
        <v>0</v>
      </c>
      <c r="E40" s="101">
        <f>+C40+D40</f>
        <v>0</v>
      </c>
    </row>
    <row r="41" spans="1:5" s="32" customFormat="1" ht="6" customHeight="1" x14ac:dyDescent="0.3">
      <c r="A41" s="53"/>
      <c r="B41" s="98"/>
      <c r="C41" s="100"/>
      <c r="D41" s="100"/>
      <c r="E41" s="112"/>
    </row>
    <row r="42" spans="1:5" s="32" customFormat="1" ht="15.6" x14ac:dyDescent="0.3">
      <c r="A42" s="55" t="s">
        <v>82</v>
      </c>
      <c r="B42" s="98"/>
      <c r="C42" s="99">
        <f>+'Boletin Contable BI'!B34</f>
        <v>2333.8876049999999</v>
      </c>
      <c r="D42" s="99">
        <f>+'Boletin Contable BI'!C34</f>
        <v>30.882764130000002</v>
      </c>
      <c r="E42" s="101">
        <f>+C42+D42</f>
        <v>2364.7703691299998</v>
      </c>
    </row>
    <row r="43" spans="1:5" s="32" customFormat="1" ht="6" customHeight="1" x14ac:dyDescent="0.3">
      <c r="A43" s="36"/>
      <c r="C43" s="105"/>
      <c r="D43" s="105"/>
      <c r="E43" s="113"/>
    </row>
    <row r="44" spans="1:5" s="32" customFormat="1" ht="15.6" x14ac:dyDescent="0.3">
      <c r="A44" s="55" t="s">
        <v>14</v>
      </c>
      <c r="B44" s="98"/>
      <c r="C44" s="99">
        <f>+C42+C40+C38+C32+C28+C20+C16+C10+C8</f>
        <v>50842.946287999999</v>
      </c>
      <c r="D44" s="99">
        <f>+D42+D40+D38+D32+D28+D20+D16+D10+D8</f>
        <v>7243.2764322900002</v>
      </c>
      <c r="E44" s="101">
        <f>+E42+E40+E38+E32+E28+E20+E16+E10+E8</f>
        <v>58086.222720290003</v>
      </c>
    </row>
    <row r="45" spans="1:5" s="32" customFormat="1" ht="6" customHeight="1" x14ac:dyDescent="0.3">
      <c r="A45" s="36"/>
      <c r="C45" s="105"/>
      <c r="D45" s="105"/>
      <c r="E45" s="106"/>
    </row>
    <row r="46" spans="1:5" s="32" customFormat="1" ht="15.6" x14ac:dyDescent="0.3">
      <c r="A46" s="55" t="s">
        <v>83</v>
      </c>
      <c r="B46" s="98"/>
      <c r="C46" s="99">
        <f>+'Boletin Contable BI'!B43</f>
        <v>0</v>
      </c>
      <c r="D46" s="99">
        <f>+'Boletin Contable BI'!C43</f>
        <v>12656.7336139</v>
      </c>
      <c r="E46" s="101">
        <f>+C46+D46</f>
        <v>12656.7336139</v>
      </c>
    </row>
    <row r="47" spans="1:5" s="32" customFormat="1" ht="6" customHeight="1" x14ac:dyDescent="0.3">
      <c r="A47" s="36"/>
      <c r="C47" s="105"/>
      <c r="D47" s="105"/>
      <c r="E47" s="106"/>
    </row>
    <row r="48" spans="1:5" s="32" customFormat="1" ht="15.6" x14ac:dyDescent="0.3">
      <c r="A48" s="55" t="s">
        <v>84</v>
      </c>
      <c r="B48" s="98"/>
      <c r="C48" s="99">
        <f>+'Boletin Contable BI'!B44</f>
        <v>0</v>
      </c>
      <c r="D48" s="99">
        <f>+'Boletin Contable BI'!C44</f>
        <v>0</v>
      </c>
      <c r="E48" s="101">
        <f>+C48+D48</f>
        <v>0</v>
      </c>
    </row>
    <row r="49" spans="1:5" s="32" customFormat="1" ht="6" customHeight="1" x14ac:dyDescent="0.3">
      <c r="A49" s="36"/>
      <c r="C49" s="105"/>
      <c r="D49" s="105"/>
      <c r="E49" s="106"/>
    </row>
    <row r="50" spans="1:5" s="32" customFormat="1" ht="15.6" x14ac:dyDescent="0.3">
      <c r="A50" s="55" t="s">
        <v>81</v>
      </c>
      <c r="B50" s="98"/>
      <c r="C50" s="99">
        <f>+'Boletin Contable BI'!B45</f>
        <v>0</v>
      </c>
      <c r="D50" s="99">
        <f>+'Boletin Contable BI'!C45</f>
        <v>0</v>
      </c>
      <c r="E50" s="101">
        <f>+C50+D50</f>
        <v>0</v>
      </c>
    </row>
    <row r="51" spans="1:5" s="32" customFormat="1" ht="6" customHeight="1" x14ac:dyDescent="0.3">
      <c r="A51" s="36"/>
      <c r="C51" s="105"/>
      <c r="D51" s="105"/>
      <c r="E51" s="106"/>
    </row>
    <row r="52" spans="1:5" s="32" customFormat="1" ht="15.6" x14ac:dyDescent="0.3">
      <c r="A52" s="55" t="s">
        <v>85</v>
      </c>
      <c r="B52" s="98"/>
      <c r="C52" s="99">
        <f>+'Boletin Contable BI'!B46</f>
        <v>0</v>
      </c>
      <c r="D52" s="99">
        <v>0</v>
      </c>
      <c r="E52" s="101">
        <f>+C52+D52</f>
        <v>0</v>
      </c>
    </row>
    <row r="53" spans="1:5" s="32" customFormat="1" ht="6" customHeight="1" x14ac:dyDescent="0.3">
      <c r="A53" s="36"/>
      <c r="C53" s="105"/>
      <c r="D53" s="105"/>
      <c r="E53" s="106"/>
    </row>
    <row r="54" spans="1:5" s="32" customFormat="1" ht="15.6" x14ac:dyDescent="0.3">
      <c r="A54" s="55" t="s">
        <v>86</v>
      </c>
      <c r="B54" s="98"/>
      <c r="C54" s="99">
        <f>+C55+C56</f>
        <v>7188.4636860000001</v>
      </c>
      <c r="D54" s="99">
        <f>+D55+D56</f>
        <v>69612.035310360006</v>
      </c>
      <c r="E54" s="101">
        <f>+E55+E56</f>
        <v>76800.498996360009</v>
      </c>
    </row>
    <row r="55" spans="1:5" s="32" customFormat="1" ht="15.6" x14ac:dyDescent="0.3">
      <c r="A55" s="58" t="s">
        <v>87</v>
      </c>
      <c r="B55" s="71"/>
      <c r="C55" s="107">
        <f>+'Boletin Contable BI'!B48</f>
        <v>7188.4636860000001</v>
      </c>
      <c r="D55" s="107">
        <f>+'Boletin Contable BI'!C48</f>
        <v>0</v>
      </c>
      <c r="E55" s="108">
        <f>+C55+D55</f>
        <v>7188.4636860000001</v>
      </c>
    </row>
    <row r="56" spans="1:5" s="32" customFormat="1" ht="15.6" x14ac:dyDescent="0.3">
      <c r="A56" s="58" t="s">
        <v>88</v>
      </c>
      <c r="B56" s="71"/>
      <c r="C56" s="107">
        <f>+'Boletin Contable BI'!B49</f>
        <v>0</v>
      </c>
      <c r="D56" s="107">
        <f>+'Boletin Contable BI'!C49</f>
        <v>69612.035310360006</v>
      </c>
      <c r="E56" s="108">
        <f>+C56+D56</f>
        <v>69612.035310360006</v>
      </c>
    </row>
    <row r="57" spans="1:5" s="32" customFormat="1" ht="6" customHeight="1" x14ac:dyDescent="0.3">
      <c r="A57" s="36"/>
      <c r="C57" s="105"/>
      <c r="D57" s="105"/>
      <c r="E57" s="106"/>
    </row>
    <row r="58" spans="1:5" s="32" customFormat="1" ht="15.6" x14ac:dyDescent="0.3">
      <c r="A58" s="55" t="s">
        <v>89</v>
      </c>
      <c r="B58" s="98"/>
      <c r="C58" s="99">
        <f>+'Boletin Contable BI'!B50+'Boletin Contable BI'!B42</f>
        <v>6779.2015659999997</v>
      </c>
      <c r="D58" s="99">
        <f>+'Boletin Contable BI'!C50+'Boletin Contable BI'!C42</f>
        <v>4653.6306818499997</v>
      </c>
      <c r="E58" s="101">
        <f>+C58+D58</f>
        <v>11432.832247849999</v>
      </c>
    </row>
    <row r="59" spans="1:5" s="32" customFormat="1" ht="6" customHeight="1" x14ac:dyDescent="0.3">
      <c r="A59" s="36"/>
      <c r="C59" s="105"/>
      <c r="D59" s="105"/>
      <c r="E59" s="113"/>
    </row>
    <row r="60" spans="1:5" s="32" customFormat="1" ht="15.6" x14ac:dyDescent="0.3">
      <c r="A60" s="55" t="s">
        <v>16</v>
      </c>
      <c r="B60" s="98"/>
      <c r="C60" s="115">
        <f>+C58+C54+C52+C50+C48+C46</f>
        <v>13967.665251999999</v>
      </c>
      <c r="D60" s="115">
        <f>+D58+D54+D52+D50+D48+D46</f>
        <v>86922.399606110004</v>
      </c>
      <c r="E60" s="116">
        <f>+E58+E54+E52+E50+E48+E46</f>
        <v>100890.06485811001</v>
      </c>
    </row>
    <row r="61" spans="1:5" s="32" customFormat="1" ht="15.6" x14ac:dyDescent="0.3">
      <c r="A61" s="36"/>
      <c r="C61" s="105"/>
      <c r="D61" s="105"/>
      <c r="E61" s="114"/>
    </row>
    <row r="62" spans="1:5" s="32" customFormat="1" ht="15.6" x14ac:dyDescent="0.3">
      <c r="A62" s="55" t="s">
        <v>90</v>
      </c>
      <c r="B62" s="98"/>
      <c r="C62" s="99">
        <f>+C63+C64+C65</f>
        <v>47611.935946500002</v>
      </c>
      <c r="D62" s="99">
        <f>+D63+D64+D65</f>
        <v>0</v>
      </c>
      <c r="E62" s="101">
        <f>+E63+E64+E65</f>
        <v>47611.935946500002</v>
      </c>
    </row>
    <row r="63" spans="1:5" s="32" customFormat="1" ht="15.6" x14ac:dyDescent="0.3">
      <c r="A63" s="58" t="s">
        <v>91</v>
      </c>
      <c r="B63" s="71"/>
      <c r="C63" s="105">
        <f>+'Boletin Contable BI'!B53</f>
        <v>47611.935946500002</v>
      </c>
      <c r="D63" s="105">
        <f>+'Boletin Contable BI'!C53</f>
        <v>0</v>
      </c>
      <c r="E63" s="106">
        <f>+C63+D63</f>
        <v>47611.935946500002</v>
      </c>
    </row>
    <row r="64" spans="1:5" s="32" customFormat="1" ht="15.6" x14ac:dyDescent="0.3">
      <c r="A64" s="58" t="s">
        <v>92</v>
      </c>
      <c r="B64" s="71"/>
      <c r="C64" s="105">
        <f>+'Boletin Contable BI'!B54</f>
        <v>0</v>
      </c>
      <c r="D64" s="105">
        <f>+'Boletin Contable BI'!C54</f>
        <v>0</v>
      </c>
      <c r="E64" s="106">
        <f>+C64+D64</f>
        <v>0</v>
      </c>
    </row>
    <row r="65" spans="1:5" s="32" customFormat="1" ht="15.6" x14ac:dyDescent="0.3">
      <c r="A65" s="58" t="s">
        <v>93</v>
      </c>
      <c r="B65" s="71"/>
      <c r="C65" s="105">
        <f>+'Boletin Contable BI'!B55</f>
        <v>0</v>
      </c>
      <c r="D65" s="105">
        <f>+'Boletin Contable BI'!C55</f>
        <v>0</v>
      </c>
      <c r="E65" s="106">
        <f>+C65+D65</f>
        <v>0</v>
      </c>
    </row>
    <row r="66" spans="1:5" s="32" customFormat="1" ht="6" customHeight="1" x14ac:dyDescent="0.3">
      <c r="A66" s="36"/>
      <c r="C66" s="105"/>
      <c r="D66" s="105"/>
      <c r="E66" s="106"/>
    </row>
    <row r="67" spans="1:5" s="32" customFormat="1" ht="15.6" x14ac:dyDescent="0.3">
      <c r="A67" s="55" t="s">
        <v>94</v>
      </c>
      <c r="B67" s="98"/>
      <c r="C67" s="99">
        <f>+SUM(C68:C69)</f>
        <v>37271.987537499997</v>
      </c>
      <c r="D67" s="99">
        <f>+SUM(D68:D69)</f>
        <v>0</v>
      </c>
      <c r="E67" s="101">
        <f>+SUM(E68:E69)</f>
        <v>37271.987537499997</v>
      </c>
    </row>
    <row r="68" spans="1:5" s="32" customFormat="1" ht="15.6" x14ac:dyDescent="0.3">
      <c r="A68" s="58" t="s">
        <v>95</v>
      </c>
      <c r="B68" s="71"/>
      <c r="C68" s="109">
        <f>+'Boletin Contable BI'!B57</f>
        <v>9338.2600734999996</v>
      </c>
      <c r="D68" s="109">
        <f>+'Boletin Contable BI'!C57</f>
        <v>0</v>
      </c>
      <c r="E68" s="106">
        <f>+C68+D68</f>
        <v>9338.2600734999996</v>
      </c>
    </row>
    <row r="69" spans="1:5" s="32" customFormat="1" ht="15.6" x14ac:dyDescent="0.3">
      <c r="A69" s="58" t="s">
        <v>96</v>
      </c>
      <c r="B69" s="71"/>
      <c r="C69" s="109">
        <f>+'Boletin Contable BI'!B58</f>
        <v>27933.727464</v>
      </c>
      <c r="D69" s="109">
        <f>+'Boletin Contable BI'!C58</f>
        <v>0</v>
      </c>
      <c r="E69" s="106">
        <f>+C69+D69</f>
        <v>27933.727464</v>
      </c>
    </row>
    <row r="70" spans="1:5" s="32" customFormat="1" ht="6" customHeight="1" x14ac:dyDescent="0.3">
      <c r="A70" s="36"/>
      <c r="C70" s="105"/>
      <c r="D70" s="105"/>
      <c r="E70" s="106"/>
    </row>
    <row r="71" spans="1:5" s="32" customFormat="1" ht="15.6" x14ac:dyDescent="0.3">
      <c r="A71" s="55" t="s">
        <v>97</v>
      </c>
      <c r="B71" s="98"/>
      <c r="C71" s="99">
        <f>+'Boletin Contable BI'!B59</f>
        <v>-121682.61772351</v>
      </c>
      <c r="D71" s="99">
        <f>+'Boletin Contable BI'!C59</f>
        <v>0</v>
      </c>
      <c r="E71" s="101">
        <f>+C71+D71</f>
        <v>-121682.61772351</v>
      </c>
    </row>
    <row r="72" spans="1:5" s="32" customFormat="1" ht="6" customHeight="1" x14ac:dyDescent="0.3">
      <c r="A72" s="36"/>
      <c r="C72" s="105"/>
      <c r="D72" s="105"/>
      <c r="E72" s="106"/>
    </row>
    <row r="73" spans="1:5" s="32" customFormat="1" ht="15.6" x14ac:dyDescent="0.3">
      <c r="A73" s="55" t="s">
        <v>98</v>
      </c>
      <c r="B73" s="98"/>
      <c r="C73" s="99">
        <f>+'Boletin Contable BI'!B60</f>
        <v>-6005.1478983099996</v>
      </c>
      <c r="D73" s="99">
        <f>+'Boletin Contable BI'!C60</f>
        <v>0</v>
      </c>
      <c r="E73" s="101">
        <f>+C73+D73</f>
        <v>-6005.1478983099996</v>
      </c>
    </row>
    <row r="74" spans="1:5" s="32" customFormat="1" ht="6" customHeight="1" x14ac:dyDescent="0.3">
      <c r="A74" s="36"/>
      <c r="C74" s="105"/>
      <c r="D74" s="105"/>
      <c r="E74" s="106"/>
    </row>
    <row r="75" spans="1:5" s="32" customFormat="1" ht="15.6" x14ac:dyDescent="0.3">
      <c r="A75" s="55" t="s">
        <v>17</v>
      </c>
      <c r="B75" s="98"/>
      <c r="C75" s="99">
        <f>+C73+C71+C67+C62</f>
        <v>-42803.84213782</v>
      </c>
      <c r="D75" s="99">
        <f>+D73+D71+D67+D62</f>
        <v>0</v>
      </c>
      <c r="E75" s="116">
        <f>+E73+E71+E67+E62</f>
        <v>-42803.84213782</v>
      </c>
    </row>
    <row r="76" spans="1:5" s="32" customFormat="1" ht="6" customHeight="1" x14ac:dyDescent="0.3">
      <c r="A76" s="36"/>
      <c r="C76" s="105"/>
      <c r="D76" s="105"/>
      <c r="E76" s="106"/>
    </row>
    <row r="77" spans="1:5" s="32" customFormat="1" ht="15.6" x14ac:dyDescent="0.3">
      <c r="A77" s="55" t="s">
        <v>99</v>
      </c>
      <c r="B77" s="98"/>
      <c r="C77" s="115">
        <f>+C75+C60</f>
        <v>-28836.176885820001</v>
      </c>
      <c r="D77" s="115">
        <f>+D75+D60</f>
        <v>86922.399606110004</v>
      </c>
      <c r="E77" s="116">
        <f>+D77+C77</f>
        <v>58086.222720290003</v>
      </c>
    </row>
    <row r="78" spans="1:5" s="32" customFormat="1" ht="15.6" x14ac:dyDescent="0.3">
      <c r="A78" s="36"/>
      <c r="C78" s="105"/>
      <c r="D78" s="105"/>
      <c r="E78" s="106"/>
    </row>
    <row r="79" spans="1:5" s="32" customFormat="1" ht="15.6" x14ac:dyDescent="0.3">
      <c r="A79" s="55" t="s">
        <v>100</v>
      </c>
      <c r="B79" s="98"/>
      <c r="C79" s="115">
        <f>+'Boletin Contable BI'!B63</f>
        <v>0</v>
      </c>
      <c r="D79" s="115">
        <f>+'Boletin Contable BI'!C63</f>
        <v>0</v>
      </c>
      <c r="E79" s="116">
        <f>+C79+D79</f>
        <v>0</v>
      </c>
    </row>
    <row r="80" spans="1:5" s="32" customFormat="1" ht="6" customHeight="1" x14ac:dyDescent="0.3">
      <c r="A80" s="36"/>
      <c r="C80" s="105"/>
      <c r="D80" s="105"/>
      <c r="E80" s="106"/>
    </row>
    <row r="81" spans="1:5" s="32" customFormat="1" ht="15.6" x14ac:dyDescent="0.3">
      <c r="A81" s="55" t="s">
        <v>101</v>
      </c>
      <c r="B81" s="98"/>
      <c r="C81" s="99">
        <f>+'Boletin Contable BI'!B64</f>
        <v>0</v>
      </c>
      <c r="D81" s="99">
        <f>+'Boletin Contable BI'!C64</f>
        <v>0</v>
      </c>
      <c r="E81" s="101">
        <f>+C81+D81</f>
        <v>0</v>
      </c>
    </row>
    <row r="82" spans="1:5" s="32" customFormat="1" ht="6" customHeight="1" x14ac:dyDescent="0.3">
      <c r="A82" s="36"/>
      <c r="C82" s="105"/>
      <c r="D82" s="105"/>
      <c r="E82" s="106"/>
    </row>
    <row r="83" spans="1:5" s="32" customFormat="1" ht="15.6" x14ac:dyDescent="0.3">
      <c r="A83" s="55" t="s">
        <v>102</v>
      </c>
      <c r="B83" s="98"/>
      <c r="C83" s="99">
        <f>+'Boletin Contable BI'!B65</f>
        <v>0</v>
      </c>
      <c r="D83" s="99">
        <f>+'Boletin Contable BI'!C65</f>
        <v>0</v>
      </c>
      <c r="E83" s="101">
        <f>+C83+D83</f>
        <v>0</v>
      </c>
    </row>
    <row r="84" spans="1:5" s="32" customFormat="1" ht="6" customHeight="1" x14ac:dyDescent="0.3">
      <c r="A84" s="36"/>
      <c r="C84" s="105"/>
      <c r="D84" s="105"/>
      <c r="E84" s="106"/>
    </row>
    <row r="85" spans="1:5" s="32" customFormat="1" ht="15.6" x14ac:dyDescent="0.3">
      <c r="A85" s="55" t="s">
        <v>103</v>
      </c>
      <c r="B85" s="98"/>
      <c r="C85" s="99">
        <f>+'Boletin Contable BI'!B66</f>
        <v>0</v>
      </c>
      <c r="D85" s="99">
        <f>+'Boletin Contable BI'!C66</f>
        <v>0</v>
      </c>
      <c r="E85" s="101">
        <f>+C85+D85</f>
        <v>0</v>
      </c>
    </row>
    <row r="86" spans="1:5" s="32" customFormat="1" ht="6" customHeight="1" x14ac:dyDescent="0.3">
      <c r="A86" s="36"/>
      <c r="C86" s="105"/>
      <c r="D86" s="105"/>
      <c r="E86" s="106"/>
    </row>
    <row r="87" spans="1:5" s="32" customFormat="1" ht="15.6" x14ac:dyDescent="0.3">
      <c r="A87" s="55" t="s">
        <v>104</v>
      </c>
      <c r="B87" s="98"/>
      <c r="C87" s="99">
        <f>+'Boletin Contable BI'!B67</f>
        <v>0</v>
      </c>
      <c r="D87" s="99">
        <f>+'Boletin Contable BI'!C67</f>
        <v>0</v>
      </c>
      <c r="E87" s="101">
        <f>+C87+D87</f>
        <v>0</v>
      </c>
    </row>
    <row r="88" spans="1:5" s="32" customFormat="1" ht="6" customHeight="1" x14ac:dyDescent="0.3">
      <c r="A88" s="36"/>
      <c r="C88" s="105"/>
      <c r="D88" s="105"/>
      <c r="E88" s="106"/>
    </row>
    <row r="89" spans="1:5" s="32" customFormat="1" ht="15.6" x14ac:dyDescent="0.3">
      <c r="A89" s="55" t="s">
        <v>105</v>
      </c>
      <c r="B89" s="98"/>
      <c r="C89" s="115">
        <f>+'Boletin Contable BI'!B68</f>
        <v>0</v>
      </c>
      <c r="D89" s="115">
        <f>+'Boletin Contable BI'!C68</f>
        <v>0</v>
      </c>
      <c r="E89" s="116">
        <f>+C89+D89</f>
        <v>0</v>
      </c>
    </row>
    <row r="90" spans="1:5" s="32" customFormat="1" ht="6" customHeight="1" x14ac:dyDescent="0.3">
      <c r="A90" s="36"/>
      <c r="C90" s="105"/>
      <c r="D90" s="105"/>
      <c r="E90" s="106"/>
    </row>
    <row r="91" spans="1:5" s="32" customFormat="1" ht="15.6" x14ac:dyDescent="0.3">
      <c r="A91" s="55" t="s">
        <v>106</v>
      </c>
      <c r="B91" s="98"/>
      <c r="C91" s="115">
        <f>+C79+C81+C83+C85+C87+C89</f>
        <v>0</v>
      </c>
      <c r="D91" s="115">
        <f>+D79+D81+D83+D85+D87+D89</f>
        <v>0</v>
      </c>
      <c r="E91" s="116">
        <f>+E79+E81+E83+E85+E87+E89</f>
        <v>0</v>
      </c>
    </row>
    <row r="92" spans="1:5" s="32" customFormat="1" ht="6" customHeight="1" x14ac:dyDescent="0.3">
      <c r="A92" s="36"/>
      <c r="E92" s="42"/>
    </row>
    <row r="93" spans="1:5" s="32" customFormat="1" ht="13.5" customHeight="1" x14ac:dyDescent="0.3">
      <c r="A93" s="55" t="s">
        <v>20</v>
      </c>
      <c r="B93" s="98"/>
      <c r="C93" s="61"/>
      <c r="D93" s="61"/>
      <c r="E93" s="237"/>
    </row>
    <row r="94" spans="1:5" s="32" customFormat="1" ht="6" customHeight="1" x14ac:dyDescent="0.3">
      <c r="A94" s="36"/>
      <c r="E94" s="42"/>
    </row>
    <row r="95" spans="1:5" s="32" customFormat="1" ht="15.6" x14ac:dyDescent="0.3">
      <c r="A95" s="58" t="s">
        <v>18</v>
      </c>
      <c r="B95" s="71"/>
      <c r="C95" s="117">
        <f>+'Boletin Contable BI'!B70</f>
        <v>16563.65351</v>
      </c>
      <c r="D95" s="117">
        <f>+'Boletin Contable BI'!C70</f>
        <v>948.47966144999998</v>
      </c>
      <c r="E95" s="118">
        <f>+C95+D95</f>
        <v>17512.133171450001</v>
      </c>
    </row>
    <row r="96" spans="1:5" s="32" customFormat="1" ht="15.6" x14ac:dyDescent="0.3">
      <c r="A96" s="58" t="s">
        <v>19</v>
      </c>
      <c r="B96" s="71"/>
      <c r="C96" s="117">
        <f>+'Boletin Contable BI'!B71</f>
        <v>32193.919617</v>
      </c>
      <c r="D96" s="117">
        <f>+'Boletin Contable BI'!C71</f>
        <v>2651.5580846500002</v>
      </c>
      <c r="E96" s="118">
        <f>+C96+D96</f>
        <v>34845.477701650001</v>
      </c>
    </row>
    <row r="97" spans="1:10" s="32" customFormat="1" ht="15.6" x14ac:dyDescent="0.3">
      <c r="A97" s="53" t="s">
        <v>107</v>
      </c>
      <c r="B97" s="98"/>
      <c r="C97" s="119">
        <f>+'Boletin Contable BI'!B72</f>
        <v>48757.573127000003</v>
      </c>
      <c r="D97" s="119">
        <f>+'Boletin Contable BI'!C72</f>
        <v>3600.0377460999998</v>
      </c>
      <c r="E97" s="120">
        <f>+C97+D97</f>
        <v>52357.610873100006</v>
      </c>
    </row>
    <row r="98" spans="1:10" s="32" customFormat="1" ht="15.6" x14ac:dyDescent="0.3">
      <c r="A98" s="58" t="s">
        <v>108</v>
      </c>
      <c r="B98" s="71"/>
      <c r="C98" s="117">
        <f>+'Boletin Contable BI'!B73</f>
        <v>16114.584069</v>
      </c>
      <c r="D98" s="117">
        <f>+'Boletin Contable BI'!C73</f>
        <v>946.84527013000002</v>
      </c>
      <c r="E98" s="118">
        <f t="shared" ref="E98:E106" si="1">+C98+D98</f>
        <v>17061.429339130002</v>
      </c>
    </row>
    <row r="99" spans="1:10" s="32" customFormat="1" ht="15.6" x14ac:dyDescent="0.3">
      <c r="A99" s="58" t="s">
        <v>109</v>
      </c>
      <c r="B99" s="71"/>
      <c r="C99" s="117">
        <f>+'Boletin Contable BI'!B74</f>
        <v>7537.47253</v>
      </c>
      <c r="D99" s="117">
        <f>+'Boletin Contable BI'!C74</f>
        <v>1870.41521689</v>
      </c>
      <c r="E99" s="118">
        <f t="shared" si="1"/>
        <v>9407.8877468899991</v>
      </c>
    </row>
    <row r="100" spans="1:10" s="32" customFormat="1" ht="15.6" x14ac:dyDescent="0.3">
      <c r="A100" s="58" t="s">
        <v>110</v>
      </c>
      <c r="B100" s="71"/>
      <c r="C100" s="117">
        <f>+'Boletin Contable BI'!B75</f>
        <v>23652.056599</v>
      </c>
      <c r="D100" s="117">
        <f>+'Boletin Contable BI'!C75</f>
        <v>2817.2604870199998</v>
      </c>
      <c r="E100" s="118">
        <f t="shared" si="1"/>
        <v>26469.317086020001</v>
      </c>
    </row>
    <row r="101" spans="1:10" s="32" customFormat="1" ht="15.6" x14ac:dyDescent="0.3">
      <c r="A101" s="58" t="s">
        <v>111</v>
      </c>
      <c r="B101" s="71"/>
      <c r="C101" s="121">
        <f>+'Boletin Contable BI'!B76</f>
        <v>0</v>
      </c>
      <c r="D101" s="117">
        <f>+'Boletin Contable BI'!C76</f>
        <v>0</v>
      </c>
      <c r="E101" s="122">
        <f t="shared" si="1"/>
        <v>0</v>
      </c>
    </row>
    <row r="102" spans="1:10" s="32" customFormat="1" ht="15.6" x14ac:dyDescent="0.3">
      <c r="A102" s="58" t="s">
        <v>112</v>
      </c>
      <c r="B102" s="71"/>
      <c r="C102" s="121">
        <f>+'Boletin Contable BI'!B77</f>
        <v>471.12975599999999</v>
      </c>
      <c r="D102" s="117">
        <f>+'Boletin Contable BI'!C77</f>
        <v>0</v>
      </c>
      <c r="E102" s="122">
        <f t="shared" si="1"/>
        <v>471.12975599999999</v>
      </c>
    </row>
    <row r="103" spans="1:10" s="32" customFormat="1" ht="15.6" x14ac:dyDescent="0.3">
      <c r="A103" s="58" t="s">
        <v>113</v>
      </c>
      <c r="B103" s="71"/>
      <c r="C103" s="117">
        <f>+'Boletin Contable BI'!B78</f>
        <v>38.880000000000003</v>
      </c>
      <c r="D103" s="117">
        <f>+'Boletin Contable BI'!C78</f>
        <v>0</v>
      </c>
      <c r="E103" s="118">
        <f t="shared" si="1"/>
        <v>38.880000000000003</v>
      </c>
    </row>
    <row r="104" spans="1:10" s="32" customFormat="1" ht="15.6" x14ac:dyDescent="0.3">
      <c r="A104" s="58" t="s">
        <v>114</v>
      </c>
      <c r="B104" s="71"/>
      <c r="C104" s="117">
        <f>+'Boletin Contable BI'!B79</f>
        <v>510.00975599999998</v>
      </c>
      <c r="D104" s="117">
        <f>+'Boletin Contable BI'!C79</f>
        <v>0</v>
      </c>
      <c r="E104" s="118">
        <f t="shared" si="1"/>
        <v>510.00975599999998</v>
      </c>
    </row>
    <row r="105" spans="1:10" s="32" customFormat="1" ht="15.6" x14ac:dyDescent="0.3">
      <c r="A105" s="58" t="s">
        <v>404</v>
      </c>
      <c r="B105" s="71"/>
      <c r="C105" s="117">
        <f>+'Boletin Contable BI'!B80</f>
        <v>2259.6755079999998</v>
      </c>
      <c r="D105" s="117">
        <f>+'Boletin Contable BI'!C80</f>
        <v>581.86500537999996</v>
      </c>
      <c r="E105" s="118">
        <f t="shared" si="1"/>
        <v>2841.5405133799995</v>
      </c>
    </row>
    <row r="106" spans="1:10" s="124" customFormat="1" ht="15.6" x14ac:dyDescent="0.3">
      <c r="A106" s="174" t="s">
        <v>407</v>
      </c>
      <c r="B106" s="125"/>
      <c r="C106" s="283">
        <f>+'Boletin Contable BI'!B81</f>
        <v>3359.761301</v>
      </c>
      <c r="D106" s="283">
        <f>+'Boletin Contable BI'!C81</f>
        <v>86.212912709999998</v>
      </c>
      <c r="E106" s="284">
        <f t="shared" si="1"/>
        <v>3445.9742137100002</v>
      </c>
    </row>
    <row r="107" spans="1:10" s="65" customFormat="1" ht="15.6" x14ac:dyDescent="0.3">
      <c r="A107" s="174" t="s">
        <v>408</v>
      </c>
      <c r="B107" s="125"/>
      <c r="C107" s="283">
        <f>+'Boletin Contable BI'!B82</f>
        <v>4351.5321510000003</v>
      </c>
      <c r="D107" s="283">
        <f>+'Boletin Contable BI'!C82</f>
        <v>733.84965768999996</v>
      </c>
      <c r="E107" s="284">
        <f>+C107+D107</f>
        <v>5085.3818086900001</v>
      </c>
    </row>
    <row r="108" spans="1:10" s="124" customFormat="1" ht="16.2" thickBot="1" x14ac:dyDescent="0.35">
      <c r="A108" s="276" t="s">
        <v>409</v>
      </c>
      <c r="B108" s="123"/>
      <c r="C108" s="277">
        <f>+'Boletin Contable BI'!B83</f>
        <v>7711.2934519999999</v>
      </c>
      <c r="D108" s="277">
        <f>+'Boletin Contable BI'!C83</f>
        <v>820.06257040000003</v>
      </c>
      <c r="E108" s="278">
        <f>+C108+D108</f>
        <v>8531.3560223999993</v>
      </c>
    </row>
    <row r="109" spans="1:10" s="124" customFormat="1" ht="15.6" x14ac:dyDescent="0.3">
      <c r="A109" s="125"/>
      <c r="B109" s="125"/>
      <c r="C109" s="73"/>
      <c r="D109" s="73"/>
      <c r="E109" s="73"/>
      <c r="F109" s="65"/>
      <c r="G109" s="73"/>
      <c r="H109" s="73"/>
      <c r="I109" s="73"/>
      <c r="J109" s="65"/>
    </row>
    <row r="110" spans="1:10" s="124" customFormat="1" ht="15.6" x14ac:dyDescent="0.3">
      <c r="A110" s="263"/>
      <c r="C110" s="32"/>
      <c r="D110" s="263"/>
      <c r="F110" s="65"/>
      <c r="G110" s="73"/>
      <c r="H110" s="73"/>
      <c r="I110" s="73"/>
      <c r="J110" s="65"/>
    </row>
    <row r="111" spans="1:10" s="124" customFormat="1" ht="15.6" x14ac:dyDescent="0.3">
      <c r="A111" s="263"/>
      <c r="C111" s="32"/>
      <c r="D111" s="263"/>
      <c r="F111" s="65"/>
      <c r="G111" s="73"/>
      <c r="H111" s="73"/>
      <c r="I111" s="73"/>
      <c r="J111" s="65"/>
    </row>
    <row r="112" spans="1:10" ht="15.6" x14ac:dyDescent="0.3">
      <c r="A112" s="263"/>
      <c r="C112" s="32"/>
      <c r="D112" s="263"/>
    </row>
    <row r="134" spans="5:5" x14ac:dyDescent="0.3">
      <c r="E134" s="293" t="str">
        <f>+IF(E44='Control BI'!D50,"Ok",E44-'Control BI'!D50)</f>
        <v>Ok</v>
      </c>
    </row>
    <row r="135" spans="5:5" x14ac:dyDescent="0.3">
      <c r="E135" s="293" t="str">
        <f>+IF(E60='Control BI'!D51,"Ok",E60-'Control BI'!D51)</f>
        <v>Ok</v>
      </c>
    </row>
    <row r="136" spans="5:5" x14ac:dyDescent="0.3">
      <c r="E136" s="293" t="str">
        <f>+IF(E75='Control BI'!D52,"Ok",E75-'Control BI'!D52)</f>
        <v>Ok</v>
      </c>
    </row>
  </sheetData>
  <mergeCells count="5">
    <mergeCell ref="C5:E5"/>
    <mergeCell ref="C3:E3"/>
    <mergeCell ref="A5:A6"/>
    <mergeCell ref="C1:E1"/>
    <mergeCell ref="C2:E2"/>
  </mergeCells>
  <printOptions horizontalCentered="1"/>
  <pageMargins left="0.70866141732283472" right="0.70866141732283472" top="0.39370078740157483" bottom="0.51181102362204722" header="0.31496062992125984" footer="0.31496062992125984"/>
  <pageSetup paperSize="9" scale="4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0" tint="-0.14999847407452621"/>
  </sheetPr>
  <dimension ref="A1:I115"/>
  <sheetViews>
    <sheetView showGridLines="0" zoomScaleNormal="100" zoomScaleSheetLayoutView="100" workbookViewId="0">
      <pane xSplit="2" ySplit="7" topLeftCell="C8" activePane="bottomRight" state="frozen"/>
      <selection activeCell="B28" sqref="B28"/>
      <selection pane="topRight" activeCell="B28" sqref="B28"/>
      <selection pane="bottomLeft" activeCell="B28" sqref="B28"/>
      <selection pane="bottomRight" activeCell="C11" sqref="C11"/>
    </sheetView>
  </sheetViews>
  <sheetFormatPr baseColWidth="10" defaultColWidth="14.6640625" defaultRowHeight="13.8" x14ac:dyDescent="0.3"/>
  <cols>
    <col min="1" max="1" width="58.6640625" style="1" bestFit="1" customWidth="1"/>
    <col min="2" max="2" width="6" style="1" customWidth="1"/>
    <col min="3" max="5" width="16.77734375" style="1" customWidth="1"/>
    <col min="6" max="9" width="13.77734375" style="1" customWidth="1"/>
    <col min="10" max="10" width="3.21875" style="1" customWidth="1"/>
    <col min="11" max="13" width="13.77734375" style="1" customWidth="1"/>
    <col min="14" max="16384" width="14.6640625" style="1"/>
  </cols>
  <sheetData>
    <row r="1" spans="1:6" x14ac:dyDescent="0.3">
      <c r="A1" s="74"/>
      <c r="B1" s="75"/>
      <c r="C1" s="75"/>
      <c r="D1" s="75"/>
      <c r="E1" s="35"/>
    </row>
    <row r="2" spans="1:6" s="131" customFormat="1" ht="50.25" customHeight="1" x14ac:dyDescent="0.55000000000000004">
      <c r="A2" s="76"/>
      <c r="C2" s="326" t="s">
        <v>367</v>
      </c>
      <c r="D2" s="326"/>
      <c r="E2" s="327"/>
      <c r="F2" s="261"/>
    </row>
    <row r="3" spans="1:6" s="40" customFormat="1" ht="23.25" customHeight="1" x14ac:dyDescent="0.45">
      <c r="A3" s="39"/>
      <c r="B3" s="80"/>
      <c r="C3" s="340">
        <f>+'2'!C2:E2</f>
        <v>45046</v>
      </c>
      <c r="D3" s="340"/>
      <c r="E3" s="341"/>
    </row>
    <row r="4" spans="1:6" s="32" customFormat="1" ht="15.75" customHeight="1" x14ac:dyDescent="0.3">
      <c r="A4" s="41"/>
      <c r="B4" s="82"/>
      <c r="C4" s="334" t="s">
        <v>55</v>
      </c>
      <c r="D4" s="334"/>
      <c r="E4" s="335"/>
    </row>
    <row r="5" spans="1:6" ht="14.4" thickBot="1" x14ac:dyDescent="0.35">
      <c r="A5" s="84"/>
      <c r="B5" s="85"/>
      <c r="C5" s="86"/>
      <c r="D5" s="87"/>
      <c r="E5" s="262"/>
    </row>
    <row r="6" spans="1:6" s="32" customFormat="1" ht="33" customHeight="1" thickTop="1" x14ac:dyDescent="0.3">
      <c r="A6" s="336"/>
      <c r="B6" s="49"/>
      <c r="C6" s="342" t="s">
        <v>56</v>
      </c>
      <c r="D6" s="342"/>
      <c r="E6" s="343"/>
    </row>
    <row r="7" spans="1:6" s="32" customFormat="1" ht="15.6" x14ac:dyDescent="0.3">
      <c r="A7" s="337"/>
      <c r="B7" s="238"/>
      <c r="C7" s="132" t="s">
        <v>57</v>
      </c>
      <c r="D7" s="132" t="s">
        <v>58</v>
      </c>
      <c r="E7" s="227" t="s">
        <v>59</v>
      </c>
    </row>
    <row r="8" spans="1:6" s="32" customFormat="1" ht="15.6" x14ac:dyDescent="0.3">
      <c r="A8" s="94"/>
      <c r="E8" s="42"/>
    </row>
    <row r="9" spans="1:6" s="32" customFormat="1" ht="13.5" customHeight="1" x14ac:dyDescent="0.3">
      <c r="A9" s="55" t="s">
        <v>266</v>
      </c>
      <c r="B9" s="134"/>
      <c r="C9" s="133">
        <f>SUM(C10:C14)</f>
        <v>1188.775547</v>
      </c>
      <c r="D9" s="133">
        <f>SUM(D10:D14)</f>
        <v>86.428823080000001</v>
      </c>
      <c r="E9" s="228">
        <f>SUM(E10:E14)</f>
        <v>1275.20437008</v>
      </c>
    </row>
    <row r="10" spans="1:6" s="32" customFormat="1" ht="15" customHeight="1" x14ac:dyDescent="0.3">
      <c r="A10" s="58" t="s">
        <v>267</v>
      </c>
      <c r="B10" s="135"/>
      <c r="C10" s="135">
        <f>+'Boletin Contable BI'!B86</f>
        <v>15.592627</v>
      </c>
      <c r="D10" s="135">
        <f>+'Boletin Contable BI'!C86</f>
        <v>2.7657832299999998</v>
      </c>
      <c r="E10" s="229">
        <f>+D10+C10</f>
        <v>18.35841023</v>
      </c>
    </row>
    <row r="11" spans="1:6" s="32" customFormat="1" ht="15" customHeight="1" x14ac:dyDescent="0.3">
      <c r="A11" s="58" t="s">
        <v>268</v>
      </c>
      <c r="B11" s="135"/>
      <c r="C11" s="135">
        <f>+'Boletin Contable BI'!B87</f>
        <v>897.34603500000003</v>
      </c>
      <c r="D11" s="135">
        <f>+'Boletin Contable BI'!C87</f>
        <v>57.69377051</v>
      </c>
      <c r="E11" s="229">
        <f>+D11+C11</f>
        <v>955.03980551000006</v>
      </c>
    </row>
    <row r="12" spans="1:6" s="32" customFormat="1" ht="15" customHeight="1" x14ac:dyDescent="0.3">
      <c r="A12" s="58" t="s">
        <v>269</v>
      </c>
      <c r="B12" s="135"/>
      <c r="C12" s="136">
        <f>+'Boletin Contable BI'!B88</f>
        <v>275.836885</v>
      </c>
      <c r="D12" s="136">
        <f>+'Boletin Contable BI'!C88</f>
        <v>25.96926934</v>
      </c>
      <c r="E12" s="229">
        <f>+D12+C12</f>
        <v>301.80615433999998</v>
      </c>
    </row>
    <row r="13" spans="1:6" s="32" customFormat="1" ht="15" customHeight="1" x14ac:dyDescent="0.3">
      <c r="A13" s="58" t="s">
        <v>270</v>
      </c>
      <c r="B13" s="135"/>
      <c r="C13" s="136">
        <f>+'Boletin Contable BI'!B89</f>
        <v>0</v>
      </c>
      <c r="D13" s="136">
        <f>+'Boletin Contable BI'!C89</f>
        <v>0</v>
      </c>
      <c r="E13" s="229">
        <f>+D13+C13</f>
        <v>0</v>
      </c>
    </row>
    <row r="14" spans="1:6" s="32" customFormat="1" ht="15" customHeight="1" x14ac:dyDescent="0.3">
      <c r="A14" s="58" t="s">
        <v>271</v>
      </c>
      <c r="B14" s="135"/>
      <c r="C14" s="136">
        <f>+'Boletin Contable BI'!B90</f>
        <v>0</v>
      </c>
      <c r="D14" s="136">
        <f>+'Boletin Contable BI'!C90</f>
        <v>0</v>
      </c>
      <c r="E14" s="229">
        <f>+D14+C14</f>
        <v>0</v>
      </c>
    </row>
    <row r="15" spans="1:6" s="32" customFormat="1" ht="6" customHeight="1" x14ac:dyDescent="0.3">
      <c r="A15" s="36"/>
      <c r="B15" s="136"/>
      <c r="C15" s="136"/>
      <c r="D15" s="136"/>
      <c r="E15" s="230"/>
    </row>
    <row r="16" spans="1:6" s="32" customFormat="1" ht="15.6" x14ac:dyDescent="0.3">
      <c r="A16" s="55" t="s">
        <v>272</v>
      </c>
      <c r="B16" s="134"/>
      <c r="C16" s="133">
        <f>SUM(C17:C20)</f>
        <v>159.92512500000001</v>
      </c>
      <c r="D16" s="133">
        <f>SUM(D17:D20)</f>
        <v>2203.2893122099999</v>
      </c>
      <c r="E16" s="228">
        <f>SUM(E17:E20)</f>
        <v>2363.2144372100001</v>
      </c>
    </row>
    <row r="17" spans="1:5" s="32" customFormat="1" ht="15" customHeight="1" x14ac:dyDescent="0.3">
      <c r="A17" s="58" t="s">
        <v>273</v>
      </c>
      <c r="B17" s="136"/>
      <c r="C17" s="136">
        <f>+'Boletin Contable BI'!B92</f>
        <v>159.92512500000001</v>
      </c>
      <c r="D17" s="136">
        <f>+'Boletin Contable BI'!C92</f>
        <v>2203.2893122099999</v>
      </c>
      <c r="E17" s="230">
        <f>+D17+C17</f>
        <v>2363.2144372100001</v>
      </c>
    </row>
    <row r="18" spans="1:5" s="32" customFormat="1" ht="15" customHeight="1" x14ac:dyDescent="0.3">
      <c r="A18" s="58" t="s">
        <v>274</v>
      </c>
      <c r="B18" s="136"/>
      <c r="C18" s="136">
        <f>+'Boletin Contable BI'!B93</f>
        <v>0</v>
      </c>
      <c r="D18" s="136">
        <f>+'Boletin Contable BI'!C93</f>
        <v>0</v>
      </c>
      <c r="E18" s="230">
        <f>+D18+C18</f>
        <v>0</v>
      </c>
    </row>
    <row r="19" spans="1:5" s="32" customFormat="1" ht="15" customHeight="1" x14ac:dyDescent="0.3">
      <c r="A19" s="58" t="s">
        <v>275</v>
      </c>
      <c r="B19" s="136"/>
      <c r="C19" s="136">
        <f>+'Boletin Contable BI'!B94</f>
        <v>0</v>
      </c>
      <c r="D19" s="136">
        <f>+'Boletin Contable BI'!C94</f>
        <v>0</v>
      </c>
      <c r="E19" s="230">
        <f>+D19+C19</f>
        <v>0</v>
      </c>
    </row>
    <row r="20" spans="1:5" s="32" customFormat="1" ht="6" customHeight="1" x14ac:dyDescent="0.3">
      <c r="A20" s="58"/>
      <c r="B20" s="136"/>
      <c r="C20" s="136"/>
      <c r="D20" s="136"/>
      <c r="E20" s="230"/>
    </row>
    <row r="21" spans="1:5" s="32" customFormat="1" ht="13.5" customHeight="1" x14ac:dyDescent="0.3">
      <c r="A21" s="55" t="s">
        <v>276</v>
      </c>
      <c r="B21" s="134"/>
      <c r="C21" s="133">
        <f>+C9-C16</f>
        <v>1028.850422</v>
      </c>
      <c r="D21" s="133">
        <f>+D9-D16</f>
        <v>-2116.8604891300001</v>
      </c>
      <c r="E21" s="228">
        <f>+E9-E16</f>
        <v>-1088.0100671300002</v>
      </c>
    </row>
    <row r="22" spans="1:5" s="32" customFormat="1" ht="6" customHeight="1" x14ac:dyDescent="0.3">
      <c r="A22" s="36"/>
      <c r="B22" s="136"/>
      <c r="C22" s="136"/>
      <c r="D22" s="136"/>
      <c r="E22" s="230"/>
    </row>
    <row r="23" spans="1:5" s="32" customFormat="1" ht="13.5" customHeight="1" x14ac:dyDescent="0.3">
      <c r="A23" s="55" t="s">
        <v>277</v>
      </c>
      <c r="B23" s="134"/>
      <c r="C23" s="133">
        <f>SUM(C24:C28)</f>
        <v>0</v>
      </c>
      <c r="D23" s="133">
        <f>SUM(D24:D28)</f>
        <v>0</v>
      </c>
      <c r="E23" s="228">
        <f>SUM(E24:E28)</f>
        <v>0</v>
      </c>
    </row>
    <row r="24" spans="1:5" s="32" customFormat="1" ht="15" customHeight="1" x14ac:dyDescent="0.3">
      <c r="A24" s="58" t="s">
        <v>278</v>
      </c>
      <c r="B24" s="135"/>
      <c r="C24" s="136">
        <f>+'Boletin Contable BI'!B97</f>
        <v>0</v>
      </c>
      <c r="D24" s="136">
        <f>+'Boletin Contable BI'!C97</f>
        <v>0</v>
      </c>
      <c r="E24" s="229">
        <f>+D24+C24</f>
        <v>0</v>
      </c>
    </row>
    <row r="25" spans="1:5" s="32" customFormat="1" ht="15" customHeight="1" x14ac:dyDescent="0.3">
      <c r="A25" s="58" t="s">
        <v>279</v>
      </c>
      <c r="B25" s="135"/>
      <c r="C25" s="136">
        <f>+'Boletin Contable BI'!B98</f>
        <v>0</v>
      </c>
      <c r="D25" s="136">
        <f>+'Boletin Contable BI'!C98</f>
        <v>0</v>
      </c>
      <c r="E25" s="229">
        <f>+D25+C25</f>
        <v>0</v>
      </c>
    </row>
    <row r="26" spans="1:5" s="32" customFormat="1" ht="15" customHeight="1" x14ac:dyDescent="0.3">
      <c r="A26" s="58" t="s">
        <v>280</v>
      </c>
      <c r="B26" s="135"/>
      <c r="C26" s="136">
        <f>+'Boletin Contable BI'!B99</f>
        <v>0</v>
      </c>
      <c r="D26" s="136">
        <f>+'Boletin Contable BI'!C99</f>
        <v>0</v>
      </c>
      <c r="E26" s="229">
        <f>+D26+C26</f>
        <v>0</v>
      </c>
    </row>
    <row r="27" spans="1:5" s="32" customFormat="1" ht="15" customHeight="1" x14ac:dyDescent="0.3">
      <c r="A27" s="58" t="s">
        <v>281</v>
      </c>
      <c r="B27" s="135"/>
      <c r="C27" s="136">
        <f>+'Boletin Contable BI'!B100</f>
        <v>0</v>
      </c>
      <c r="D27" s="136">
        <f>+'Boletin Contable BI'!C100</f>
        <v>0</v>
      </c>
      <c r="E27" s="229">
        <f>+D27+C27</f>
        <v>0</v>
      </c>
    </row>
    <row r="28" spans="1:5" s="32" customFormat="1" ht="15" customHeight="1" x14ac:dyDescent="0.3">
      <c r="A28" s="58" t="s">
        <v>24</v>
      </c>
      <c r="B28" s="135"/>
      <c r="C28" s="136">
        <f>+'Boletin Contable BI'!B101</f>
        <v>0</v>
      </c>
      <c r="D28" s="136">
        <f>+'Boletin Contable BI'!C101</f>
        <v>0</v>
      </c>
      <c r="E28" s="229">
        <f>+D28+C28</f>
        <v>0</v>
      </c>
    </row>
    <row r="29" spans="1:5" s="32" customFormat="1" ht="6" customHeight="1" x14ac:dyDescent="0.3">
      <c r="A29" s="58"/>
      <c r="B29" s="135"/>
      <c r="C29" s="136"/>
      <c r="D29" s="136"/>
      <c r="E29" s="229"/>
    </row>
    <row r="30" spans="1:5" s="32" customFormat="1" ht="13.5" customHeight="1" x14ac:dyDescent="0.3">
      <c r="A30" s="55" t="s">
        <v>282</v>
      </c>
      <c r="B30" s="134"/>
      <c r="C30" s="133">
        <f>SUM(C31:C34)</f>
        <v>0</v>
      </c>
      <c r="D30" s="133">
        <f>SUM(D31:D34)</f>
        <v>0</v>
      </c>
      <c r="E30" s="228">
        <f>+D30+C30</f>
        <v>0</v>
      </c>
    </row>
    <row r="31" spans="1:5" s="32" customFormat="1" ht="15" customHeight="1" x14ac:dyDescent="0.3">
      <c r="A31" s="58" t="s">
        <v>283</v>
      </c>
      <c r="B31" s="136"/>
      <c r="C31" s="136">
        <f>+'Boletin Contable BI'!B103</f>
        <v>0</v>
      </c>
      <c r="D31" s="136">
        <f>+'Boletin Contable BI'!C103</f>
        <v>0</v>
      </c>
      <c r="E31" s="230">
        <f>+D31+C31</f>
        <v>0</v>
      </c>
    </row>
    <row r="32" spans="1:5" s="32" customFormat="1" ht="15" customHeight="1" x14ac:dyDescent="0.3">
      <c r="A32" s="58" t="s">
        <v>280</v>
      </c>
      <c r="B32" s="136"/>
      <c r="C32" s="136">
        <f>+'Boletin Contable BI'!B104</f>
        <v>0</v>
      </c>
      <c r="D32" s="136">
        <f>+'Boletin Contable BI'!C104</f>
        <v>0</v>
      </c>
      <c r="E32" s="230">
        <f>+D32+C32</f>
        <v>0</v>
      </c>
    </row>
    <row r="33" spans="1:5" s="32" customFormat="1" ht="15" customHeight="1" x14ac:dyDescent="0.3">
      <c r="A33" s="58" t="s">
        <v>284</v>
      </c>
      <c r="B33" s="136"/>
      <c r="C33" s="136">
        <f>+'Boletin Contable BI'!B105</f>
        <v>0</v>
      </c>
      <c r="D33" s="136">
        <f>+'Boletin Contable BI'!C105</f>
        <v>0</v>
      </c>
      <c r="E33" s="230">
        <f>+D33+C33</f>
        <v>0</v>
      </c>
    </row>
    <row r="34" spans="1:5" s="32" customFormat="1" ht="15" customHeight="1" x14ac:dyDescent="0.3">
      <c r="A34" s="58" t="s">
        <v>285</v>
      </c>
      <c r="B34" s="136"/>
      <c r="C34" s="136">
        <f>+'Boletin Contable BI'!B106</f>
        <v>0</v>
      </c>
      <c r="D34" s="136">
        <f>+'Boletin Contable BI'!C106</f>
        <v>0</v>
      </c>
      <c r="E34" s="230">
        <f>+D34+C34</f>
        <v>0</v>
      </c>
    </row>
    <row r="35" spans="1:5" s="32" customFormat="1" ht="6" customHeight="1" x14ac:dyDescent="0.3">
      <c r="A35" s="58"/>
      <c r="B35" s="136"/>
      <c r="C35" s="136"/>
      <c r="D35" s="136"/>
      <c r="E35" s="230"/>
    </row>
    <row r="36" spans="1:5" s="32" customFormat="1" ht="13.5" customHeight="1" x14ac:dyDescent="0.3">
      <c r="A36" s="55" t="s">
        <v>276</v>
      </c>
      <c r="B36" s="134"/>
      <c r="C36" s="133">
        <f>+C23-C30</f>
        <v>0</v>
      </c>
      <c r="D36" s="133">
        <f>+D23-D30</f>
        <v>0</v>
      </c>
      <c r="E36" s="228">
        <f>+E23-E30</f>
        <v>0</v>
      </c>
    </row>
    <row r="37" spans="1:5" s="32" customFormat="1" ht="6" customHeight="1" x14ac:dyDescent="0.3">
      <c r="A37" s="137"/>
      <c r="B37" s="136"/>
      <c r="C37" s="138"/>
      <c r="D37" s="138"/>
      <c r="E37" s="231"/>
    </row>
    <row r="38" spans="1:5" s="32" customFormat="1" ht="13.5" customHeight="1" x14ac:dyDescent="0.3">
      <c r="A38" s="55" t="s">
        <v>286</v>
      </c>
      <c r="B38" s="140"/>
      <c r="C38" s="139">
        <f>+C39+C40</f>
        <v>0</v>
      </c>
      <c r="D38" s="139">
        <f>+D39+D40</f>
        <v>0</v>
      </c>
      <c r="E38" s="232">
        <f>+E39+E40</f>
        <v>0</v>
      </c>
    </row>
    <row r="39" spans="1:5" s="32" customFormat="1" ht="15" customHeight="1" x14ac:dyDescent="0.3">
      <c r="A39" s="58" t="s">
        <v>287</v>
      </c>
      <c r="B39" s="136"/>
      <c r="C39" s="136">
        <f>+'Boletin Contable BI'!B109</f>
        <v>0</v>
      </c>
      <c r="D39" s="136">
        <f>+'Boletin Contable BI'!C109</f>
        <v>0</v>
      </c>
      <c r="E39" s="230">
        <f>+D39+C39</f>
        <v>0</v>
      </c>
    </row>
    <row r="40" spans="1:5" s="32" customFormat="1" ht="15" customHeight="1" x14ac:dyDescent="0.3">
      <c r="A40" s="58" t="s">
        <v>288</v>
      </c>
      <c r="B40" s="136"/>
      <c r="C40" s="136">
        <f>+'Boletin Contable BI'!B110</f>
        <v>0</v>
      </c>
      <c r="D40" s="136">
        <f>+'Boletin Contable BI'!C110</f>
        <v>0</v>
      </c>
      <c r="E40" s="230">
        <f>+D40+C40</f>
        <v>0</v>
      </c>
    </row>
    <row r="41" spans="1:5" s="32" customFormat="1" ht="6" customHeight="1" x14ac:dyDescent="0.3">
      <c r="A41" s="141"/>
      <c r="B41" s="136"/>
      <c r="C41" s="136"/>
      <c r="D41" s="136"/>
      <c r="E41" s="230"/>
    </row>
    <row r="42" spans="1:5" s="32" customFormat="1" ht="13.5" customHeight="1" x14ac:dyDescent="0.3">
      <c r="A42" s="55" t="s">
        <v>289</v>
      </c>
      <c r="B42" s="140"/>
      <c r="C42" s="139">
        <f>+C43</f>
        <v>0</v>
      </c>
      <c r="D42" s="139">
        <f>+D43</f>
        <v>0</v>
      </c>
      <c r="E42" s="232">
        <f>+E43</f>
        <v>0</v>
      </c>
    </row>
    <row r="43" spans="1:5" s="32" customFormat="1" ht="15" customHeight="1" x14ac:dyDescent="0.3">
      <c r="A43" s="58" t="s">
        <v>290</v>
      </c>
      <c r="B43" s="136"/>
      <c r="C43" s="136">
        <f>+'Boletin Contable BI'!B112</f>
        <v>0</v>
      </c>
      <c r="D43" s="136">
        <f>+'Boletin Contable BI'!C112</f>
        <v>0</v>
      </c>
      <c r="E43" s="230">
        <f>+D43+C43</f>
        <v>0</v>
      </c>
    </row>
    <row r="44" spans="1:5" s="32" customFormat="1" ht="6" customHeight="1" x14ac:dyDescent="0.3">
      <c r="A44" s="141"/>
      <c r="B44" s="136"/>
      <c r="C44" s="136"/>
      <c r="D44" s="136"/>
      <c r="E44" s="230"/>
    </row>
    <row r="45" spans="1:5" s="32" customFormat="1" ht="13.5" customHeight="1" x14ac:dyDescent="0.3">
      <c r="A45" s="55" t="s">
        <v>276</v>
      </c>
      <c r="B45" s="134"/>
      <c r="C45" s="133">
        <f>+C38-C42</f>
        <v>0</v>
      </c>
      <c r="D45" s="133">
        <f>+D38-D42</f>
        <v>0</v>
      </c>
      <c r="E45" s="228">
        <f>+E38-E42</f>
        <v>0</v>
      </c>
    </row>
    <row r="46" spans="1:5" s="32" customFormat="1" ht="6" customHeight="1" x14ac:dyDescent="0.3">
      <c r="A46" s="141"/>
      <c r="B46" s="136"/>
      <c r="C46" s="136"/>
      <c r="D46" s="136"/>
      <c r="E46" s="230"/>
    </row>
    <row r="47" spans="1:5" s="32" customFormat="1" ht="15.6" x14ac:dyDescent="0.3">
      <c r="A47" s="55" t="s">
        <v>291</v>
      </c>
      <c r="B47" s="140"/>
      <c r="C47" s="139">
        <f>SUM(C48:C54)</f>
        <v>0</v>
      </c>
      <c r="D47" s="139">
        <f>SUM(D48:D54)</f>
        <v>0</v>
      </c>
      <c r="E47" s="232">
        <f>SUM(E48:E54)</f>
        <v>0</v>
      </c>
    </row>
    <row r="48" spans="1:5" s="32" customFormat="1" ht="15" customHeight="1" x14ac:dyDescent="0.3">
      <c r="A48" s="58" t="s">
        <v>292</v>
      </c>
      <c r="B48" s="136"/>
      <c r="C48" s="136">
        <f>+'Boletin Contable BI'!B115</f>
        <v>0</v>
      </c>
      <c r="D48" s="136">
        <f>+'Boletin Contable BI'!C115</f>
        <v>0</v>
      </c>
      <c r="E48" s="230">
        <f t="shared" ref="E48:E54" si="0">+D48+C48</f>
        <v>0</v>
      </c>
    </row>
    <row r="49" spans="1:5" s="32" customFormat="1" ht="15" customHeight="1" x14ac:dyDescent="0.3">
      <c r="A49" s="58" t="s">
        <v>293</v>
      </c>
      <c r="B49" s="136"/>
      <c r="C49" s="136">
        <f>+'Boletin Contable BI'!B116</f>
        <v>0</v>
      </c>
      <c r="D49" s="136">
        <f>+'Boletin Contable BI'!C116</f>
        <v>0</v>
      </c>
      <c r="E49" s="230">
        <f t="shared" si="0"/>
        <v>0</v>
      </c>
    </row>
    <row r="50" spans="1:5" s="32" customFormat="1" ht="15" customHeight="1" x14ac:dyDescent="0.3">
      <c r="A50" s="58" t="s">
        <v>294</v>
      </c>
      <c r="B50" s="136"/>
      <c r="C50" s="136">
        <f>+'Boletin Contable BI'!B117</f>
        <v>0</v>
      </c>
      <c r="D50" s="136">
        <f>+'Boletin Contable BI'!C117</f>
        <v>0</v>
      </c>
      <c r="E50" s="230">
        <f t="shared" si="0"/>
        <v>0</v>
      </c>
    </row>
    <row r="51" spans="1:5" s="32" customFormat="1" ht="15" customHeight="1" x14ac:dyDescent="0.3">
      <c r="A51" s="58" t="s">
        <v>295</v>
      </c>
      <c r="B51" s="136"/>
      <c r="C51" s="136">
        <f>+'Boletin Contable BI'!B118</f>
        <v>0</v>
      </c>
      <c r="D51" s="136">
        <f>+'Boletin Contable BI'!C118</f>
        <v>0</v>
      </c>
      <c r="E51" s="230">
        <f t="shared" si="0"/>
        <v>0</v>
      </c>
    </row>
    <row r="52" spans="1:5" s="32" customFormat="1" ht="15" customHeight="1" x14ac:dyDescent="0.3">
      <c r="A52" s="58" t="s">
        <v>296</v>
      </c>
      <c r="B52" s="136"/>
      <c r="C52" s="136">
        <f>+'Boletin Contable BI'!B119</f>
        <v>0</v>
      </c>
      <c r="D52" s="136">
        <f>+'Boletin Contable BI'!C119</f>
        <v>0</v>
      </c>
      <c r="E52" s="230">
        <f t="shared" si="0"/>
        <v>0</v>
      </c>
    </row>
    <row r="53" spans="1:5" s="32" customFormat="1" ht="15" customHeight="1" x14ac:dyDescent="0.3">
      <c r="A53" s="58" t="s">
        <v>297</v>
      </c>
      <c r="B53" s="136"/>
      <c r="C53" s="136">
        <f>+'Boletin Contable BI'!B120</f>
        <v>0</v>
      </c>
      <c r="D53" s="136">
        <f>+'Boletin Contable BI'!C120</f>
        <v>0</v>
      </c>
      <c r="E53" s="230">
        <f t="shared" si="0"/>
        <v>0</v>
      </c>
    </row>
    <row r="54" spans="1:5" s="32" customFormat="1" ht="15" customHeight="1" x14ac:dyDescent="0.3">
      <c r="A54" s="58" t="s">
        <v>298</v>
      </c>
      <c r="B54" s="136"/>
      <c r="C54" s="136">
        <f>+'Boletin Contable BI'!B121</f>
        <v>0</v>
      </c>
      <c r="D54" s="136">
        <f>+'Boletin Contable BI'!C121</f>
        <v>0</v>
      </c>
      <c r="E54" s="230">
        <f t="shared" si="0"/>
        <v>0</v>
      </c>
    </row>
    <row r="55" spans="1:5" s="32" customFormat="1" ht="6" customHeight="1" x14ac:dyDescent="0.3">
      <c r="A55" s="141"/>
      <c r="B55" s="136"/>
      <c r="C55" s="136"/>
      <c r="D55" s="136"/>
      <c r="E55" s="230"/>
    </row>
    <row r="56" spans="1:5" s="32" customFormat="1" ht="13.5" customHeight="1" x14ac:dyDescent="0.3">
      <c r="A56" s="55" t="s">
        <v>299</v>
      </c>
      <c r="B56" s="140"/>
      <c r="C56" s="139">
        <f>SUM(C57:C61)</f>
        <v>0</v>
      </c>
      <c r="D56" s="139">
        <f>SUM(D57:D61)</f>
        <v>0</v>
      </c>
      <c r="E56" s="232">
        <f>SUM(E57:E61)</f>
        <v>0</v>
      </c>
    </row>
    <row r="57" spans="1:5" s="32" customFormat="1" ht="15" customHeight="1" x14ac:dyDescent="0.3">
      <c r="A57" s="58" t="s">
        <v>292</v>
      </c>
      <c r="B57" s="136"/>
      <c r="C57" s="136">
        <f>+'Boletin Contable BI'!B123</f>
        <v>0</v>
      </c>
      <c r="D57" s="136">
        <f>+'Boletin Contable BI'!C123</f>
        <v>0</v>
      </c>
      <c r="E57" s="230">
        <f>+D57+C57</f>
        <v>0</v>
      </c>
    </row>
    <row r="58" spans="1:5" s="32" customFormat="1" ht="15" customHeight="1" x14ac:dyDescent="0.3">
      <c r="A58" s="58" t="s">
        <v>294</v>
      </c>
      <c r="B58" s="136"/>
      <c r="C58" s="136">
        <f>+'Boletin Contable BI'!B124</f>
        <v>0</v>
      </c>
      <c r="D58" s="136">
        <f>+'Boletin Contable BI'!C124</f>
        <v>0</v>
      </c>
      <c r="E58" s="230">
        <f>+D58+C58</f>
        <v>0</v>
      </c>
    </row>
    <row r="59" spans="1:5" s="32" customFormat="1" ht="15" customHeight="1" x14ac:dyDescent="0.3">
      <c r="A59" s="58" t="s">
        <v>295</v>
      </c>
      <c r="B59" s="136"/>
      <c r="C59" s="136">
        <f>+'Boletin Contable BI'!B125</f>
        <v>0</v>
      </c>
      <c r="D59" s="136">
        <f>+'Boletin Contable BI'!C125</f>
        <v>0</v>
      </c>
      <c r="E59" s="230">
        <f>+D59+C59</f>
        <v>0</v>
      </c>
    </row>
    <row r="60" spans="1:5" s="32" customFormat="1" ht="15" customHeight="1" x14ac:dyDescent="0.3">
      <c r="A60" s="58" t="s">
        <v>296</v>
      </c>
      <c r="B60" s="136"/>
      <c r="C60" s="136">
        <f>+'Boletin Contable BI'!B126</f>
        <v>0</v>
      </c>
      <c r="D60" s="136">
        <f>+'Boletin Contable BI'!C126</f>
        <v>0</v>
      </c>
      <c r="E60" s="230">
        <f>+D60+C60</f>
        <v>0</v>
      </c>
    </row>
    <row r="61" spans="1:5" s="32" customFormat="1" ht="15" customHeight="1" x14ac:dyDescent="0.3">
      <c r="A61" s="58" t="s">
        <v>298</v>
      </c>
      <c r="B61" s="136"/>
      <c r="C61" s="136">
        <f>+'Boletin Contable BI'!B127</f>
        <v>0</v>
      </c>
      <c r="D61" s="136">
        <f>+'Boletin Contable BI'!C127</f>
        <v>0</v>
      </c>
      <c r="E61" s="230">
        <f>+D61+C61</f>
        <v>0</v>
      </c>
    </row>
    <row r="62" spans="1:5" s="32" customFormat="1" ht="6" customHeight="1" x14ac:dyDescent="0.3">
      <c r="A62" s="58"/>
      <c r="B62" s="136"/>
      <c r="C62" s="136"/>
      <c r="D62" s="136"/>
      <c r="E62" s="230"/>
    </row>
    <row r="63" spans="1:5" s="32" customFormat="1" ht="13.5" customHeight="1" x14ac:dyDescent="0.3">
      <c r="A63" s="55" t="s">
        <v>276</v>
      </c>
      <c r="B63" s="134"/>
      <c r="C63" s="133">
        <f>+C47-C56</f>
        <v>0</v>
      </c>
      <c r="D63" s="133">
        <f>+D47-D56</f>
        <v>0</v>
      </c>
      <c r="E63" s="228">
        <f>+E47-E56</f>
        <v>0</v>
      </c>
    </row>
    <row r="64" spans="1:5" s="32" customFormat="1" ht="6" customHeight="1" x14ac:dyDescent="0.3">
      <c r="A64" s="58"/>
      <c r="B64" s="136"/>
      <c r="C64" s="136"/>
      <c r="D64" s="136"/>
      <c r="E64" s="230"/>
    </row>
    <row r="65" spans="1:5" s="32" customFormat="1" ht="18.75" customHeight="1" x14ac:dyDescent="0.3">
      <c r="A65" s="55" t="s">
        <v>300</v>
      </c>
      <c r="B65" s="140"/>
      <c r="C65" s="139">
        <f>+C66+C67</f>
        <v>1809.40895722</v>
      </c>
      <c r="D65" s="139">
        <f>+D66+D67</f>
        <v>0</v>
      </c>
      <c r="E65" s="232">
        <f>+E66+E67</f>
        <v>1809.40895722</v>
      </c>
    </row>
    <row r="66" spans="1:5" s="32" customFormat="1" ht="15" customHeight="1" x14ac:dyDescent="0.3">
      <c r="A66" s="58" t="s">
        <v>301</v>
      </c>
      <c r="B66" s="136"/>
      <c r="C66" s="136">
        <f>+'Boletin Contable BI'!B130</f>
        <v>1809.40895722</v>
      </c>
      <c r="D66" s="136">
        <f>+'Boletin Contable BI'!C130</f>
        <v>0</v>
      </c>
      <c r="E66" s="230">
        <f>+D66+C66</f>
        <v>1809.40895722</v>
      </c>
    </row>
    <row r="67" spans="1:5" s="32" customFormat="1" ht="15" customHeight="1" x14ac:dyDescent="0.3">
      <c r="A67" s="58" t="s">
        <v>302</v>
      </c>
      <c r="B67" s="136"/>
      <c r="C67" s="136">
        <f>+'Boletin Contable BI'!B131</f>
        <v>0</v>
      </c>
      <c r="D67" s="136">
        <f>+'Boletin Contable BI'!C131</f>
        <v>0</v>
      </c>
      <c r="E67" s="230">
        <f>+D67+C67</f>
        <v>0</v>
      </c>
    </row>
    <row r="68" spans="1:5" s="32" customFormat="1" ht="6" customHeight="1" x14ac:dyDescent="0.3">
      <c r="A68" s="36"/>
      <c r="B68" s="136"/>
      <c r="C68" s="136"/>
      <c r="D68" s="136"/>
      <c r="E68" s="230"/>
    </row>
    <row r="69" spans="1:5" s="32" customFormat="1" ht="15.6" x14ac:dyDescent="0.3">
      <c r="A69" s="55" t="s">
        <v>303</v>
      </c>
      <c r="B69" s="140"/>
      <c r="C69" s="139">
        <f>+C70+C71</f>
        <v>593.46817127999998</v>
      </c>
      <c r="D69" s="139">
        <f>+D70+D71</f>
        <v>0</v>
      </c>
      <c r="E69" s="232">
        <f>+E70+E71</f>
        <v>593.46817127999998</v>
      </c>
    </row>
    <row r="70" spans="1:5" s="32" customFormat="1" ht="15" customHeight="1" x14ac:dyDescent="0.3">
      <c r="A70" s="58" t="s">
        <v>304</v>
      </c>
      <c r="B70" s="136"/>
      <c r="C70" s="136">
        <f>+'Boletin Contable BI'!B133</f>
        <v>593.46817127999998</v>
      </c>
      <c r="D70" s="136">
        <f>+'Boletin Contable BI'!C133</f>
        <v>0</v>
      </c>
      <c r="E70" s="230">
        <f>+D70+C70</f>
        <v>593.46817127999998</v>
      </c>
    </row>
    <row r="71" spans="1:5" s="32" customFormat="1" ht="15" customHeight="1" x14ac:dyDescent="0.3">
      <c r="A71" s="58" t="s">
        <v>305</v>
      </c>
      <c r="B71" s="136"/>
      <c r="C71" s="136">
        <f>+'Boletin Contable BI'!B134</f>
        <v>0</v>
      </c>
      <c r="D71" s="136">
        <f>+'Boletin Contable BI'!C134</f>
        <v>0</v>
      </c>
      <c r="E71" s="230">
        <f>+D71+C71</f>
        <v>0</v>
      </c>
    </row>
    <row r="72" spans="1:5" s="32" customFormat="1" ht="6" customHeight="1" x14ac:dyDescent="0.3">
      <c r="A72" s="58"/>
      <c r="B72" s="136"/>
      <c r="C72" s="136"/>
      <c r="D72" s="136"/>
      <c r="E72" s="230"/>
    </row>
    <row r="73" spans="1:5" s="32" customFormat="1" ht="13.5" customHeight="1" x14ac:dyDescent="0.3">
      <c r="A73" s="55" t="s">
        <v>276</v>
      </c>
      <c r="B73" s="134"/>
      <c r="C73" s="133">
        <f>+C65-C69</f>
        <v>1215.9407859400001</v>
      </c>
      <c r="D73" s="133">
        <f>+D65-D69</f>
        <v>0</v>
      </c>
      <c r="E73" s="228">
        <f>+E65-E69</f>
        <v>1215.9407859400001</v>
      </c>
    </row>
    <row r="74" spans="1:5" s="32" customFormat="1" ht="6" customHeight="1" x14ac:dyDescent="0.3">
      <c r="A74" s="58"/>
      <c r="B74" s="136"/>
      <c r="C74" s="136"/>
      <c r="D74" s="136"/>
      <c r="E74" s="230"/>
    </row>
    <row r="75" spans="1:5" s="32" customFormat="1" ht="13.5" customHeight="1" x14ac:dyDescent="0.3">
      <c r="A75" s="55" t="s">
        <v>306</v>
      </c>
      <c r="B75" s="140"/>
      <c r="C75" s="139">
        <f>SUM(C76:C80)</f>
        <v>2.0493809999999999</v>
      </c>
      <c r="D75" s="139">
        <f>SUM(D76:D80)</f>
        <v>1.5797849999999999E-2</v>
      </c>
      <c r="E75" s="232">
        <f>SUM(E76:E80)</f>
        <v>2.0651788499999997</v>
      </c>
    </row>
    <row r="76" spans="1:5" s="32" customFormat="1" ht="15" customHeight="1" x14ac:dyDescent="0.3">
      <c r="A76" s="58" t="s">
        <v>307</v>
      </c>
      <c r="B76" s="136"/>
      <c r="C76" s="136">
        <f>+'Boletin Contable BI'!B137</f>
        <v>0</v>
      </c>
      <c r="D76" s="136">
        <f>+'Boletin Contable BI'!C137</f>
        <v>0</v>
      </c>
      <c r="E76" s="230">
        <f>+D76+C76</f>
        <v>0</v>
      </c>
    </row>
    <row r="77" spans="1:5" s="32" customFormat="1" ht="15" customHeight="1" x14ac:dyDescent="0.3">
      <c r="A77" s="58" t="s">
        <v>308</v>
      </c>
      <c r="B77" s="136"/>
      <c r="C77" s="136">
        <f>+'Boletin Contable BI'!B138</f>
        <v>0</v>
      </c>
      <c r="D77" s="136">
        <f>+'Boletin Contable BI'!C138</f>
        <v>0</v>
      </c>
      <c r="E77" s="230">
        <f>+D77+C77</f>
        <v>0</v>
      </c>
    </row>
    <row r="78" spans="1:5" s="32" customFormat="1" ht="15" customHeight="1" x14ac:dyDescent="0.3">
      <c r="A78" s="58" t="s">
        <v>309</v>
      </c>
      <c r="B78" s="136"/>
      <c r="C78" s="136">
        <f>+'Boletin Contable BI'!B139</f>
        <v>2.0493809999999999</v>
      </c>
      <c r="D78" s="136">
        <f>+'Boletin Contable BI'!C139</f>
        <v>1.5797849999999999E-2</v>
      </c>
      <c r="E78" s="230">
        <f>+D78+C78</f>
        <v>2.0651788499999997</v>
      </c>
    </row>
    <row r="79" spans="1:5" s="32" customFormat="1" ht="15" customHeight="1" x14ac:dyDescent="0.3">
      <c r="A79" s="58" t="s">
        <v>310</v>
      </c>
      <c r="B79" s="136"/>
      <c r="C79" s="136">
        <f>+'Boletin Contable BI'!B140</f>
        <v>0</v>
      </c>
      <c r="D79" s="136">
        <f>+'Boletin Contable BI'!C140</f>
        <v>0</v>
      </c>
      <c r="E79" s="230">
        <f>+D79+C79</f>
        <v>0</v>
      </c>
    </row>
    <row r="80" spans="1:5" s="32" customFormat="1" ht="15" customHeight="1" x14ac:dyDescent="0.3">
      <c r="A80" s="58" t="s">
        <v>311</v>
      </c>
      <c r="B80" s="136"/>
      <c r="C80" s="136">
        <f>+'Boletin Contable BI'!B141</f>
        <v>0</v>
      </c>
      <c r="D80" s="136">
        <f>+'Boletin Contable BI'!C141</f>
        <v>0</v>
      </c>
      <c r="E80" s="230">
        <f>+D80+C80</f>
        <v>0</v>
      </c>
    </row>
    <row r="81" spans="1:5" s="32" customFormat="1" ht="6" customHeight="1" x14ac:dyDescent="0.3">
      <c r="A81" s="58"/>
      <c r="B81" s="136"/>
      <c r="C81" s="136"/>
      <c r="D81" s="136"/>
      <c r="E81" s="230"/>
    </row>
    <row r="82" spans="1:5" s="32" customFormat="1" ht="15.6" x14ac:dyDescent="0.3">
      <c r="A82" s="55" t="s">
        <v>312</v>
      </c>
      <c r="B82" s="140"/>
      <c r="C82" s="139">
        <f>SUM(C83:C85)</f>
        <v>0</v>
      </c>
      <c r="D82" s="139">
        <f>SUM(D83:D85)</f>
        <v>0</v>
      </c>
      <c r="E82" s="232">
        <f>SUM(E83:E85)</f>
        <v>0</v>
      </c>
    </row>
    <row r="83" spans="1:5" s="32" customFormat="1" ht="15" customHeight="1" x14ac:dyDescent="0.3">
      <c r="A83" s="58" t="s">
        <v>313</v>
      </c>
      <c r="B83" s="136"/>
      <c r="C83" s="136">
        <f>+'Boletin Contable BI'!B143</f>
        <v>0</v>
      </c>
      <c r="D83" s="136">
        <f>+'Boletin Contable BI'!C143</f>
        <v>0</v>
      </c>
      <c r="E83" s="230">
        <f>+D83+C83</f>
        <v>0</v>
      </c>
    </row>
    <row r="84" spans="1:5" s="32" customFormat="1" ht="15" customHeight="1" x14ac:dyDescent="0.3">
      <c r="A84" s="58" t="s">
        <v>314</v>
      </c>
      <c r="B84" s="136"/>
      <c r="C84" s="136">
        <f>+'Boletin Contable BI'!B144</f>
        <v>0</v>
      </c>
      <c r="D84" s="136">
        <f>+'Boletin Contable BI'!C144</f>
        <v>0</v>
      </c>
      <c r="E84" s="230">
        <f>+D84+C84</f>
        <v>0</v>
      </c>
    </row>
    <row r="85" spans="1:5" s="32" customFormat="1" ht="15" customHeight="1" x14ac:dyDescent="0.3">
      <c r="A85" s="58" t="s">
        <v>310</v>
      </c>
      <c r="B85" s="136"/>
      <c r="C85" s="136">
        <f>+'Boletin Contable BI'!B145</f>
        <v>0</v>
      </c>
      <c r="D85" s="136">
        <f>+'Boletin Contable BI'!C145</f>
        <v>0</v>
      </c>
      <c r="E85" s="230">
        <f>+D85+C85</f>
        <v>0</v>
      </c>
    </row>
    <row r="86" spans="1:5" s="32" customFormat="1" ht="6" customHeight="1" x14ac:dyDescent="0.3">
      <c r="A86" s="58"/>
      <c r="B86" s="136"/>
      <c r="C86" s="136"/>
      <c r="D86" s="136"/>
      <c r="E86" s="230"/>
    </row>
    <row r="87" spans="1:5" s="32" customFormat="1" ht="15.6" x14ac:dyDescent="0.3">
      <c r="A87" s="55" t="s">
        <v>276</v>
      </c>
      <c r="B87" s="140"/>
      <c r="C87" s="139">
        <f>+C75-C82</f>
        <v>2.0493809999999999</v>
      </c>
      <c r="D87" s="139">
        <f>+D75-D82</f>
        <v>1.5797849999999999E-2</v>
      </c>
      <c r="E87" s="232">
        <f>+E75-E82</f>
        <v>2.0651788499999997</v>
      </c>
    </row>
    <row r="88" spans="1:5" s="32" customFormat="1" ht="6" customHeight="1" x14ac:dyDescent="0.3">
      <c r="A88" s="36"/>
      <c r="B88" s="136"/>
      <c r="C88" s="136"/>
      <c r="D88" s="136"/>
      <c r="E88" s="230"/>
    </row>
    <row r="89" spans="1:5" s="32" customFormat="1" ht="15.6" x14ac:dyDescent="0.3">
      <c r="A89" s="55" t="s">
        <v>315</v>
      </c>
      <c r="B89" s="140"/>
      <c r="C89" s="139">
        <f>+C75+C65+C47+C38+C23+C9</f>
        <v>3000.23388522</v>
      </c>
      <c r="D89" s="139">
        <f>+D75+D65+D47+D38+D23+D9</f>
        <v>86.444620929999999</v>
      </c>
      <c r="E89" s="232">
        <f>+E75+E65+E47+E38+E23+E9</f>
        <v>3086.67850615</v>
      </c>
    </row>
    <row r="90" spans="1:5" s="32" customFormat="1" ht="15.6" x14ac:dyDescent="0.3">
      <c r="A90" s="55" t="s">
        <v>316</v>
      </c>
      <c r="B90" s="140"/>
      <c r="C90" s="139">
        <f>+C82+C69+C56+C42+C30+C16</f>
        <v>753.39329627999996</v>
      </c>
      <c r="D90" s="139">
        <f>+D82+D69+D56+D42+D30+D16</f>
        <v>2203.2893122099999</v>
      </c>
      <c r="E90" s="232">
        <f>+E82+E69+E56+E42+E30+E16</f>
        <v>2956.6826084900003</v>
      </c>
    </row>
    <row r="91" spans="1:5" s="32" customFormat="1" ht="6" customHeight="1" x14ac:dyDescent="0.3">
      <c r="A91" s="36"/>
      <c r="B91" s="134"/>
      <c r="C91" s="134"/>
      <c r="D91" s="134"/>
      <c r="E91" s="233"/>
    </row>
    <row r="92" spans="1:5" s="32" customFormat="1" ht="15.6" x14ac:dyDescent="0.3">
      <c r="A92" s="55" t="s">
        <v>21</v>
      </c>
      <c r="B92" s="140"/>
      <c r="C92" s="139">
        <f>+C89-C90</f>
        <v>2246.8405889400001</v>
      </c>
      <c r="D92" s="139">
        <f>+D89-D90</f>
        <v>-2116.84469128</v>
      </c>
      <c r="E92" s="232">
        <f>+E89-E90</f>
        <v>129.99589765999963</v>
      </c>
    </row>
    <row r="93" spans="1:5" s="32" customFormat="1" ht="6" customHeight="1" x14ac:dyDescent="0.3">
      <c r="A93" s="36"/>
      <c r="B93" s="135"/>
      <c r="C93" s="136"/>
      <c r="D93" s="136"/>
      <c r="E93" s="229"/>
    </row>
    <row r="94" spans="1:5" s="32" customFormat="1" ht="15.6" x14ac:dyDescent="0.3">
      <c r="A94" s="55" t="s">
        <v>25</v>
      </c>
      <c r="B94" s="140"/>
      <c r="C94" s="139">
        <f>SUM(C95:C97)</f>
        <v>5495.8639019999991</v>
      </c>
      <c r="D94" s="139">
        <f>SUM(D95:D97)</f>
        <v>0</v>
      </c>
      <c r="E94" s="232">
        <f>SUM(E95:E97)</f>
        <v>5495.8639019999991</v>
      </c>
    </row>
    <row r="95" spans="1:5" s="32" customFormat="1" ht="15.6" x14ac:dyDescent="0.3">
      <c r="A95" s="58" t="s">
        <v>22</v>
      </c>
      <c r="B95" s="135"/>
      <c r="C95" s="136">
        <f>+'Boletin Contable BI'!B151</f>
        <v>4812.3397029999996</v>
      </c>
      <c r="D95" s="136">
        <f>+'Boletin Contable BI'!C151</f>
        <v>0</v>
      </c>
      <c r="E95" s="229">
        <f>+D95+C95</f>
        <v>4812.3397029999996</v>
      </c>
    </row>
    <row r="96" spans="1:5" s="32" customFormat="1" ht="15.6" x14ac:dyDescent="0.3">
      <c r="A96" s="58" t="s">
        <v>23</v>
      </c>
      <c r="B96" s="135"/>
      <c r="C96" s="136">
        <f>+'Boletin Contable BI'!B152</f>
        <v>18.952559999999998</v>
      </c>
      <c r="D96" s="136">
        <f>+'Boletin Contable BI'!C152</f>
        <v>0</v>
      </c>
      <c r="E96" s="229">
        <f>+D96+C96</f>
        <v>18.952559999999998</v>
      </c>
    </row>
    <row r="97" spans="1:9" s="32" customFormat="1" ht="15.6" x14ac:dyDescent="0.3">
      <c r="A97" s="58" t="s">
        <v>24</v>
      </c>
      <c r="B97" s="135"/>
      <c r="C97" s="136">
        <f>+'Boletin Contable BI'!B153</f>
        <v>664.571639</v>
      </c>
      <c r="D97" s="136">
        <f>+'Boletin Contable BI'!C153</f>
        <v>0</v>
      </c>
      <c r="E97" s="229">
        <f>+D97+C97</f>
        <v>664.571639</v>
      </c>
    </row>
    <row r="98" spans="1:9" s="32" customFormat="1" ht="6" customHeight="1" x14ac:dyDescent="0.3">
      <c r="A98" s="36"/>
      <c r="B98" s="136"/>
      <c r="C98" s="136"/>
      <c r="D98" s="136"/>
      <c r="E98" s="230"/>
    </row>
    <row r="99" spans="1:9" s="32" customFormat="1" ht="15.6" x14ac:dyDescent="0.3">
      <c r="A99" s="55" t="s">
        <v>26</v>
      </c>
      <c r="B99" s="140"/>
      <c r="C99" s="139">
        <f>+C92-C94</f>
        <v>-3249.0233130599991</v>
      </c>
      <c r="D99" s="139">
        <f>+D92-D94</f>
        <v>-2116.84469128</v>
      </c>
      <c r="E99" s="232">
        <f>+E92-E94</f>
        <v>-5365.86800434</v>
      </c>
    </row>
    <row r="100" spans="1:9" s="32" customFormat="1" ht="6" customHeight="1" x14ac:dyDescent="0.3">
      <c r="A100" s="36"/>
      <c r="B100" s="136"/>
      <c r="C100" s="136"/>
      <c r="D100" s="136"/>
      <c r="E100" s="230"/>
    </row>
    <row r="101" spans="1:9" s="32" customFormat="1" ht="15.6" x14ac:dyDescent="0.3">
      <c r="A101" s="55" t="s">
        <v>27</v>
      </c>
      <c r="B101" s="140"/>
      <c r="C101" s="139">
        <f>+'Boletin Contable BI'!B155</f>
        <v>901.66882399999997</v>
      </c>
      <c r="D101" s="139">
        <f>+'Boletin Contable BI'!C155</f>
        <v>0</v>
      </c>
      <c r="E101" s="232">
        <f>+D101+C101</f>
        <v>901.66882399999997</v>
      </c>
    </row>
    <row r="102" spans="1:9" s="32" customFormat="1" ht="6" customHeight="1" x14ac:dyDescent="0.3">
      <c r="A102" s="36"/>
      <c r="B102" s="136"/>
      <c r="C102" s="136"/>
      <c r="D102" s="136"/>
      <c r="E102" s="230"/>
    </row>
    <row r="103" spans="1:9" s="32" customFormat="1" ht="15.6" x14ac:dyDescent="0.3">
      <c r="A103" s="55" t="s">
        <v>28</v>
      </c>
      <c r="B103" s="140"/>
      <c r="C103" s="139">
        <f>+'Boletin Contable BI'!B156</f>
        <v>-1164.6766130000001</v>
      </c>
      <c r="D103" s="139">
        <f>+'Boletin Contable BI'!C156</f>
        <v>-376.27210496999999</v>
      </c>
      <c r="E103" s="232">
        <f>+D103+C103</f>
        <v>-1540.94871797</v>
      </c>
    </row>
    <row r="104" spans="1:9" s="32" customFormat="1" ht="6" customHeight="1" x14ac:dyDescent="0.3">
      <c r="A104" s="36"/>
      <c r="B104" s="136"/>
      <c r="C104" s="136"/>
      <c r="D104" s="136"/>
      <c r="E104" s="230"/>
    </row>
    <row r="105" spans="1:9" s="32" customFormat="1" ht="15.6" x14ac:dyDescent="0.3">
      <c r="A105" s="55" t="s">
        <v>29</v>
      </c>
      <c r="B105" s="134"/>
      <c r="C105" s="133">
        <f>+C99+C101+C103</f>
        <v>-3512.0311020599993</v>
      </c>
      <c r="D105" s="133">
        <f>+D99+D101+D103</f>
        <v>-2493.1167962499999</v>
      </c>
      <c r="E105" s="228">
        <f>+E99+E101+E103</f>
        <v>-6005.1478983099996</v>
      </c>
    </row>
    <row r="106" spans="1:9" s="32" customFormat="1" ht="6" customHeight="1" x14ac:dyDescent="0.3">
      <c r="A106" s="36"/>
      <c r="B106" s="136"/>
      <c r="C106" s="136"/>
      <c r="D106" s="136"/>
      <c r="E106" s="230"/>
    </row>
    <row r="107" spans="1:9" s="32" customFormat="1" ht="15.6" x14ac:dyDescent="0.3">
      <c r="A107" s="55" t="s">
        <v>30</v>
      </c>
      <c r="B107" s="134"/>
      <c r="C107" s="139">
        <f>+'Boletin Contable BI'!B158</f>
        <v>0</v>
      </c>
      <c r="D107" s="139">
        <f>+'Boletin Contable BI'!C158</f>
        <v>0</v>
      </c>
      <c r="E107" s="228">
        <f>+D107+C107</f>
        <v>0</v>
      </c>
    </row>
    <row r="108" spans="1:9" s="32" customFormat="1" ht="6" customHeight="1" x14ac:dyDescent="0.3">
      <c r="A108" s="36"/>
      <c r="B108" s="134"/>
      <c r="C108" s="134"/>
      <c r="D108" s="134"/>
      <c r="E108" s="233"/>
    </row>
    <row r="109" spans="1:9" s="32" customFormat="1" ht="16.2" thickBot="1" x14ac:dyDescent="0.35">
      <c r="A109" s="59" t="s">
        <v>31</v>
      </c>
      <c r="B109" s="142"/>
      <c r="C109" s="142">
        <f>+C105-C107</f>
        <v>-3512.0311020599993</v>
      </c>
      <c r="D109" s="142">
        <f>+D105-D107</f>
        <v>-2493.1167962499999</v>
      </c>
      <c r="E109" s="234">
        <f>+E105-E107</f>
        <v>-6005.1478983099996</v>
      </c>
    </row>
    <row r="110" spans="1:9" s="32" customFormat="1" ht="15.6" x14ac:dyDescent="0.3">
      <c r="A110" s="98"/>
      <c r="B110" s="140"/>
      <c r="C110" s="140"/>
      <c r="D110" s="140"/>
      <c r="E110" s="140"/>
      <c r="F110" s="140"/>
      <c r="G110" s="140"/>
      <c r="H110" s="140"/>
      <c r="I110" s="140"/>
    </row>
    <row r="111" spans="1:9" s="32" customFormat="1" ht="15.6" x14ac:dyDescent="0.3">
      <c r="A111" s="98"/>
      <c r="B111" s="140"/>
      <c r="C111" s="140"/>
      <c r="D111" s="140"/>
      <c r="E111" s="140"/>
      <c r="F111" s="140"/>
      <c r="G111" s="140"/>
      <c r="H111" s="140"/>
      <c r="I111" s="140"/>
    </row>
    <row r="112" spans="1:9" s="32" customFormat="1" ht="15.6" x14ac:dyDescent="0.3">
      <c r="A112" s="263"/>
      <c r="E112" s="263"/>
      <c r="F112" s="140"/>
      <c r="G112" s="140"/>
      <c r="H112" s="140"/>
      <c r="I112" s="140"/>
    </row>
    <row r="113" spans="1:9" s="32" customFormat="1" ht="15.6" x14ac:dyDescent="0.3">
      <c r="A113" s="263"/>
      <c r="E113" s="263"/>
      <c r="F113" s="140"/>
      <c r="G113" s="140"/>
      <c r="H113" s="140"/>
      <c r="I113" s="140"/>
    </row>
    <row r="114" spans="1:9" s="32" customFormat="1" ht="15.6" x14ac:dyDescent="0.3">
      <c r="A114" s="263"/>
      <c r="E114" s="263"/>
      <c r="F114" s="140"/>
      <c r="G114" s="140"/>
      <c r="H114" s="140"/>
      <c r="I114" s="140"/>
    </row>
    <row r="115" spans="1:9" s="32" customFormat="1" ht="15.6" x14ac:dyDescent="0.3">
      <c r="A115" s="98"/>
      <c r="B115" s="140"/>
      <c r="C115" s="140"/>
      <c r="D115" s="140"/>
      <c r="E115" s="140"/>
      <c r="F115" s="140"/>
      <c r="G115" s="140"/>
      <c r="H115" s="140"/>
      <c r="I115" s="140"/>
    </row>
  </sheetData>
  <mergeCells count="5">
    <mergeCell ref="C2:E2"/>
    <mergeCell ref="C6:E6"/>
    <mergeCell ref="C4:E4"/>
    <mergeCell ref="A6:A7"/>
    <mergeCell ref="C3:E3"/>
  </mergeCells>
  <printOptions horizontalCentered="1"/>
  <pageMargins left="0.70866141732283472" right="0.70866141732283472" top="0.39370078740157483" bottom="0.51181102362204722" header="0.31496062992125984" footer="0.31496062992125984"/>
  <pageSetup paperSize="9" scale="4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theme="0" tint="-0.14999847407452621"/>
  </sheetPr>
  <dimension ref="A1:P76"/>
  <sheetViews>
    <sheetView showGridLines="0" zoomScaleNormal="100" zoomScaleSheetLayoutView="100" workbookViewId="0">
      <pane xSplit="1" ySplit="7" topLeftCell="B35" activePane="bottomRight" state="frozen"/>
      <selection activeCell="B28" sqref="B28"/>
      <selection pane="topRight" activeCell="B28" sqref="B28"/>
      <selection pane="bottomLeft" activeCell="B28" sqref="B28"/>
      <selection pane="bottomRight" activeCell="B41" sqref="B41"/>
    </sheetView>
  </sheetViews>
  <sheetFormatPr baseColWidth="10" defaultColWidth="14.6640625" defaultRowHeight="15.6" x14ac:dyDescent="0.3"/>
  <cols>
    <col min="1" max="1" width="46.33203125" style="32" customWidth="1"/>
    <col min="2" max="2" width="13.88671875" style="32" customWidth="1"/>
    <col min="3" max="3" width="12.6640625" style="32" customWidth="1"/>
    <col min="4" max="4" width="3.21875" style="32" customWidth="1"/>
    <col min="5" max="5" width="12.6640625" style="32" customWidth="1"/>
    <col min="6" max="16384" width="14.6640625" style="32"/>
  </cols>
  <sheetData>
    <row r="1" spans="1:5" x14ac:dyDescent="0.3">
      <c r="A1" s="33"/>
      <c r="B1" s="34"/>
      <c r="C1" s="34"/>
      <c r="D1" s="239"/>
    </row>
    <row r="2" spans="1:5" ht="9" customHeight="1" x14ac:dyDescent="0.3">
      <c r="A2" s="36"/>
      <c r="D2" s="42"/>
    </row>
    <row r="3" spans="1:5" ht="28.8" x14ac:dyDescent="0.55000000000000004">
      <c r="A3" s="143"/>
      <c r="B3" s="344" t="s">
        <v>9</v>
      </c>
      <c r="C3" s="344"/>
      <c r="D3" s="345"/>
      <c r="E3" s="144"/>
    </row>
    <row r="4" spans="1:5" ht="23.25" customHeight="1" x14ac:dyDescent="0.45">
      <c r="A4" s="143"/>
      <c r="B4" s="340">
        <f>+'3'!C3</f>
        <v>45046</v>
      </c>
      <c r="C4" s="340"/>
      <c r="D4" s="341"/>
      <c r="E4" s="80"/>
    </row>
    <row r="5" spans="1:5" x14ac:dyDescent="0.3">
      <c r="A5" s="41"/>
      <c r="B5" s="83"/>
      <c r="C5" s="83"/>
      <c r="D5" s="240"/>
      <c r="E5" s="83"/>
    </row>
    <row r="6" spans="1:5" ht="16.2" thickBot="1" x14ac:dyDescent="0.35">
      <c r="A6" s="43"/>
      <c r="B6" s="145"/>
      <c r="C6" s="145"/>
      <c r="D6" s="241"/>
    </row>
    <row r="7" spans="1:5" ht="74.25" customHeight="1" thickTop="1" x14ac:dyDescent="0.3">
      <c r="A7" s="46"/>
      <c r="B7" s="342" t="s">
        <v>56</v>
      </c>
      <c r="C7" s="342"/>
      <c r="D7" s="235"/>
    </row>
    <row r="8" spans="1:5" x14ac:dyDescent="0.3">
      <c r="A8" s="94"/>
      <c r="B8" s="147"/>
      <c r="C8" s="147"/>
      <c r="D8" s="42"/>
    </row>
    <row r="9" spans="1:5" x14ac:dyDescent="0.3">
      <c r="A9" s="55" t="s">
        <v>33</v>
      </c>
      <c r="B9" s="148"/>
      <c r="C9" s="148"/>
      <c r="D9" s="42"/>
    </row>
    <row r="10" spans="1:5" ht="5.25" customHeight="1" x14ac:dyDescent="0.3">
      <c r="A10" s="64"/>
      <c r="B10" s="150"/>
      <c r="C10" s="150"/>
      <c r="D10" s="42"/>
    </row>
    <row r="11" spans="1:5" x14ac:dyDescent="0.3">
      <c r="A11" s="58" t="s">
        <v>34</v>
      </c>
      <c r="B11" s="221">
        <f>+'2'!E75/('2'!E44+'2'!E91)</f>
        <v>-0.73690180103359104</v>
      </c>
      <c r="C11" s="221"/>
      <c r="D11" s="42"/>
    </row>
    <row r="12" spans="1:5" x14ac:dyDescent="0.3">
      <c r="A12" s="58" t="s">
        <v>35</v>
      </c>
      <c r="B12" s="153">
        <f>+('2'!E44+'2'!E91)/'2'!E75</f>
        <v>-1.3570329161869097</v>
      </c>
      <c r="C12" s="153"/>
      <c r="D12" s="42"/>
    </row>
    <row r="13" spans="1:5" ht="6" customHeight="1" x14ac:dyDescent="0.3">
      <c r="A13" s="58"/>
      <c r="B13" s="154"/>
      <c r="C13" s="154"/>
      <c r="D13" s="42"/>
    </row>
    <row r="14" spans="1:5" x14ac:dyDescent="0.3">
      <c r="A14" s="55" t="s">
        <v>36</v>
      </c>
      <c r="B14" s="61"/>
      <c r="C14" s="61"/>
      <c r="D14" s="42"/>
    </row>
    <row r="15" spans="1:5" ht="6" customHeight="1" x14ac:dyDescent="0.3">
      <c r="A15" s="64"/>
      <c r="D15" s="42"/>
    </row>
    <row r="16" spans="1:5" x14ac:dyDescent="0.3">
      <c r="A16" s="58" t="s">
        <v>317</v>
      </c>
      <c r="B16" s="151">
        <f>+'2'!E96/'2'!E75</f>
        <v>-0.81407359623125364</v>
      </c>
      <c r="C16" s="151"/>
      <c r="D16" s="42"/>
    </row>
    <row r="17" spans="1:4" x14ac:dyDescent="0.3">
      <c r="A17" s="58" t="s">
        <v>318</v>
      </c>
      <c r="B17" s="151">
        <f>+'2'!E95/'2'!E97</f>
        <v>0.33447158644985625</v>
      </c>
      <c r="C17" s="151"/>
      <c r="D17" s="42"/>
    </row>
    <row r="18" spans="1:4" x14ac:dyDescent="0.3">
      <c r="A18" s="58" t="s">
        <v>319</v>
      </c>
      <c r="B18" s="151">
        <f>-'2'!E26/'2'!E96</f>
        <v>0.74294558417989887</v>
      </c>
      <c r="C18" s="151"/>
      <c r="D18" s="42"/>
    </row>
    <row r="19" spans="1:4" x14ac:dyDescent="0.3">
      <c r="A19" s="58" t="s">
        <v>320</v>
      </c>
      <c r="B19" s="151">
        <f>-'2'!E26/'2'!E95</f>
        <v>1.4783061283068382</v>
      </c>
      <c r="C19" s="151"/>
      <c r="D19" s="42"/>
    </row>
    <row r="20" spans="1:4" x14ac:dyDescent="0.3">
      <c r="A20" s="58" t="s">
        <v>37</v>
      </c>
      <c r="B20" s="151">
        <f>+'2'!E96/'2'!E97</f>
        <v>0.66552841355014369</v>
      </c>
      <c r="C20" s="151"/>
      <c r="D20" s="42"/>
    </row>
    <row r="21" spans="1:4" x14ac:dyDescent="0.3">
      <c r="A21" s="58" t="s">
        <v>321</v>
      </c>
      <c r="B21" s="151">
        <f>+'2'!E99/'2'!E100</f>
        <v>0.35542616064918642</v>
      </c>
      <c r="C21" s="151"/>
      <c r="D21" s="42"/>
    </row>
    <row r="22" spans="1:4" x14ac:dyDescent="0.3">
      <c r="A22" s="58" t="s">
        <v>322</v>
      </c>
      <c r="B22" s="151">
        <f>+'2'!E101/'2'!E97</f>
        <v>0</v>
      </c>
      <c r="C22" s="151"/>
      <c r="D22" s="42"/>
    </row>
    <row r="23" spans="1:4" x14ac:dyDescent="0.3">
      <c r="A23" s="58" t="s">
        <v>323</v>
      </c>
      <c r="B23" s="151">
        <f>+'2'!E102/'2'!E97</f>
        <v>8.9983050819848302E-3</v>
      </c>
      <c r="C23" s="151"/>
      <c r="D23" s="42"/>
    </row>
    <row r="24" spans="1:4" x14ac:dyDescent="0.3">
      <c r="A24" s="58" t="s">
        <v>324</v>
      </c>
      <c r="B24" s="151">
        <f>+'2'!E103/'2'!E97</f>
        <v>7.4258544940551414E-4</v>
      </c>
      <c r="C24" s="151"/>
      <c r="D24" s="42"/>
    </row>
    <row r="25" spans="1:4" x14ac:dyDescent="0.3">
      <c r="A25" s="58" t="s">
        <v>38</v>
      </c>
      <c r="B25" s="151">
        <f>+'2'!E104/'2'!E97</f>
        <v>9.7408905313903435E-3</v>
      </c>
      <c r="C25" s="151"/>
      <c r="D25" s="42"/>
    </row>
    <row r="26" spans="1:4" ht="6" customHeight="1" x14ac:dyDescent="0.3">
      <c r="A26" s="36"/>
      <c r="D26" s="42"/>
    </row>
    <row r="27" spans="1:4" x14ac:dyDescent="0.3">
      <c r="A27" s="55" t="s">
        <v>40</v>
      </c>
      <c r="B27" s="61"/>
      <c r="C27" s="61"/>
      <c r="D27" s="42"/>
    </row>
    <row r="28" spans="1:4" ht="6" customHeight="1" x14ac:dyDescent="0.3">
      <c r="A28" s="64"/>
      <c r="D28" s="42"/>
    </row>
    <row r="29" spans="1:4" x14ac:dyDescent="0.3">
      <c r="A29" s="58" t="s">
        <v>41</v>
      </c>
      <c r="B29" s="151">
        <f>+'3'!E105/'2'!E44*$B$76</f>
        <v>-0.31015002958071591</v>
      </c>
      <c r="C29" s="151"/>
      <c r="D29" s="42"/>
    </row>
    <row r="30" spans="1:4" x14ac:dyDescent="0.3">
      <c r="A30" s="58" t="s">
        <v>42</v>
      </c>
      <c r="B30" s="151">
        <f>+IF('3'!E109&gt;0,'3'!E105/('2'!E75-'2'!E73),'3'!E105/'2'!E75)*$B$76*-1</f>
        <v>-0.42088379909737528</v>
      </c>
      <c r="C30" s="151"/>
      <c r="D30" s="42"/>
    </row>
    <row r="31" spans="1:4" ht="13.5" customHeight="1" x14ac:dyDescent="0.3">
      <c r="A31" s="58"/>
      <c r="B31" s="157"/>
      <c r="C31" s="157"/>
      <c r="D31" s="42"/>
    </row>
    <row r="32" spans="1:4" x14ac:dyDescent="0.3">
      <c r="A32" s="55" t="s">
        <v>43</v>
      </c>
      <c r="B32" s="61"/>
      <c r="C32" s="61"/>
      <c r="D32" s="42"/>
    </row>
    <row r="33" spans="1:6" ht="6" customHeight="1" x14ac:dyDescent="0.3">
      <c r="A33" s="64"/>
      <c r="D33" s="42"/>
    </row>
    <row r="34" spans="1:6" x14ac:dyDescent="0.3">
      <c r="A34" s="58" t="s">
        <v>326</v>
      </c>
      <c r="B34" s="151">
        <f>+('2'!E8+'2'!E11+'2'!E16)/'2'!E60</f>
        <v>0.14373116080888651</v>
      </c>
      <c r="C34" s="151"/>
      <c r="D34" s="42"/>
    </row>
    <row r="35" spans="1:6" x14ac:dyDescent="0.3">
      <c r="A35" s="58" t="s">
        <v>44</v>
      </c>
      <c r="B35" s="151">
        <f>+'2'!E44/'2'!E60</f>
        <v>0.5757377874816656</v>
      </c>
      <c r="C35" s="151"/>
      <c r="D35" s="42"/>
    </row>
    <row r="36" spans="1:6" x14ac:dyDescent="0.3">
      <c r="A36" s="58" t="s">
        <v>327</v>
      </c>
      <c r="B36" s="151">
        <f>+'2'!E44/('2'!E60+'2'!E91)</f>
        <v>0.5757377874816656</v>
      </c>
      <c r="C36" s="151"/>
      <c r="D36" s="42"/>
    </row>
    <row r="37" spans="1:6" ht="6" customHeight="1" x14ac:dyDescent="0.3">
      <c r="A37" s="36"/>
      <c r="B37" s="224"/>
      <c r="C37" s="151"/>
      <c r="D37" s="42"/>
    </row>
    <row r="38" spans="1:6" x14ac:dyDescent="0.3">
      <c r="A38" s="55" t="s">
        <v>45</v>
      </c>
      <c r="B38" s="61"/>
      <c r="C38" s="61"/>
      <c r="D38" s="42"/>
    </row>
    <row r="39" spans="1:6" ht="6" customHeight="1" x14ac:dyDescent="0.3">
      <c r="A39" s="64"/>
      <c r="D39" s="42"/>
    </row>
    <row r="40" spans="1:6" x14ac:dyDescent="0.3">
      <c r="A40" s="58" t="s">
        <v>46</v>
      </c>
      <c r="B40" s="151">
        <f>+'3'!E95/'3'!E94</f>
        <v>0.87562934395968972</v>
      </c>
      <c r="C40" s="151"/>
      <c r="D40" s="42"/>
    </row>
    <row r="41" spans="1:6" x14ac:dyDescent="0.3">
      <c r="A41" s="58" t="s">
        <v>328</v>
      </c>
      <c r="B41" s="151">
        <f>+'3'!E95/'3'!E92</f>
        <v>37.019165909269923</v>
      </c>
      <c r="C41" s="151"/>
      <c r="D41" s="42"/>
    </row>
    <row r="42" spans="1:6" x14ac:dyDescent="0.3">
      <c r="A42" s="58" t="s">
        <v>47</v>
      </c>
      <c r="B42" s="151">
        <f>+'3'!E94/'3'!E92</f>
        <v>42.277210288391302</v>
      </c>
      <c r="C42" s="151"/>
      <c r="D42" s="42"/>
    </row>
    <row r="43" spans="1:6" ht="16.2" thickBot="1" x14ac:dyDescent="0.35">
      <c r="A43" s="70"/>
      <c r="B43" s="62"/>
      <c r="C43" s="62"/>
      <c r="D43" s="236"/>
    </row>
    <row r="44" spans="1:6" ht="6" customHeight="1" x14ac:dyDescent="0.3">
      <c r="A44" s="158"/>
      <c r="F44" s="155"/>
    </row>
    <row r="45" spans="1:6" x14ac:dyDescent="0.3">
      <c r="A45" s="71"/>
      <c r="F45" s="155"/>
    </row>
    <row r="46" spans="1:6" x14ac:dyDescent="0.3">
      <c r="F46" s="155"/>
    </row>
    <row r="47" spans="1:6" x14ac:dyDescent="0.3">
      <c r="F47" s="155"/>
    </row>
    <row r="48" spans="1:6" x14ac:dyDescent="0.3">
      <c r="A48" s="263"/>
      <c r="B48" s="263"/>
      <c r="F48" s="155"/>
    </row>
    <row r="49" spans="1:16" x14ac:dyDescent="0.3">
      <c r="A49" s="263"/>
      <c r="B49" s="263"/>
      <c r="F49" s="155"/>
    </row>
    <row r="50" spans="1:16" x14ac:dyDescent="0.3">
      <c r="A50" s="263"/>
      <c r="B50" s="263"/>
      <c r="F50" s="155"/>
    </row>
    <row r="51" spans="1:16" x14ac:dyDescent="0.3">
      <c r="A51" s="264"/>
      <c r="B51" s="264"/>
    </row>
    <row r="52" spans="1:16" s="1" customFormat="1" ht="19.2" x14ac:dyDescent="0.35">
      <c r="A52" s="159"/>
      <c r="B52" s="161"/>
      <c r="H52" s="159"/>
      <c r="I52" s="161"/>
      <c r="J52" s="160"/>
      <c r="L52" s="159"/>
      <c r="M52" s="161"/>
      <c r="N52" s="160"/>
      <c r="P52" s="159"/>
    </row>
    <row r="53" spans="1:16" s="1" customFormat="1" ht="19.2" x14ac:dyDescent="0.35">
      <c r="A53" s="159"/>
      <c r="B53" s="161"/>
      <c r="H53" s="159"/>
      <c r="I53" s="161"/>
      <c r="J53" s="160"/>
      <c r="L53" s="159"/>
      <c r="M53" s="161"/>
      <c r="N53" s="160"/>
      <c r="P53" s="159"/>
    </row>
    <row r="54" spans="1:16" s="1" customFormat="1" ht="19.2" x14ac:dyDescent="0.35">
      <c r="A54" s="159"/>
      <c r="B54" s="161"/>
      <c r="H54" s="159"/>
      <c r="I54" s="161"/>
      <c r="J54" s="160"/>
      <c r="L54" s="159"/>
      <c r="M54" s="161"/>
      <c r="N54" s="160"/>
      <c r="O54" s="161"/>
    </row>
    <row r="73" spans="1:2" x14ac:dyDescent="0.3">
      <c r="A73" s="50" t="s">
        <v>398</v>
      </c>
    </row>
    <row r="74" spans="1:2" x14ac:dyDescent="0.3">
      <c r="A74" s="32" t="s">
        <v>399</v>
      </c>
      <c r="B74" s="32">
        <v>12</v>
      </c>
    </row>
    <row r="75" spans="1:2" x14ac:dyDescent="0.3">
      <c r="A75" s="32" t="s">
        <v>397</v>
      </c>
      <c r="B75" s="32" t="str">
        <f>+'Boletin Contable BI'!B1</f>
        <v>04</v>
      </c>
    </row>
    <row r="76" spans="1:2" x14ac:dyDescent="0.3">
      <c r="A76" s="32" t="s">
        <v>400</v>
      </c>
      <c r="B76" s="68">
        <f>+B74/B75</f>
        <v>3</v>
      </c>
    </row>
  </sheetData>
  <mergeCells count="3">
    <mergeCell ref="B7:C7"/>
    <mergeCell ref="B3:D3"/>
    <mergeCell ref="B4:D4"/>
  </mergeCells>
  <printOptions horizontalCentered="1"/>
  <pageMargins left="0.70866141732283472" right="0.70866141732283472" top="0.39370078740157483" bottom="0.51181102362204722" header="0.31496062992125984" footer="0.31496062992125984"/>
  <pageSetup paperSize="9" scale="7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theme="0" tint="-0.14999847407452621"/>
  </sheetPr>
  <dimension ref="A1:N147"/>
  <sheetViews>
    <sheetView showGridLines="0" zoomScaleNormal="100" zoomScaleSheetLayoutView="100" workbookViewId="0">
      <pane xSplit="1" ySplit="7" topLeftCell="B8" activePane="bottomRight" state="frozen"/>
      <selection activeCell="B28" sqref="B28"/>
      <selection pane="topRight" activeCell="B28" sqref="B28"/>
      <selection pane="bottomLeft" activeCell="B28" sqref="B28"/>
      <selection pane="bottomRight" activeCell="B53" sqref="B53"/>
    </sheetView>
  </sheetViews>
  <sheetFormatPr baseColWidth="10" defaultColWidth="14.6640625" defaultRowHeight="13.2" x14ac:dyDescent="0.25"/>
  <cols>
    <col min="1" max="1" width="56" style="22" customWidth="1"/>
    <col min="2" max="2" width="17.44140625" style="22" customWidth="1"/>
    <col min="3" max="3" width="22" style="22" customWidth="1"/>
    <col min="4" max="4" width="20.33203125" style="22" customWidth="1"/>
    <col min="5" max="5" width="3.33203125" style="22" customWidth="1"/>
    <col min="6" max="6" width="12" style="22" customWidth="1"/>
    <col min="7" max="7" width="13.77734375" style="22" customWidth="1"/>
    <col min="8" max="11" width="12" style="22" customWidth="1"/>
    <col min="12" max="16384" width="14.6640625" style="22"/>
  </cols>
  <sheetData>
    <row r="1" spans="1:8" x14ac:dyDescent="0.25">
      <c r="A1" s="162"/>
      <c r="B1" s="163"/>
      <c r="C1" s="163"/>
      <c r="D1" s="194"/>
    </row>
    <row r="2" spans="1:8" ht="10.5" customHeight="1" x14ac:dyDescent="0.25">
      <c r="A2" s="164"/>
      <c r="D2" s="196"/>
      <c r="G2" s="165"/>
      <c r="H2" s="165"/>
    </row>
    <row r="3" spans="1:8" ht="21" customHeight="1" x14ac:dyDescent="0.55000000000000004">
      <c r="A3" s="166"/>
      <c r="B3" s="346" t="s">
        <v>10</v>
      </c>
      <c r="C3" s="346"/>
      <c r="D3" s="347"/>
      <c r="E3" s="144"/>
      <c r="F3" s="144"/>
      <c r="G3" s="144"/>
      <c r="H3" s="144"/>
    </row>
    <row r="4" spans="1:8" ht="25.5" customHeight="1" x14ac:dyDescent="0.45">
      <c r="A4" s="167"/>
      <c r="B4" s="340">
        <f>+'4'!B4:D4</f>
        <v>45046</v>
      </c>
      <c r="C4" s="340"/>
      <c r="D4" s="341"/>
      <c r="E4" s="80"/>
      <c r="F4" s="80"/>
      <c r="G4" s="80"/>
      <c r="H4" s="80"/>
    </row>
    <row r="5" spans="1:8" ht="15.75" customHeight="1" x14ac:dyDescent="0.3">
      <c r="A5" s="168"/>
      <c r="B5" s="334"/>
      <c r="C5" s="334"/>
      <c r="D5" s="335"/>
      <c r="E5" s="82"/>
      <c r="F5" s="82"/>
      <c r="G5" s="82"/>
      <c r="H5" s="82"/>
    </row>
    <row r="6" spans="1:8" ht="13.8" thickBot="1" x14ac:dyDescent="0.3">
      <c r="A6" s="169"/>
      <c r="B6" s="170"/>
      <c r="C6" s="171"/>
      <c r="D6" s="242"/>
      <c r="E6" s="172"/>
      <c r="F6" s="172"/>
      <c r="G6" s="172"/>
      <c r="H6" s="172"/>
    </row>
    <row r="7" spans="1:8" s="32" customFormat="1" ht="45.75" customHeight="1" thickTop="1" x14ac:dyDescent="0.3">
      <c r="A7" s="46"/>
      <c r="B7" s="342" t="s">
        <v>56</v>
      </c>
      <c r="C7" s="342"/>
      <c r="D7" s="243"/>
      <c r="E7" s="146"/>
      <c r="F7" s="146"/>
    </row>
    <row r="8" spans="1:8" s="32" customFormat="1" ht="15.6" x14ac:dyDescent="0.3">
      <c r="A8" s="94"/>
      <c r="B8" s="147"/>
      <c r="C8" s="147"/>
      <c r="D8" s="244"/>
      <c r="E8" s="147"/>
      <c r="F8" s="147"/>
    </row>
    <row r="9" spans="1:8" s="32" customFormat="1" ht="15.6" x14ac:dyDescent="0.3">
      <c r="A9" s="55" t="s">
        <v>48</v>
      </c>
      <c r="B9" s="148"/>
      <c r="C9" s="148"/>
      <c r="D9" s="245"/>
      <c r="E9" s="149"/>
      <c r="F9" s="149"/>
    </row>
    <row r="10" spans="1:8" s="32" customFormat="1" ht="15.6" x14ac:dyDescent="0.3">
      <c r="A10" s="64"/>
      <c r="B10" s="150"/>
      <c r="C10" s="150"/>
      <c r="D10" s="245"/>
      <c r="E10" s="150"/>
      <c r="F10" s="150"/>
    </row>
    <row r="11" spans="1:8" s="32" customFormat="1" ht="18.75" customHeight="1" x14ac:dyDescent="0.3">
      <c r="A11" s="58" t="s">
        <v>49</v>
      </c>
      <c r="B11" s="348">
        <v>5</v>
      </c>
      <c r="C11" s="348"/>
      <c r="D11" s="246"/>
      <c r="E11" s="152"/>
      <c r="F11" s="152"/>
    </row>
    <row r="12" spans="1:8" s="32" customFormat="1" ht="18.75" customHeight="1" x14ac:dyDescent="0.3">
      <c r="A12" s="58" t="s">
        <v>50</v>
      </c>
      <c r="B12" s="348">
        <v>0</v>
      </c>
      <c r="C12" s="348"/>
      <c r="D12" s="246"/>
      <c r="E12" s="152"/>
      <c r="F12" s="152"/>
    </row>
    <row r="13" spans="1:8" s="32" customFormat="1" ht="18.75" customHeight="1" x14ac:dyDescent="0.3">
      <c r="A13" s="58" t="s">
        <v>329</v>
      </c>
      <c r="B13" s="348">
        <v>0</v>
      </c>
      <c r="C13" s="348"/>
      <c r="D13" s="246"/>
      <c r="E13" s="152"/>
      <c r="F13" s="152"/>
    </row>
    <row r="14" spans="1:8" s="32" customFormat="1" ht="18.75" customHeight="1" x14ac:dyDescent="0.3">
      <c r="A14" s="58" t="s">
        <v>330</v>
      </c>
      <c r="B14" s="348">
        <v>0</v>
      </c>
      <c r="C14" s="348"/>
      <c r="D14" s="246"/>
      <c r="E14" s="152"/>
      <c r="F14" s="152"/>
    </row>
    <row r="15" spans="1:8" s="32" customFormat="1" ht="6" customHeight="1" x14ac:dyDescent="0.3">
      <c r="A15" s="58"/>
      <c r="B15" s="173"/>
      <c r="C15" s="154"/>
      <c r="D15" s="247"/>
      <c r="E15" s="154"/>
      <c r="F15" s="154"/>
    </row>
    <row r="16" spans="1:8" s="32" customFormat="1" ht="15.6" x14ac:dyDescent="0.3">
      <c r="A16" s="55" t="s">
        <v>53</v>
      </c>
      <c r="B16" s="173"/>
      <c r="D16" s="42"/>
    </row>
    <row r="17" spans="1:14" s="32" customFormat="1" ht="6" customHeight="1" x14ac:dyDescent="0.3">
      <c r="A17" s="64"/>
      <c r="B17" s="156"/>
      <c r="C17" s="156"/>
      <c r="D17" s="42"/>
    </row>
    <row r="18" spans="1:14" s="176" customFormat="1" ht="15.6" x14ac:dyDescent="0.3">
      <c r="A18" s="174" t="s">
        <v>402</v>
      </c>
      <c r="B18" s="348">
        <v>3</v>
      </c>
      <c r="C18" s="348"/>
      <c r="D18" s="248"/>
      <c r="E18" s="173"/>
      <c r="F18" s="173"/>
      <c r="G18" s="175"/>
      <c r="H18" s="175"/>
      <c r="I18" s="175"/>
      <c r="J18" s="175"/>
      <c r="K18" s="175"/>
      <c r="L18" s="175"/>
      <c r="M18" s="175"/>
      <c r="N18" s="175"/>
    </row>
    <row r="19" spans="1:14" s="176" customFormat="1" ht="15.6" x14ac:dyDescent="0.3">
      <c r="A19" s="174" t="s">
        <v>403</v>
      </c>
      <c r="B19" s="348">
        <v>13</v>
      </c>
      <c r="C19" s="348"/>
      <c r="D19" s="248"/>
      <c r="E19" s="173"/>
      <c r="F19" s="173"/>
      <c r="G19" s="175"/>
      <c r="H19" s="175"/>
      <c r="I19" s="175"/>
      <c r="J19" s="175"/>
      <c r="K19" s="175"/>
      <c r="L19" s="175"/>
      <c r="M19" s="175"/>
      <c r="N19" s="175"/>
    </row>
    <row r="20" spans="1:14" s="176" customFormat="1" ht="15.6" x14ac:dyDescent="0.3">
      <c r="A20" s="174" t="s">
        <v>24</v>
      </c>
      <c r="B20" s="348">
        <v>103</v>
      </c>
      <c r="C20" s="348"/>
      <c r="D20" s="248"/>
      <c r="E20" s="173"/>
      <c r="F20" s="173"/>
      <c r="G20" s="175"/>
      <c r="H20" s="175"/>
      <c r="I20" s="175"/>
      <c r="J20" s="175"/>
      <c r="K20" s="175"/>
      <c r="L20" s="175"/>
      <c r="M20" s="175"/>
      <c r="N20" s="175"/>
    </row>
    <row r="21" spans="1:14" s="176" customFormat="1" ht="15.6" x14ac:dyDescent="0.3">
      <c r="A21" s="174" t="s">
        <v>54</v>
      </c>
      <c r="B21" s="348">
        <f>+B20+B19+B18</f>
        <v>119</v>
      </c>
      <c r="C21" s="348"/>
      <c r="D21" s="248"/>
      <c r="E21" s="173"/>
      <c r="F21" s="173"/>
      <c r="G21" s="175"/>
      <c r="H21" s="175"/>
      <c r="I21" s="175"/>
      <c r="J21" s="175"/>
      <c r="K21" s="175"/>
      <c r="L21" s="175"/>
      <c r="M21" s="175"/>
      <c r="N21" s="175"/>
    </row>
    <row r="22" spans="1:14" s="32" customFormat="1" ht="6" customHeight="1" x14ac:dyDescent="0.3">
      <c r="A22" s="36"/>
      <c r="D22" s="42"/>
    </row>
    <row r="23" spans="1:14" s="32" customFormat="1" ht="15.6" x14ac:dyDescent="0.3">
      <c r="A23" s="55" t="s">
        <v>105</v>
      </c>
      <c r="D23" s="42"/>
    </row>
    <row r="24" spans="1:14" s="32" customFormat="1" ht="6" customHeight="1" x14ac:dyDescent="0.3">
      <c r="A24" s="64"/>
      <c r="B24" s="156"/>
      <c r="C24" s="156"/>
      <c r="D24" s="42"/>
    </row>
    <row r="25" spans="1:14" s="32" customFormat="1" ht="15.6" x14ac:dyDescent="0.3">
      <c r="A25" s="58" t="s">
        <v>331</v>
      </c>
      <c r="B25" s="349" t="s">
        <v>325</v>
      </c>
      <c r="C25" s="350"/>
      <c r="D25" s="249"/>
      <c r="E25" s="178"/>
      <c r="F25" s="178"/>
      <c r="G25" s="177"/>
      <c r="H25" s="177"/>
      <c r="I25" s="177"/>
    </row>
    <row r="26" spans="1:14" s="32" customFormat="1" ht="15.6" x14ac:dyDescent="0.3">
      <c r="A26" s="58" t="s">
        <v>332</v>
      </c>
      <c r="B26" s="349" t="s">
        <v>325</v>
      </c>
      <c r="C26" s="350"/>
      <c r="D26" s="249"/>
      <c r="E26" s="178"/>
      <c r="F26" s="178"/>
      <c r="G26" s="177"/>
      <c r="H26" s="177"/>
      <c r="I26" s="177"/>
    </row>
    <row r="27" spans="1:14" s="32" customFormat="1" ht="15.6" x14ac:dyDescent="0.3">
      <c r="A27" s="58" t="s">
        <v>333</v>
      </c>
      <c r="B27" s="349" t="s">
        <v>325</v>
      </c>
      <c r="C27" s="350"/>
      <c r="D27" s="249"/>
      <c r="E27" s="178"/>
      <c r="F27" s="178"/>
      <c r="G27" s="177"/>
      <c r="H27" s="177"/>
      <c r="I27" s="177"/>
    </row>
    <row r="28" spans="1:14" s="181" customFormat="1" ht="15.6" x14ac:dyDescent="0.25">
      <c r="A28" s="58" t="s">
        <v>334</v>
      </c>
      <c r="B28" s="352" t="s">
        <v>335</v>
      </c>
      <c r="C28" s="352"/>
      <c r="D28" s="250"/>
      <c r="E28" s="180"/>
      <c r="F28" s="180"/>
      <c r="G28" s="179"/>
      <c r="H28" s="179"/>
      <c r="I28" s="179"/>
    </row>
    <row r="29" spans="1:14" s="181" customFormat="1" ht="6" customHeight="1" x14ac:dyDescent="0.25">
      <c r="A29" s="58"/>
      <c r="B29" s="225"/>
      <c r="C29" s="225"/>
      <c r="D29" s="250"/>
      <c r="E29" s="180"/>
      <c r="F29" s="180"/>
      <c r="G29" s="179"/>
      <c r="H29" s="179"/>
      <c r="I29" s="179"/>
    </row>
    <row r="30" spans="1:14" s="32" customFormat="1" ht="6" customHeight="1" x14ac:dyDescent="0.3">
      <c r="A30" s="58"/>
      <c r="B30" s="182"/>
      <c r="C30" s="182"/>
      <c r="D30" s="249"/>
      <c r="E30" s="182"/>
      <c r="F30" s="182"/>
      <c r="G30" s="177"/>
      <c r="H30" s="177"/>
      <c r="I30" s="177"/>
    </row>
    <row r="31" spans="1:14" ht="16.5" customHeight="1" x14ac:dyDescent="0.25">
      <c r="A31" s="183" t="s">
        <v>336</v>
      </c>
      <c r="B31" s="184"/>
      <c r="C31" s="184"/>
      <c r="D31" s="196"/>
    </row>
    <row r="32" spans="1:14" ht="6" customHeight="1" x14ac:dyDescent="0.25">
      <c r="A32" s="185"/>
      <c r="D32" s="196"/>
    </row>
    <row r="33" spans="1:4" ht="15.75" customHeight="1" x14ac:dyDescent="0.3">
      <c r="A33" s="58" t="s">
        <v>337</v>
      </c>
      <c r="B33" s="351" t="str">
        <f>+B101</f>
        <v>-</v>
      </c>
      <c r="C33" s="351"/>
      <c r="D33" s="42"/>
    </row>
    <row r="34" spans="1:4" ht="15.75" customHeight="1" x14ac:dyDescent="0.3">
      <c r="A34" s="58" t="s">
        <v>338</v>
      </c>
      <c r="B34" s="351">
        <f>+B102</f>
        <v>0.66552841354995274</v>
      </c>
      <c r="C34" s="351"/>
      <c r="D34" s="42"/>
    </row>
    <row r="35" spans="1:4" ht="15.75" customHeight="1" x14ac:dyDescent="0.3">
      <c r="A35" s="58" t="s">
        <v>339</v>
      </c>
      <c r="B35" s="351" t="str">
        <f t="shared" ref="B35:B45" si="0">+B103</f>
        <v>-</v>
      </c>
      <c r="C35" s="351"/>
      <c r="D35" s="42"/>
    </row>
    <row r="36" spans="1:4" ht="15.75" customHeight="1" x14ac:dyDescent="0.3">
      <c r="A36" s="58" t="s">
        <v>340</v>
      </c>
      <c r="B36" s="351" t="str">
        <f t="shared" si="0"/>
        <v>-</v>
      </c>
      <c r="C36" s="351"/>
      <c r="D36" s="42"/>
    </row>
    <row r="37" spans="1:4" ht="15.75" customHeight="1" x14ac:dyDescent="0.3">
      <c r="A37" s="58" t="s">
        <v>341</v>
      </c>
      <c r="B37" s="351" t="str">
        <f t="shared" si="0"/>
        <v>-</v>
      </c>
      <c r="C37" s="351"/>
      <c r="D37" s="42"/>
    </row>
    <row r="38" spans="1:4" ht="15.75" customHeight="1" x14ac:dyDescent="0.3">
      <c r="A38" s="58" t="s">
        <v>342</v>
      </c>
      <c r="B38" s="351" t="str">
        <f t="shared" si="0"/>
        <v>-</v>
      </c>
      <c r="C38" s="351"/>
      <c r="D38" s="42"/>
    </row>
    <row r="39" spans="1:4" ht="15.75" customHeight="1" x14ac:dyDescent="0.3">
      <c r="A39" s="58" t="s">
        <v>343</v>
      </c>
      <c r="B39" s="351" t="str">
        <f t="shared" si="0"/>
        <v>-</v>
      </c>
      <c r="C39" s="351"/>
      <c r="D39" s="42"/>
    </row>
    <row r="40" spans="1:4" ht="15.75" customHeight="1" x14ac:dyDescent="0.3">
      <c r="A40" s="58" t="s">
        <v>344</v>
      </c>
      <c r="B40" s="351" t="str">
        <f t="shared" si="0"/>
        <v>-</v>
      </c>
      <c r="C40" s="351"/>
      <c r="D40" s="42"/>
    </row>
    <row r="41" spans="1:4" ht="15.75" customHeight="1" x14ac:dyDescent="0.3">
      <c r="A41" s="58" t="s">
        <v>345</v>
      </c>
      <c r="B41" s="351" t="str">
        <f t="shared" si="0"/>
        <v>-</v>
      </c>
      <c r="C41" s="351"/>
      <c r="D41" s="42"/>
    </row>
    <row r="42" spans="1:4" ht="15.75" customHeight="1" x14ac:dyDescent="0.3">
      <c r="A42" s="58" t="s">
        <v>346</v>
      </c>
      <c r="B42" s="351" t="str">
        <f t="shared" si="0"/>
        <v>-</v>
      </c>
      <c r="C42" s="351"/>
      <c r="D42" s="42"/>
    </row>
    <row r="43" spans="1:4" ht="15.75" customHeight="1" x14ac:dyDescent="0.3">
      <c r="A43" s="58" t="s">
        <v>347</v>
      </c>
      <c r="B43" s="351" t="str">
        <f t="shared" si="0"/>
        <v>-</v>
      </c>
      <c r="C43" s="351"/>
      <c r="D43" s="42"/>
    </row>
    <row r="44" spans="1:4" ht="15.75" customHeight="1" x14ac:dyDescent="0.3">
      <c r="A44" s="58" t="s">
        <v>348</v>
      </c>
      <c r="B44" s="351" t="str">
        <f t="shared" si="0"/>
        <v>-</v>
      </c>
      <c r="C44" s="351"/>
      <c r="D44" s="42"/>
    </row>
    <row r="45" spans="1:4" ht="15.75" customHeight="1" x14ac:dyDescent="0.3">
      <c r="A45" s="58" t="s">
        <v>349</v>
      </c>
      <c r="B45" s="351" t="str">
        <f t="shared" si="0"/>
        <v>-</v>
      </c>
      <c r="C45" s="351"/>
      <c r="D45" s="42"/>
    </row>
    <row r="46" spans="1:4" ht="15.75" customHeight="1" x14ac:dyDescent="0.25">
      <c r="A46" s="53"/>
      <c r="D46" s="196"/>
    </row>
    <row r="47" spans="1:4" ht="6" customHeight="1" x14ac:dyDescent="0.25">
      <c r="A47" s="53"/>
      <c r="D47" s="196"/>
    </row>
    <row r="48" spans="1:4" ht="15.75" customHeight="1" x14ac:dyDescent="0.25">
      <c r="A48" s="186" t="s">
        <v>350</v>
      </c>
      <c r="B48" s="184"/>
      <c r="C48" s="184"/>
      <c r="D48" s="196"/>
    </row>
    <row r="49" spans="1:6" ht="6" customHeight="1" x14ac:dyDescent="0.25">
      <c r="A49" s="64"/>
      <c r="B49" s="353"/>
      <c r="C49" s="353"/>
      <c r="D49" s="196"/>
      <c r="E49" s="187"/>
      <c r="F49" s="187"/>
    </row>
    <row r="50" spans="1:6" ht="15.6" x14ac:dyDescent="0.3">
      <c r="A50" s="188" t="s">
        <v>351</v>
      </c>
      <c r="B50" s="151">
        <f>+C139</f>
        <v>0.20693785465116837</v>
      </c>
      <c r="C50" s="151"/>
      <c r="D50" s="42"/>
      <c r="E50" s="187"/>
      <c r="F50" s="187"/>
    </row>
    <row r="51" spans="1:6" ht="15.6" x14ac:dyDescent="0.3">
      <c r="A51" s="188" t="s">
        <v>352</v>
      </c>
      <c r="B51" s="151">
        <f t="shared" ref="B51:B57" si="1">+C140</f>
        <v>4.794936426348357E-2</v>
      </c>
      <c r="C51" s="151"/>
      <c r="D51" s="42"/>
      <c r="E51" s="187"/>
      <c r="F51" s="187"/>
    </row>
    <row r="52" spans="1:6" ht="15.6" x14ac:dyDescent="0.3">
      <c r="A52" s="188" t="s">
        <v>353</v>
      </c>
      <c r="B52" s="151">
        <f t="shared" si="1"/>
        <v>3.1896391358414961E-2</v>
      </c>
      <c r="C52" s="151"/>
      <c r="D52" s="42"/>
      <c r="E52" s="187"/>
      <c r="F52" s="187"/>
    </row>
    <row r="53" spans="1:6" ht="15.6" x14ac:dyDescent="0.3">
      <c r="A53" s="188" t="s">
        <v>354</v>
      </c>
      <c r="B53" s="151">
        <f t="shared" si="1"/>
        <v>6.20272213973104E-2</v>
      </c>
      <c r="C53" s="151"/>
      <c r="D53" s="42"/>
      <c r="E53" s="187"/>
      <c r="F53" s="187"/>
    </row>
    <row r="54" spans="1:6" ht="15.6" x14ac:dyDescent="0.3">
      <c r="A54" s="188" t="s">
        <v>355</v>
      </c>
      <c r="B54" s="151">
        <f t="shared" si="1"/>
        <v>0.10955291342250632</v>
      </c>
      <c r="C54" s="151"/>
      <c r="D54" s="42"/>
      <c r="E54" s="187"/>
      <c r="F54" s="187"/>
    </row>
    <row r="55" spans="1:6" ht="15.6" x14ac:dyDescent="0.3">
      <c r="A55" s="188" t="s">
        <v>356</v>
      </c>
      <c r="B55" s="151">
        <f t="shared" si="1"/>
        <v>1.3525998675654802E-2</v>
      </c>
      <c r="C55" s="151"/>
      <c r="D55" s="42"/>
      <c r="E55" s="187"/>
      <c r="F55" s="187"/>
    </row>
    <row r="56" spans="1:6" ht="15.6" x14ac:dyDescent="0.3">
      <c r="A56" s="188" t="s">
        <v>357</v>
      </c>
      <c r="B56" s="151">
        <f t="shared" si="1"/>
        <v>3.0987413671955025E-2</v>
      </c>
      <c r="C56" s="151"/>
      <c r="D56" s="42"/>
      <c r="E56" s="187"/>
      <c r="F56" s="187"/>
    </row>
    <row r="57" spans="1:6" ht="15.6" x14ac:dyDescent="0.3">
      <c r="A57" s="188" t="s">
        <v>358</v>
      </c>
      <c r="B57" s="151">
        <f t="shared" si="1"/>
        <v>0.49712284255950656</v>
      </c>
      <c r="C57" s="151"/>
      <c r="D57" s="42"/>
      <c r="E57" s="187"/>
      <c r="F57" s="187"/>
    </row>
    <row r="58" spans="1:6" ht="15.6" x14ac:dyDescent="0.3">
      <c r="A58" s="53" t="s">
        <v>54</v>
      </c>
      <c r="B58" s="223">
        <f>SUM(B50:C57)</f>
        <v>1</v>
      </c>
      <c r="C58" s="223"/>
      <c r="D58" s="42"/>
      <c r="E58" s="187"/>
      <c r="F58" s="187"/>
    </row>
    <row r="59" spans="1:6" x14ac:dyDescent="0.25">
      <c r="A59" s="189"/>
      <c r="B59" s="187"/>
      <c r="C59" s="187"/>
      <c r="D59" s="251"/>
      <c r="F59" s="187"/>
    </row>
    <row r="60" spans="1:6" ht="16.2" thickBot="1" x14ac:dyDescent="0.35">
      <c r="A60" s="190"/>
      <c r="B60" s="191"/>
      <c r="C60" s="191"/>
      <c r="D60" s="213"/>
    </row>
    <row r="61" spans="1:6" ht="31.2" x14ac:dyDescent="0.3">
      <c r="A61" s="192" t="s">
        <v>359</v>
      </c>
    </row>
    <row r="67" spans="1:5" x14ac:dyDescent="0.25">
      <c r="B67" s="265"/>
      <c r="C67" s="265"/>
      <c r="D67" s="265"/>
      <c r="E67" s="265"/>
    </row>
    <row r="68" spans="1:5" x14ac:dyDescent="0.25">
      <c r="B68" s="265"/>
      <c r="C68" s="265"/>
      <c r="D68" s="265"/>
      <c r="E68" s="265"/>
    </row>
    <row r="69" spans="1:5" ht="15.6" x14ac:dyDescent="0.3">
      <c r="A69" s="263"/>
      <c r="C69" s="265"/>
      <c r="D69" s="263"/>
      <c r="E69" s="265"/>
    </row>
    <row r="70" spans="1:5" ht="15.6" x14ac:dyDescent="0.3">
      <c r="A70" s="263"/>
      <c r="C70" s="265"/>
      <c r="D70" s="263"/>
      <c r="E70" s="265"/>
    </row>
    <row r="71" spans="1:5" ht="15.6" x14ac:dyDescent="0.3">
      <c r="A71" s="263"/>
      <c r="C71" s="265"/>
      <c r="D71" s="263"/>
      <c r="E71" s="265"/>
    </row>
    <row r="72" spans="1:5" x14ac:dyDescent="0.25">
      <c r="B72" s="265"/>
      <c r="C72" s="265"/>
      <c r="D72" s="265"/>
      <c r="E72" s="265"/>
    </row>
    <row r="79" spans="1:5" x14ac:dyDescent="0.25">
      <c r="A79"/>
      <c r="B79">
        <v>9001</v>
      </c>
      <c r="C79"/>
    </row>
    <row r="80" spans="1:5" x14ac:dyDescent="0.25">
      <c r="A80" t="s">
        <v>371</v>
      </c>
      <c r="B80" t="s">
        <v>388</v>
      </c>
      <c r="C80"/>
      <c r="D80" t="s">
        <v>389</v>
      </c>
    </row>
    <row r="81" spans="1:4" x14ac:dyDescent="0.25">
      <c r="A81" s="255" t="s">
        <v>376</v>
      </c>
      <c r="B81" s="256"/>
      <c r="C81" s="256"/>
      <c r="D81" s="256">
        <v>0</v>
      </c>
    </row>
    <row r="82" spans="1:4" x14ac:dyDescent="0.25">
      <c r="A82" s="255" t="s">
        <v>375</v>
      </c>
      <c r="B82" s="256"/>
      <c r="C82" s="256"/>
      <c r="D82" s="256">
        <v>0</v>
      </c>
    </row>
    <row r="83" spans="1:4" x14ac:dyDescent="0.25">
      <c r="A83" s="255" t="s">
        <v>377</v>
      </c>
      <c r="B83" s="256"/>
      <c r="C83" s="256"/>
      <c r="D83" s="256">
        <v>0</v>
      </c>
    </row>
    <row r="84" spans="1:4" x14ac:dyDescent="0.25">
      <c r="A84" s="255" t="s">
        <v>378</v>
      </c>
      <c r="B84" s="256"/>
      <c r="C84" s="256"/>
      <c r="D84" s="256">
        <v>0</v>
      </c>
    </row>
    <row r="85" spans="1:4" x14ac:dyDescent="0.25">
      <c r="A85" s="255" t="s">
        <v>379</v>
      </c>
      <c r="B85" s="256"/>
      <c r="C85" s="256"/>
      <c r="D85" s="256">
        <v>0</v>
      </c>
    </row>
    <row r="86" spans="1:4" x14ac:dyDescent="0.25">
      <c r="A86" s="255" t="s">
        <v>380</v>
      </c>
      <c r="B86" s="256"/>
      <c r="C86" s="256"/>
      <c r="D86" s="256">
        <v>0</v>
      </c>
    </row>
    <row r="87" spans="1:4" x14ac:dyDescent="0.25">
      <c r="A87" s="255" t="s">
        <v>381</v>
      </c>
      <c r="B87" s="286">
        <v>34845477701.639999</v>
      </c>
      <c r="C87" s="286">
        <v>17512133171.459999</v>
      </c>
      <c r="D87" s="287">
        <v>52357610873.099998</v>
      </c>
    </row>
    <row r="88" spans="1:4" x14ac:dyDescent="0.25">
      <c r="A88" s="255" t="s">
        <v>382</v>
      </c>
      <c r="B88" s="256"/>
      <c r="C88" s="256"/>
      <c r="D88" s="256">
        <v>0</v>
      </c>
    </row>
    <row r="89" spans="1:4" x14ac:dyDescent="0.25">
      <c r="A89" s="255" t="s">
        <v>383</v>
      </c>
      <c r="B89" s="256"/>
      <c r="C89" s="256"/>
      <c r="D89" s="256">
        <v>0</v>
      </c>
    </row>
    <row r="90" spans="1:4" x14ac:dyDescent="0.25">
      <c r="A90" s="255" t="s">
        <v>105</v>
      </c>
      <c r="B90" s="256"/>
      <c r="C90" s="256"/>
      <c r="D90" s="256">
        <v>0</v>
      </c>
    </row>
    <row r="91" spans="1:4" x14ac:dyDescent="0.25">
      <c r="A91" s="255" t="s">
        <v>384</v>
      </c>
      <c r="B91" s="256"/>
      <c r="C91" s="256"/>
      <c r="D91" s="256">
        <v>0</v>
      </c>
    </row>
    <row r="92" spans="1:4" x14ac:dyDescent="0.25">
      <c r="A92" s="255" t="s">
        <v>385</v>
      </c>
      <c r="B92" s="256"/>
      <c r="C92" s="256"/>
      <c r="D92" s="256">
        <v>0</v>
      </c>
    </row>
    <row r="93" spans="1:4" x14ac:dyDescent="0.25">
      <c r="A93" s="255" t="s">
        <v>386</v>
      </c>
      <c r="B93" s="256"/>
      <c r="C93" s="256"/>
      <c r="D93" s="256">
        <v>0</v>
      </c>
    </row>
    <row r="94" spans="1:4" x14ac:dyDescent="0.25">
      <c r="A94" s="255" t="s">
        <v>387</v>
      </c>
      <c r="B94" s="256"/>
      <c r="C94" s="256"/>
      <c r="D94" s="256">
        <v>0</v>
      </c>
    </row>
    <row r="95" spans="1:4" x14ac:dyDescent="0.25">
      <c r="A95" s="255" t="s">
        <v>374</v>
      </c>
      <c r="B95" s="256"/>
      <c r="C95" s="256"/>
      <c r="D95" s="256"/>
    </row>
    <row r="100" spans="1:2" x14ac:dyDescent="0.25">
      <c r="A100"/>
      <c r="B100" s="257">
        <v>9001</v>
      </c>
    </row>
    <row r="101" spans="1:2" x14ac:dyDescent="0.25">
      <c r="A101" s="258" t="s">
        <v>390</v>
      </c>
      <c r="B101" s="259" t="str">
        <f>+IFERROR(B82/D82,"-")</f>
        <v>-</v>
      </c>
    </row>
    <row r="102" spans="1:2" x14ac:dyDescent="0.25">
      <c r="A102" s="258" t="s">
        <v>391</v>
      </c>
      <c r="B102" s="259">
        <f>+IFERROR(B87/D87,"-")</f>
        <v>0.66552841354995274</v>
      </c>
    </row>
    <row r="103" spans="1:2" x14ac:dyDescent="0.25">
      <c r="A103" s="258" t="s">
        <v>382</v>
      </c>
      <c r="B103" s="259" t="str">
        <f>+IFERROR(B88/D88,"-")</f>
        <v>-</v>
      </c>
    </row>
    <row r="104" spans="1:2" x14ac:dyDescent="0.25">
      <c r="A104" s="258" t="s">
        <v>392</v>
      </c>
      <c r="B104" s="259" t="str">
        <f>+IFERROR(B85/D85,"-")</f>
        <v>-</v>
      </c>
    </row>
    <row r="105" spans="1:2" x14ac:dyDescent="0.25">
      <c r="A105" s="258" t="s">
        <v>393</v>
      </c>
      <c r="B105" s="259" t="str">
        <f>+IFERROR(B83/D83,"-")</f>
        <v>-</v>
      </c>
    </row>
    <row r="106" spans="1:2" x14ac:dyDescent="0.25">
      <c r="A106" s="258" t="s">
        <v>394</v>
      </c>
      <c r="B106" s="259" t="str">
        <f>+IFERROR(B84/D84,"-")</f>
        <v>-</v>
      </c>
    </row>
    <row r="107" spans="1:2" x14ac:dyDescent="0.25">
      <c r="A107" s="258" t="s">
        <v>343</v>
      </c>
      <c r="B107" s="259" t="str">
        <f>+IFERROR(B91/D91,"-")</f>
        <v>-</v>
      </c>
    </row>
    <row r="108" spans="1:2" x14ac:dyDescent="0.25">
      <c r="A108" s="258" t="s">
        <v>380</v>
      </c>
      <c r="B108" s="259" t="str">
        <f>+IFERROR(B86/D86,"-")</f>
        <v>-</v>
      </c>
    </row>
    <row r="109" spans="1:2" x14ac:dyDescent="0.25">
      <c r="A109" s="258" t="s">
        <v>387</v>
      </c>
      <c r="B109" s="259" t="str">
        <f>+IFERROR(B94/D94,"-")</f>
        <v>-</v>
      </c>
    </row>
    <row r="110" spans="1:2" x14ac:dyDescent="0.25">
      <c r="A110" s="258" t="s">
        <v>395</v>
      </c>
      <c r="B110" s="259" t="str">
        <f>+IFERROR(B81/D81,"-")</f>
        <v>-</v>
      </c>
    </row>
    <row r="111" spans="1:2" x14ac:dyDescent="0.25">
      <c r="A111" s="258" t="s">
        <v>386</v>
      </c>
      <c r="B111" s="259" t="str">
        <f>+IFERROR(B93/D93,"-")</f>
        <v>-</v>
      </c>
    </row>
    <row r="112" spans="1:2" x14ac:dyDescent="0.25">
      <c r="A112" s="258" t="s">
        <v>385</v>
      </c>
      <c r="B112" s="259" t="str">
        <f>+IFERROR(B92/D92,"-")</f>
        <v>-</v>
      </c>
    </row>
    <row r="113" spans="1:3" x14ac:dyDescent="0.25">
      <c r="A113" s="258" t="s">
        <v>396</v>
      </c>
      <c r="B113" s="259" t="str">
        <f>+IFERROR(B90/D90,"-")</f>
        <v>-</v>
      </c>
    </row>
    <row r="114" spans="1:3" x14ac:dyDescent="0.25">
      <c r="A114" s="258" t="s">
        <v>383</v>
      </c>
      <c r="B114" s="260" t="str">
        <f>+IFERROR(B89/D89,"-")</f>
        <v>-</v>
      </c>
    </row>
    <row r="123" spans="1:3" x14ac:dyDescent="0.25">
      <c r="A123"/>
      <c r="B123" t="s">
        <v>368</v>
      </c>
      <c r="C123" t="s">
        <v>369</v>
      </c>
    </row>
    <row r="124" spans="1:3" x14ac:dyDescent="0.25">
      <c r="A124" t="s">
        <v>370</v>
      </c>
      <c r="B124" t="s">
        <v>371</v>
      </c>
      <c r="C124">
        <v>9001</v>
      </c>
    </row>
    <row r="125" spans="1:3" x14ac:dyDescent="0.25">
      <c r="A125">
        <v>1</v>
      </c>
      <c r="B125" s="253">
        <v>1</v>
      </c>
      <c r="C125" s="252">
        <v>10834771668.74</v>
      </c>
    </row>
    <row r="126" spans="1:3" x14ac:dyDescent="0.25">
      <c r="A126">
        <v>2</v>
      </c>
      <c r="B126" s="253" t="s">
        <v>372</v>
      </c>
      <c r="C126" s="252">
        <v>2510514155.7199998</v>
      </c>
    </row>
    <row r="127" spans="1:3" x14ac:dyDescent="0.25">
      <c r="A127">
        <v>3</v>
      </c>
      <c r="B127" s="253" t="s">
        <v>373</v>
      </c>
      <c r="C127" s="252">
        <v>1670018847</v>
      </c>
    </row>
    <row r="128" spans="1:3" x14ac:dyDescent="0.25">
      <c r="A128">
        <v>4</v>
      </c>
      <c r="B128" s="253">
        <v>2</v>
      </c>
      <c r="C128" s="252">
        <v>3247597121.46</v>
      </c>
    </row>
    <row r="129" spans="1:3" x14ac:dyDescent="0.25">
      <c r="A129">
        <v>5</v>
      </c>
      <c r="B129" s="253">
        <v>3</v>
      </c>
      <c r="C129" s="252">
        <v>5735928810.9899998</v>
      </c>
    </row>
    <row r="130" spans="1:3" x14ac:dyDescent="0.25">
      <c r="A130">
        <v>6</v>
      </c>
      <c r="B130" s="253">
        <v>4</v>
      </c>
      <c r="C130" s="252">
        <v>708188975.33000004</v>
      </c>
    </row>
    <row r="131" spans="1:3" x14ac:dyDescent="0.25">
      <c r="A131">
        <v>7</v>
      </c>
      <c r="B131" s="253">
        <v>5</v>
      </c>
      <c r="C131" s="252">
        <v>1622426947</v>
      </c>
    </row>
    <row r="132" spans="1:3" x14ac:dyDescent="0.25">
      <c r="A132">
        <v>8</v>
      </c>
      <c r="B132" s="253">
        <v>6</v>
      </c>
      <c r="C132" s="252">
        <v>26028164346.860001</v>
      </c>
    </row>
    <row r="133" spans="1:3" x14ac:dyDescent="0.25">
      <c r="A133"/>
      <c r="B133" t="s">
        <v>374</v>
      </c>
      <c r="C133" s="285">
        <v>52357610873.099998</v>
      </c>
    </row>
    <row r="137" spans="1:3" x14ac:dyDescent="0.25">
      <c r="A137"/>
      <c r="B137" t="s">
        <v>368</v>
      </c>
      <c r="C137" t="s">
        <v>369</v>
      </c>
    </row>
    <row r="138" spans="1:3" x14ac:dyDescent="0.25">
      <c r="A138" t="s">
        <v>370</v>
      </c>
      <c r="B138" t="s">
        <v>371</v>
      </c>
      <c r="C138">
        <v>9001</v>
      </c>
    </row>
    <row r="139" spans="1:3" x14ac:dyDescent="0.25">
      <c r="A139">
        <v>1</v>
      </c>
      <c r="B139" s="253">
        <v>1</v>
      </c>
      <c r="C139" s="254">
        <f>+C125/$C$133</f>
        <v>0.20693785465116837</v>
      </c>
    </row>
    <row r="140" spans="1:3" x14ac:dyDescent="0.25">
      <c r="A140">
        <v>2</v>
      </c>
      <c r="B140" s="253" t="s">
        <v>372</v>
      </c>
      <c r="C140" s="254">
        <f t="shared" ref="C140:C146" si="2">+C126/$C$133</f>
        <v>4.794936426348357E-2</v>
      </c>
    </row>
    <row r="141" spans="1:3" x14ac:dyDescent="0.25">
      <c r="A141">
        <v>3</v>
      </c>
      <c r="B141" s="253" t="s">
        <v>373</v>
      </c>
      <c r="C141" s="254">
        <f t="shared" si="2"/>
        <v>3.1896391358414961E-2</v>
      </c>
    </row>
    <row r="142" spans="1:3" x14ac:dyDescent="0.25">
      <c r="A142">
        <v>4</v>
      </c>
      <c r="B142" s="253">
        <v>2</v>
      </c>
      <c r="C142" s="254">
        <f t="shared" si="2"/>
        <v>6.20272213973104E-2</v>
      </c>
    </row>
    <row r="143" spans="1:3" x14ac:dyDescent="0.25">
      <c r="A143">
        <v>5</v>
      </c>
      <c r="B143" s="253">
        <v>3</v>
      </c>
      <c r="C143" s="254">
        <f t="shared" si="2"/>
        <v>0.10955291342250632</v>
      </c>
    </row>
    <row r="144" spans="1:3" x14ac:dyDescent="0.25">
      <c r="A144">
        <v>6</v>
      </c>
      <c r="B144" s="253">
        <v>4</v>
      </c>
      <c r="C144" s="254">
        <f t="shared" si="2"/>
        <v>1.3525998675654802E-2</v>
      </c>
    </row>
    <row r="145" spans="1:3" x14ac:dyDescent="0.25">
      <c r="A145">
        <v>7</v>
      </c>
      <c r="B145" s="253">
        <v>5</v>
      </c>
      <c r="C145" s="254">
        <f t="shared" si="2"/>
        <v>3.0987413671955025E-2</v>
      </c>
    </row>
    <row r="146" spans="1:3" x14ac:dyDescent="0.25">
      <c r="A146">
        <v>8</v>
      </c>
      <c r="B146" s="253">
        <v>6</v>
      </c>
      <c r="C146" s="254">
        <f t="shared" si="2"/>
        <v>0.49712284255950656</v>
      </c>
    </row>
    <row r="147" spans="1:3" x14ac:dyDescent="0.25">
      <c r="A147"/>
      <c r="B147" t="s">
        <v>374</v>
      </c>
      <c r="C147" s="254">
        <f>SUM(C139:C146)</f>
        <v>1</v>
      </c>
    </row>
  </sheetData>
  <mergeCells count="30">
    <mergeCell ref="B41:C41"/>
    <mergeCell ref="B49:C49"/>
    <mergeCell ref="B45:C45"/>
    <mergeCell ref="B44:C44"/>
    <mergeCell ref="B43:C43"/>
    <mergeCell ref="B42:C42"/>
    <mergeCell ref="B25:C25"/>
    <mergeCell ref="B19:C19"/>
    <mergeCell ref="B40:C40"/>
    <mergeCell ref="B39:C39"/>
    <mergeCell ref="B38:C38"/>
    <mergeCell ref="B37:C37"/>
    <mergeCell ref="B36:C36"/>
    <mergeCell ref="B35:C35"/>
    <mergeCell ref="B34:C34"/>
    <mergeCell ref="B33:C33"/>
    <mergeCell ref="B28:C28"/>
    <mergeCell ref="B27:C27"/>
    <mergeCell ref="B26:C26"/>
    <mergeCell ref="B21:C21"/>
    <mergeCell ref="B20:C20"/>
    <mergeCell ref="B3:D3"/>
    <mergeCell ref="B4:D4"/>
    <mergeCell ref="B18:C18"/>
    <mergeCell ref="B14:C14"/>
    <mergeCell ref="B13:C13"/>
    <mergeCell ref="B12:C12"/>
    <mergeCell ref="B11:C11"/>
    <mergeCell ref="B7:C7"/>
    <mergeCell ref="B5:D5"/>
  </mergeCells>
  <printOptions horizontalCentered="1"/>
  <pageMargins left="0.70866141732283472" right="0.70866141732283472" top="0.39370078740157483" bottom="0.51181102362204722" header="0.31496062992125984" footer="0.31496062992125984"/>
  <pageSetup paperSize="9" scale="6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theme="0" tint="-0.14999847407452621"/>
  </sheetPr>
  <dimension ref="A1:R46"/>
  <sheetViews>
    <sheetView showGridLines="0" zoomScaleNormal="100" zoomScaleSheetLayoutView="100" workbookViewId="0">
      <pane xSplit="1" ySplit="6" topLeftCell="B7" activePane="bottomRight" state="frozen"/>
      <selection activeCell="B28" sqref="B28"/>
      <selection pane="topRight" activeCell="B28" sqref="B28"/>
      <selection pane="bottomLeft" activeCell="B28" sqref="B28"/>
      <selection pane="bottomRight" activeCell="A18" sqref="A18"/>
    </sheetView>
  </sheetViews>
  <sheetFormatPr baseColWidth="10" defaultColWidth="14.6640625" defaultRowHeight="13.2" x14ac:dyDescent="0.25"/>
  <cols>
    <col min="1" max="1" width="45.109375" style="22" bestFit="1" customWidth="1"/>
    <col min="2" max="14" width="10.88671875" style="22" customWidth="1"/>
    <col min="15" max="15" width="8.88671875" style="22" customWidth="1"/>
    <col min="16" max="16384" width="14.6640625" style="22"/>
  </cols>
  <sheetData>
    <row r="1" spans="1:18" x14ac:dyDescent="0.25">
      <c r="A1" s="162"/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93"/>
      <c r="N1" s="194"/>
    </row>
    <row r="2" spans="1:18" ht="28.8" x14ac:dyDescent="0.55000000000000004">
      <c r="A2" s="354" t="s">
        <v>362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7"/>
    </row>
    <row r="3" spans="1:18" ht="18" x14ac:dyDescent="0.35">
      <c r="A3" s="355">
        <f>+'5'!B4</f>
        <v>45046</v>
      </c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1"/>
    </row>
    <row r="4" spans="1:18" x14ac:dyDescent="0.25">
      <c r="A4" s="356" t="s">
        <v>55</v>
      </c>
      <c r="B4" s="357"/>
      <c r="C4" s="357"/>
      <c r="D4" s="357"/>
      <c r="E4" s="357"/>
      <c r="F4" s="357"/>
      <c r="G4" s="357"/>
      <c r="H4" s="357"/>
      <c r="I4" s="357"/>
      <c r="J4" s="357"/>
      <c r="K4" s="357"/>
      <c r="L4" s="357"/>
      <c r="M4" s="357"/>
      <c r="N4" s="358"/>
    </row>
    <row r="5" spans="1:18" ht="18.75" customHeight="1" thickBot="1" x14ac:dyDescent="0.3">
      <c r="A5" s="169"/>
      <c r="B5" s="195"/>
      <c r="C5" s="172"/>
      <c r="N5" s="196"/>
    </row>
    <row r="6" spans="1:18" ht="32.25" customHeight="1" thickTop="1" x14ac:dyDescent="0.25">
      <c r="A6" s="197"/>
      <c r="B6" s="198" t="s">
        <v>410</v>
      </c>
      <c r="C6" s="198" t="s">
        <v>411</v>
      </c>
      <c r="D6" s="198" t="s">
        <v>412</v>
      </c>
      <c r="E6" s="198" t="s">
        <v>412</v>
      </c>
      <c r="F6" s="198" t="s">
        <v>413</v>
      </c>
      <c r="G6" s="198" t="s">
        <v>415</v>
      </c>
      <c r="H6" s="198" t="s">
        <v>414</v>
      </c>
      <c r="I6" s="198" t="s">
        <v>416</v>
      </c>
      <c r="J6" s="198" t="s">
        <v>590</v>
      </c>
      <c r="K6" s="198" t="s">
        <v>593</v>
      </c>
      <c r="L6" s="198" t="s">
        <v>594</v>
      </c>
      <c r="M6" s="198" t="s">
        <v>596</v>
      </c>
      <c r="N6" s="199" t="s">
        <v>598</v>
      </c>
    </row>
    <row r="7" spans="1:18" x14ac:dyDescent="0.25">
      <c r="A7" s="200"/>
      <c r="B7" s="201"/>
      <c r="C7" s="201"/>
      <c r="N7" s="196"/>
    </row>
    <row r="8" spans="1:18" x14ac:dyDescent="0.25">
      <c r="A8" s="202" t="s">
        <v>365</v>
      </c>
      <c r="B8" s="203"/>
      <c r="C8" s="203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204"/>
    </row>
    <row r="9" spans="1:18" ht="13.5" customHeight="1" x14ac:dyDescent="0.25">
      <c r="A9" s="189" t="s">
        <v>360</v>
      </c>
      <c r="B9" s="207">
        <v>70553.328807740007</v>
      </c>
      <c r="C9" s="207">
        <v>68215.258192359994</v>
      </c>
      <c r="D9" s="207">
        <v>66656.452648050006</v>
      </c>
      <c r="E9" s="207">
        <v>64100.882356069997</v>
      </c>
      <c r="F9" s="207">
        <v>62926.214793389998</v>
      </c>
      <c r="G9" s="207">
        <v>62215.403188390002</v>
      </c>
      <c r="H9" s="207">
        <v>61814.653171209997</v>
      </c>
      <c r="I9" s="207">
        <v>59502.956973250002</v>
      </c>
      <c r="J9" s="207">
        <v>58093.204463739996</v>
      </c>
      <c r="K9" s="207">
        <v>55145.123772960003</v>
      </c>
      <c r="L9" s="207">
        <v>54413.66575711</v>
      </c>
      <c r="M9" s="207">
        <v>53109.721597279997</v>
      </c>
      <c r="N9" s="220">
        <v>52357.610873100006</v>
      </c>
      <c r="O9" s="164"/>
      <c r="Q9" s="209"/>
      <c r="R9" s="210"/>
    </row>
    <row r="10" spans="1:18" ht="13.5" customHeight="1" x14ac:dyDescent="0.25">
      <c r="A10" s="189" t="s">
        <v>264</v>
      </c>
      <c r="B10" s="218">
        <v>0.53035565376987626</v>
      </c>
      <c r="C10" s="218">
        <v>0.5034205499142439</v>
      </c>
      <c r="D10" s="218">
        <v>0.53416183798901296</v>
      </c>
      <c r="E10" s="218">
        <v>0.51229610489785027</v>
      </c>
      <c r="F10" s="218">
        <v>0.52553887394675791</v>
      </c>
      <c r="G10" s="218">
        <v>0.50000382912900654</v>
      </c>
      <c r="H10" s="218">
        <v>0.53264107570395203</v>
      </c>
      <c r="I10" s="218">
        <v>0.55414897194325119</v>
      </c>
      <c r="J10" s="218">
        <v>0.54374859368837758</v>
      </c>
      <c r="K10" s="218">
        <v>0.57656016567307422</v>
      </c>
      <c r="L10" s="218">
        <v>0.61237937193114</v>
      </c>
      <c r="M10" s="218">
        <v>0.62846718553726011</v>
      </c>
      <c r="N10" s="219">
        <v>0.66552841355014369</v>
      </c>
      <c r="O10" s="164"/>
    </row>
    <row r="11" spans="1:18" ht="13.5" customHeight="1" x14ac:dyDescent="0.25">
      <c r="A11" s="222" t="s">
        <v>364</v>
      </c>
      <c r="B11" s="218"/>
      <c r="C11" s="218"/>
      <c r="D11" s="218"/>
      <c r="E11" s="218"/>
      <c r="F11" s="218"/>
      <c r="G11" s="218"/>
      <c r="H11" s="218"/>
      <c r="I11" s="218"/>
      <c r="J11" s="218"/>
      <c r="K11" s="218"/>
      <c r="L11" s="218"/>
      <c r="M11" s="218"/>
      <c r="N11" s="219"/>
    </row>
    <row r="12" spans="1:18" ht="13.5" customHeight="1" x14ac:dyDescent="0.25">
      <c r="A12" s="189" t="s">
        <v>361</v>
      </c>
      <c r="B12" s="208">
        <v>70553.328807729995</v>
      </c>
      <c r="C12" s="208">
        <v>68215.258192380003</v>
      </c>
      <c r="D12" s="208">
        <v>66656.45264802</v>
      </c>
      <c r="E12" s="208">
        <v>66656.45264802</v>
      </c>
      <c r="F12" s="208">
        <v>62926.214793400002</v>
      </c>
      <c r="G12" s="208">
        <v>62926.214793400002</v>
      </c>
      <c r="H12" s="208">
        <v>61814.653171220001</v>
      </c>
      <c r="I12" s="208">
        <v>59502.956973250002</v>
      </c>
      <c r="J12" s="208">
        <v>58093.204463730006</v>
      </c>
      <c r="K12" s="208">
        <v>55145.123772949999</v>
      </c>
      <c r="L12" s="208">
        <v>55145.123772949999</v>
      </c>
      <c r="M12" s="208">
        <v>53109.721597290001</v>
      </c>
      <c r="N12" s="220">
        <v>52357.610873099999</v>
      </c>
    </row>
    <row r="13" spans="1:18" ht="13.5" customHeight="1" x14ac:dyDescent="0.25">
      <c r="A13" s="189"/>
      <c r="B13" s="207"/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  <c r="N13" s="220"/>
      <c r="O13" s="164"/>
      <c r="Q13" s="209"/>
      <c r="R13" s="210"/>
    </row>
    <row r="14" spans="1:18" ht="13.5" customHeight="1" x14ac:dyDescent="0.25">
      <c r="A14" s="189"/>
      <c r="B14" s="207"/>
      <c r="C14" s="207"/>
      <c r="D14" s="207"/>
      <c r="E14" s="207"/>
      <c r="F14" s="207"/>
      <c r="G14" s="207"/>
      <c r="H14" s="207"/>
      <c r="I14" s="207"/>
      <c r="J14" s="207"/>
      <c r="K14" s="207"/>
      <c r="L14" s="207"/>
      <c r="M14" s="207"/>
      <c r="N14" s="220"/>
      <c r="O14" s="164"/>
      <c r="Q14" s="209"/>
      <c r="R14" s="210"/>
    </row>
    <row r="15" spans="1:18" ht="13.5" customHeight="1" x14ac:dyDescent="0.25">
      <c r="A15" s="189"/>
      <c r="B15" s="207"/>
      <c r="C15" s="207"/>
      <c r="D15" s="207"/>
      <c r="E15" s="207"/>
      <c r="F15" s="207"/>
      <c r="G15" s="207"/>
      <c r="H15" s="207"/>
      <c r="I15" s="207"/>
      <c r="J15" s="207"/>
      <c r="K15" s="207"/>
      <c r="L15" s="207"/>
      <c r="M15" s="207"/>
      <c r="N15" s="220"/>
      <c r="O15" s="164"/>
      <c r="Q15" s="209"/>
      <c r="R15" s="210"/>
    </row>
    <row r="16" spans="1:18" ht="13.5" customHeight="1" x14ac:dyDescent="0.25">
      <c r="A16" s="189"/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20"/>
      <c r="O16" s="164"/>
      <c r="Q16" s="209"/>
      <c r="R16" s="210"/>
    </row>
    <row r="17" spans="1:18" ht="13.5" customHeight="1" x14ac:dyDescent="0.25">
      <c r="A17" s="189"/>
      <c r="B17" s="207"/>
      <c r="C17" s="207"/>
      <c r="D17" s="207"/>
      <c r="E17" s="207"/>
      <c r="F17" s="207"/>
      <c r="G17" s="207"/>
      <c r="H17" s="207"/>
      <c r="I17" s="207"/>
      <c r="J17" s="207"/>
      <c r="K17" s="207"/>
      <c r="L17" s="207"/>
      <c r="M17" s="207"/>
      <c r="N17" s="220"/>
      <c r="O17" s="164"/>
      <c r="Q17" s="209"/>
      <c r="R17" s="210"/>
    </row>
    <row r="18" spans="1:18" ht="13.5" customHeight="1" x14ac:dyDescent="0.25">
      <c r="A18" s="189"/>
      <c r="B18" s="207"/>
      <c r="C18" s="207"/>
      <c r="D18" s="207"/>
      <c r="E18" s="207"/>
      <c r="F18" s="207"/>
      <c r="G18" s="207"/>
      <c r="H18" s="207"/>
      <c r="I18" s="207"/>
      <c r="J18" s="207"/>
      <c r="K18" s="207"/>
      <c r="L18" s="207"/>
      <c r="M18" s="207"/>
      <c r="N18" s="220"/>
      <c r="O18" s="164"/>
      <c r="Q18" s="209"/>
      <c r="R18" s="210"/>
    </row>
    <row r="19" spans="1:18" ht="13.5" customHeight="1" x14ac:dyDescent="0.3">
      <c r="A19" s="189"/>
      <c r="B19" s="207"/>
      <c r="C19" s="207"/>
      <c r="D19" s="263"/>
      <c r="F19" s="265"/>
      <c r="G19" s="265"/>
      <c r="H19" s="205"/>
      <c r="I19" s="205"/>
      <c r="J19" s="205"/>
      <c r="K19" s="263"/>
      <c r="N19" s="220"/>
      <c r="O19" s="164"/>
      <c r="Q19" s="209"/>
      <c r="R19" s="210"/>
    </row>
    <row r="20" spans="1:18" ht="13.5" customHeight="1" x14ac:dyDescent="0.3">
      <c r="A20" s="189"/>
      <c r="B20" s="207"/>
      <c r="C20" s="207"/>
      <c r="D20" s="263"/>
      <c r="F20" s="265"/>
      <c r="G20" s="265"/>
      <c r="H20" s="205"/>
      <c r="I20" s="205"/>
      <c r="J20" s="205"/>
      <c r="K20" s="263"/>
      <c r="N20" s="220"/>
      <c r="O20" s="164"/>
      <c r="Q20" s="209"/>
      <c r="R20" s="210"/>
    </row>
    <row r="21" spans="1:18" ht="13.5" customHeight="1" x14ac:dyDescent="0.3">
      <c r="A21" s="189"/>
      <c r="B21" s="207"/>
      <c r="C21" s="207"/>
      <c r="D21" s="263"/>
      <c r="F21" s="265"/>
      <c r="G21" s="265"/>
      <c r="H21" s="205"/>
      <c r="I21" s="205"/>
      <c r="J21" s="205"/>
      <c r="K21" s="263"/>
      <c r="N21" s="220"/>
      <c r="O21" s="164"/>
      <c r="Q21" s="209"/>
      <c r="R21" s="210"/>
    </row>
    <row r="22" spans="1:18" ht="13.5" customHeight="1" x14ac:dyDescent="0.25">
      <c r="A22" s="189"/>
      <c r="B22" s="207"/>
      <c r="C22" s="207"/>
      <c r="D22" s="205"/>
      <c r="E22" s="205"/>
      <c r="F22" s="205"/>
      <c r="G22" s="205"/>
      <c r="H22" s="205"/>
      <c r="I22" s="205"/>
      <c r="J22" s="205"/>
      <c r="K22" s="205"/>
      <c r="L22" s="205"/>
      <c r="M22" s="205"/>
      <c r="N22" s="220"/>
      <c r="O22" s="164"/>
      <c r="Q22" s="209"/>
      <c r="R22" s="210"/>
    </row>
    <row r="23" spans="1:18" ht="6" customHeight="1" x14ac:dyDescent="0.25">
      <c r="A23" s="189"/>
      <c r="B23" s="205"/>
      <c r="C23" s="205"/>
      <c r="N23" s="196"/>
      <c r="O23" s="164"/>
    </row>
    <row r="24" spans="1:18" ht="13.5" customHeight="1" x14ac:dyDescent="0.25">
      <c r="A24" s="189"/>
      <c r="B24" s="206"/>
      <c r="C24" s="206"/>
      <c r="N24" s="196"/>
    </row>
    <row r="25" spans="1:18" ht="13.5" customHeight="1" x14ac:dyDescent="0.25">
      <c r="A25" s="189"/>
      <c r="B25" s="206"/>
      <c r="C25" s="206"/>
      <c r="N25" s="196"/>
    </row>
    <row r="26" spans="1:18" ht="13.5" customHeight="1" x14ac:dyDescent="0.25">
      <c r="A26" s="189"/>
      <c r="B26" s="206"/>
      <c r="C26" s="206"/>
      <c r="N26" s="196"/>
    </row>
    <row r="27" spans="1:18" ht="13.5" customHeight="1" thickBot="1" x14ac:dyDescent="0.3">
      <c r="A27" s="211"/>
      <c r="B27" s="212"/>
      <c r="C27" s="212"/>
      <c r="D27" s="191"/>
      <c r="E27" s="191"/>
      <c r="F27" s="191"/>
      <c r="G27" s="191"/>
      <c r="H27" s="191"/>
      <c r="I27" s="191"/>
      <c r="J27" s="191"/>
      <c r="K27" s="191"/>
      <c r="L27" s="191"/>
      <c r="M27" s="191"/>
      <c r="N27" s="213"/>
    </row>
    <row r="28" spans="1:18" ht="13.5" customHeight="1" x14ac:dyDescent="0.25">
      <c r="A28" s="214"/>
      <c r="B28" s="206"/>
      <c r="C28" s="206"/>
    </row>
    <row r="29" spans="1:18" ht="13.5" customHeight="1" x14ac:dyDescent="0.25">
      <c r="A29" s="215"/>
      <c r="B29" s="206"/>
      <c r="C29" s="206"/>
    </row>
    <row r="30" spans="1:18" ht="15.75" customHeight="1" x14ac:dyDescent="0.35">
      <c r="A30" s="215"/>
      <c r="B30" s="72"/>
      <c r="D30" s="72"/>
      <c r="E30" s="72"/>
      <c r="I30" s="72"/>
      <c r="J30" s="65"/>
    </row>
    <row r="31" spans="1:18" ht="13.5" customHeight="1" x14ac:dyDescent="0.35">
      <c r="A31" s="215"/>
      <c r="B31" s="72"/>
      <c r="D31" s="72"/>
      <c r="E31" s="72"/>
      <c r="I31" s="72"/>
      <c r="J31" s="65"/>
    </row>
    <row r="32" spans="1:18" ht="19.5" customHeight="1" x14ac:dyDescent="0.35">
      <c r="A32" s="215"/>
      <c r="B32" s="72"/>
      <c r="D32" s="72"/>
      <c r="F32" s="72"/>
      <c r="J32" s="72"/>
    </row>
    <row r="33" spans="1:3" x14ac:dyDescent="0.25">
      <c r="A33" s="216"/>
      <c r="B33" s="217"/>
      <c r="C33" s="217"/>
    </row>
    <row r="34" spans="1:3" x14ac:dyDescent="0.25">
      <c r="A34" s="215"/>
      <c r="B34" s="205"/>
      <c r="C34" s="205"/>
    </row>
    <row r="35" spans="1:3" x14ac:dyDescent="0.25">
      <c r="A35" s="215"/>
      <c r="B35" s="206"/>
      <c r="C35" s="206"/>
    </row>
    <row r="36" spans="1:3" x14ac:dyDescent="0.25">
      <c r="A36" s="215"/>
      <c r="B36" s="206"/>
      <c r="C36" s="206"/>
    </row>
    <row r="43" spans="1:3" x14ac:dyDescent="0.25">
      <c r="B43" s="22">
        <f>+'2'!E97</f>
        <v>52357.610873100006</v>
      </c>
    </row>
    <row r="44" spans="1:3" x14ac:dyDescent="0.25">
      <c r="B44" s="275">
        <f>+'4'!B20</f>
        <v>0.66552841355014369</v>
      </c>
    </row>
    <row r="46" spans="1:3" x14ac:dyDescent="0.25">
      <c r="B46" s="22">
        <f>+'5'!D87/1000000</f>
        <v>52357.610873099999</v>
      </c>
    </row>
  </sheetData>
  <mergeCells count="3">
    <mergeCell ref="A2:N2"/>
    <mergeCell ref="A3:N3"/>
    <mergeCell ref="A4:N4"/>
  </mergeCells>
  <printOptions horizontalCentered="1"/>
  <pageMargins left="0.70866141732283472" right="0.70866141732283472" top="0.39370078740157483" bottom="0.51181102362204722" header="0.31496062992125984" footer="0.31496062992125984"/>
  <pageSetup paperSize="9"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14999847407452621"/>
  </sheetPr>
  <dimension ref="A1:E161"/>
  <sheetViews>
    <sheetView topLeftCell="A143" workbookViewId="0">
      <selection activeCell="D9" sqref="D9"/>
    </sheetView>
  </sheetViews>
  <sheetFormatPr baseColWidth="10" defaultRowHeight="12" x14ac:dyDescent="0.2"/>
  <cols>
    <col min="1" max="1" width="30.77734375" customWidth="1"/>
    <col min="2" max="2" width="13.77734375" customWidth="1"/>
    <col min="4" max="4" width="13.109375" customWidth="1"/>
    <col min="5" max="5" width="12.77734375" customWidth="1"/>
  </cols>
  <sheetData>
    <row r="1" spans="1:5" ht="13.8" x14ac:dyDescent="0.2">
      <c r="A1" s="126" t="s">
        <v>115</v>
      </c>
      <c r="B1" t="str">
        <f>RIGHT(A3,2)</f>
        <v>04</v>
      </c>
    </row>
    <row r="2" spans="1:5" x14ac:dyDescent="0.2">
      <c r="A2" s="127" t="s">
        <v>116</v>
      </c>
    </row>
    <row r="3" spans="1:5" s="252" customFormat="1" x14ac:dyDescent="0.2">
      <c r="A3" s="307" t="s">
        <v>597</v>
      </c>
    </row>
    <row r="4" spans="1:5" s="252" customFormat="1" x14ac:dyDescent="0.2">
      <c r="A4" s="294"/>
      <c r="B4" s="359" t="s">
        <v>105</v>
      </c>
      <c r="C4" s="360"/>
      <c r="D4" s="360"/>
      <c r="E4" s="361" t="s">
        <v>117</v>
      </c>
    </row>
    <row r="5" spans="1:5" s="252" customFormat="1" x14ac:dyDescent="0.2">
      <c r="A5" s="295"/>
      <c r="B5" s="364" t="s">
        <v>532</v>
      </c>
      <c r="C5" s="365"/>
      <c r="D5" s="366" t="s">
        <v>533</v>
      </c>
      <c r="E5" s="362"/>
    </row>
    <row r="6" spans="1:5" s="252" customFormat="1" x14ac:dyDescent="0.2">
      <c r="A6" s="295"/>
      <c r="B6" s="359" t="s">
        <v>118</v>
      </c>
      <c r="C6" s="360"/>
      <c r="D6" s="367"/>
      <c r="E6" s="362"/>
    </row>
    <row r="7" spans="1:5" s="252" customFormat="1" x14ac:dyDescent="0.2">
      <c r="A7" s="296"/>
      <c r="B7" s="308">
        <v>6900</v>
      </c>
      <c r="C7" s="308">
        <v>6200</v>
      </c>
      <c r="D7" s="368"/>
      <c r="E7" s="363"/>
    </row>
    <row r="8" spans="1:5" s="252" customFormat="1" x14ac:dyDescent="0.2">
      <c r="A8" s="309" t="s">
        <v>119</v>
      </c>
      <c r="B8" s="310">
        <v>10105.912955</v>
      </c>
      <c r="C8" s="310">
        <v>4395.1331811399996</v>
      </c>
      <c r="D8" s="308">
        <v>14501.046136139999</v>
      </c>
      <c r="E8" s="311">
        <v>14501.046136139999</v>
      </c>
    </row>
    <row r="9" spans="1:5" s="252" customFormat="1" x14ac:dyDescent="0.2">
      <c r="A9" s="309" t="s">
        <v>120</v>
      </c>
      <c r="B9" s="310">
        <v>0</v>
      </c>
      <c r="C9" s="310">
        <v>0</v>
      </c>
      <c r="D9" s="308">
        <v>0</v>
      </c>
      <c r="E9" s="311">
        <v>0</v>
      </c>
    </row>
    <row r="10" spans="1:5" s="252" customFormat="1" x14ac:dyDescent="0.2">
      <c r="A10" s="309" t="s">
        <v>121</v>
      </c>
      <c r="B10" s="310">
        <v>0</v>
      </c>
      <c r="C10" s="310">
        <v>0</v>
      </c>
      <c r="D10" s="308">
        <v>0</v>
      </c>
      <c r="E10" s="311">
        <v>0</v>
      </c>
    </row>
    <row r="11" spans="1:5" s="252" customFormat="1" x14ac:dyDescent="0.2">
      <c r="A11" s="309" t="s">
        <v>122</v>
      </c>
      <c r="B11" s="310">
        <v>0</v>
      </c>
      <c r="C11" s="310">
        <v>0</v>
      </c>
      <c r="D11" s="308">
        <v>0</v>
      </c>
      <c r="E11" s="311">
        <v>0</v>
      </c>
    </row>
    <row r="12" spans="1:5" s="252" customFormat="1" x14ac:dyDescent="0.2">
      <c r="A12" s="309" t="s">
        <v>123</v>
      </c>
      <c r="B12" s="310">
        <v>0</v>
      </c>
      <c r="C12" s="310">
        <v>0</v>
      </c>
      <c r="D12" s="308">
        <v>0</v>
      </c>
      <c r="E12" s="311">
        <v>0</v>
      </c>
    </row>
    <row r="13" spans="1:5" s="252" customFormat="1" x14ac:dyDescent="0.2">
      <c r="A13" s="309" t="s">
        <v>124</v>
      </c>
      <c r="B13" s="310">
        <v>0</v>
      </c>
      <c r="C13" s="310">
        <v>0</v>
      </c>
      <c r="D13" s="308">
        <v>0</v>
      </c>
      <c r="E13" s="311">
        <v>0</v>
      </c>
    </row>
    <row r="14" spans="1:5" s="252" customFormat="1" x14ac:dyDescent="0.2">
      <c r="A14" s="309" t="s">
        <v>125</v>
      </c>
      <c r="B14" s="310">
        <v>0</v>
      </c>
      <c r="C14" s="310">
        <v>0</v>
      </c>
      <c r="D14" s="308">
        <v>0</v>
      </c>
      <c r="E14" s="311">
        <v>0</v>
      </c>
    </row>
    <row r="15" spans="1:5" s="252" customFormat="1" x14ac:dyDescent="0.2">
      <c r="A15" s="309" t="s">
        <v>126</v>
      </c>
      <c r="B15" s="310">
        <v>0</v>
      </c>
      <c r="C15" s="310">
        <v>0</v>
      </c>
      <c r="D15" s="308">
        <v>0</v>
      </c>
      <c r="E15" s="311">
        <v>0</v>
      </c>
    </row>
    <row r="16" spans="1:5" s="252" customFormat="1" x14ac:dyDescent="0.2">
      <c r="A16" s="309" t="s">
        <v>127</v>
      </c>
      <c r="B16" s="310">
        <v>0</v>
      </c>
      <c r="C16" s="310">
        <v>0</v>
      </c>
      <c r="D16" s="308">
        <v>0</v>
      </c>
      <c r="E16" s="311">
        <v>0</v>
      </c>
    </row>
    <row r="17" spans="1:5" s="252" customFormat="1" x14ac:dyDescent="0.2">
      <c r="A17" s="309" t="s">
        <v>128</v>
      </c>
      <c r="B17" s="310">
        <v>20359.203287</v>
      </c>
      <c r="C17" s="310">
        <v>2769.70649753</v>
      </c>
      <c r="D17" s="308">
        <v>23128.909784529998</v>
      </c>
      <c r="E17" s="311">
        <v>23128.909784529998</v>
      </c>
    </row>
    <row r="18" spans="1:5" s="252" customFormat="1" x14ac:dyDescent="0.2">
      <c r="A18" s="309" t="s">
        <v>129</v>
      </c>
      <c r="B18" s="310">
        <v>0</v>
      </c>
      <c r="C18" s="310">
        <v>0</v>
      </c>
      <c r="D18" s="308">
        <v>0</v>
      </c>
      <c r="E18" s="311">
        <v>0</v>
      </c>
    </row>
    <row r="19" spans="1:5" s="252" customFormat="1" x14ac:dyDescent="0.2">
      <c r="A19" s="309" t="s">
        <v>130</v>
      </c>
      <c r="B19" s="310">
        <v>0</v>
      </c>
      <c r="C19" s="310">
        <v>0</v>
      </c>
      <c r="D19" s="308">
        <v>0</v>
      </c>
      <c r="E19" s="311">
        <v>0</v>
      </c>
    </row>
    <row r="20" spans="1:5" s="252" customFormat="1" x14ac:dyDescent="0.2">
      <c r="A20" s="309" t="s">
        <v>131</v>
      </c>
      <c r="B20" s="310">
        <v>13270.800198000001</v>
      </c>
      <c r="C20" s="310">
        <v>900.92567196000005</v>
      </c>
      <c r="D20" s="308">
        <v>14171.725869960001</v>
      </c>
      <c r="E20" s="311">
        <v>14171.725869960001</v>
      </c>
    </row>
    <row r="21" spans="1:5" s="252" customFormat="1" x14ac:dyDescent="0.2">
      <c r="A21" s="309" t="s">
        <v>132</v>
      </c>
      <c r="B21" s="310">
        <v>31101.445242000002</v>
      </c>
      <c r="C21" s="310">
        <v>2651.5580846500002</v>
      </c>
      <c r="D21" s="308">
        <v>33753.003326650003</v>
      </c>
      <c r="E21" s="311">
        <v>33753.003326650003</v>
      </c>
    </row>
    <row r="22" spans="1:5" s="252" customFormat="1" x14ac:dyDescent="0.2">
      <c r="A22" s="309" t="s">
        <v>133</v>
      </c>
      <c r="B22" s="310">
        <v>1092.474375</v>
      </c>
      <c r="C22" s="310">
        <v>0</v>
      </c>
      <c r="D22" s="308">
        <v>1092.474375</v>
      </c>
      <c r="E22" s="311">
        <v>1092.474375</v>
      </c>
    </row>
    <row r="23" spans="1:5" s="252" customFormat="1" x14ac:dyDescent="0.2">
      <c r="A23" s="309" t="s">
        <v>134</v>
      </c>
      <c r="B23" s="310">
        <v>-25105.516528</v>
      </c>
      <c r="C23" s="310">
        <v>-782.77725908000002</v>
      </c>
      <c r="D23" s="308">
        <v>-25888.293787080001</v>
      </c>
      <c r="E23" s="311">
        <v>-25888.293787080001</v>
      </c>
    </row>
    <row r="24" spans="1:5" s="252" customFormat="1" x14ac:dyDescent="0.2">
      <c r="A24" s="309" t="s">
        <v>135</v>
      </c>
      <c r="B24" s="310">
        <v>796.024812</v>
      </c>
      <c r="C24" s="310">
        <v>47.553989489999999</v>
      </c>
      <c r="D24" s="308">
        <v>843.57880149000005</v>
      </c>
      <c r="E24" s="311">
        <v>843.57880149000005</v>
      </c>
    </row>
    <row r="25" spans="1:5" s="252" customFormat="1" x14ac:dyDescent="0.2">
      <c r="A25" s="309" t="s">
        <v>136</v>
      </c>
      <c r="B25" s="310">
        <v>796.024812</v>
      </c>
      <c r="C25" s="310">
        <v>47.553989489999999</v>
      </c>
      <c r="D25" s="308">
        <v>843.57880149000005</v>
      </c>
      <c r="E25" s="311">
        <v>843.57880149000005</v>
      </c>
    </row>
    <row r="26" spans="1:5" s="252" customFormat="1" x14ac:dyDescent="0.2">
      <c r="A26" s="309" t="s">
        <v>137</v>
      </c>
      <c r="B26" s="310">
        <v>0</v>
      </c>
      <c r="C26" s="310">
        <v>0</v>
      </c>
      <c r="D26" s="308">
        <v>0</v>
      </c>
      <c r="E26" s="311">
        <v>0</v>
      </c>
    </row>
    <row r="27" spans="1:5" s="252" customFormat="1" x14ac:dyDescent="0.2">
      <c r="A27" s="309" t="s">
        <v>138</v>
      </c>
      <c r="B27" s="310">
        <v>2543.604914</v>
      </c>
      <c r="C27" s="310">
        <v>0</v>
      </c>
      <c r="D27" s="308">
        <v>2543.604914</v>
      </c>
      <c r="E27" s="311">
        <v>2543.604914</v>
      </c>
    </row>
    <row r="28" spans="1:5" s="252" customFormat="1" x14ac:dyDescent="0.2">
      <c r="A28" s="309" t="s">
        <v>139</v>
      </c>
      <c r="B28" s="310">
        <v>2789.6712790000001</v>
      </c>
      <c r="C28" s="310">
        <v>0</v>
      </c>
      <c r="D28" s="308">
        <v>2789.6712790000001</v>
      </c>
      <c r="E28" s="311">
        <v>2789.6712790000001</v>
      </c>
    </row>
    <row r="29" spans="1:5" s="252" customFormat="1" x14ac:dyDescent="0.2">
      <c r="A29" s="309" t="s">
        <v>140</v>
      </c>
      <c r="B29" s="310">
        <v>-269.16636499999998</v>
      </c>
      <c r="C29" s="310">
        <v>0</v>
      </c>
      <c r="D29" s="308">
        <v>-269.16636499999998</v>
      </c>
      <c r="E29" s="311">
        <v>-269.16636499999998</v>
      </c>
    </row>
    <row r="30" spans="1:5" s="252" customFormat="1" x14ac:dyDescent="0.2">
      <c r="A30" s="309" t="s">
        <v>141</v>
      </c>
      <c r="B30" s="310">
        <v>23.1</v>
      </c>
      <c r="C30" s="310">
        <v>0</v>
      </c>
      <c r="D30" s="308">
        <v>23.1</v>
      </c>
      <c r="E30" s="311">
        <v>23.1</v>
      </c>
    </row>
    <row r="31" spans="1:5" s="252" customFormat="1" x14ac:dyDescent="0.2">
      <c r="A31" s="309" t="s">
        <v>142</v>
      </c>
      <c r="B31" s="310">
        <v>0</v>
      </c>
      <c r="C31" s="310">
        <v>0</v>
      </c>
      <c r="D31" s="308">
        <v>0</v>
      </c>
      <c r="E31" s="311">
        <v>0</v>
      </c>
    </row>
    <row r="32" spans="1:5" s="252" customFormat="1" x14ac:dyDescent="0.2">
      <c r="A32" s="309" t="s">
        <v>143</v>
      </c>
      <c r="B32" s="310">
        <v>14704.312715</v>
      </c>
      <c r="C32" s="310">
        <v>0</v>
      </c>
      <c r="D32" s="308">
        <v>14704.312715</v>
      </c>
      <c r="E32" s="311">
        <v>14704.312715</v>
      </c>
    </row>
    <row r="33" spans="1:5" s="252" customFormat="1" x14ac:dyDescent="0.2">
      <c r="A33" s="309" t="s">
        <v>144</v>
      </c>
      <c r="B33" s="310">
        <v>0</v>
      </c>
      <c r="C33" s="310">
        <v>0</v>
      </c>
      <c r="D33" s="308">
        <v>0</v>
      </c>
      <c r="E33" s="311">
        <v>0</v>
      </c>
    </row>
    <row r="34" spans="1:5" s="252" customFormat="1" x14ac:dyDescent="0.2">
      <c r="A34" s="309" t="s">
        <v>145</v>
      </c>
      <c r="B34" s="310">
        <v>2333.8876049999999</v>
      </c>
      <c r="C34" s="310">
        <v>30.882764130000002</v>
      </c>
      <c r="D34" s="308">
        <v>2364.7703691299998</v>
      </c>
      <c r="E34" s="311">
        <v>2364.7703691299998</v>
      </c>
    </row>
    <row r="35" spans="1:5" s="252" customFormat="1" x14ac:dyDescent="0.2">
      <c r="A35" s="309" t="s">
        <v>146</v>
      </c>
      <c r="B35" s="310">
        <v>50842.946287999999</v>
      </c>
      <c r="C35" s="310">
        <v>7243.2764322900002</v>
      </c>
      <c r="D35" s="308">
        <v>58086.222720290003</v>
      </c>
      <c r="E35" s="311">
        <v>58086.222720290003</v>
      </c>
    </row>
    <row r="36" spans="1:5" s="252" customFormat="1" x14ac:dyDescent="0.2">
      <c r="A36" s="309" t="s">
        <v>147</v>
      </c>
      <c r="B36" s="310">
        <v>114.528584</v>
      </c>
      <c r="C36" s="310">
        <v>4653.5075239500002</v>
      </c>
      <c r="D36" s="308">
        <v>4768.0361079499999</v>
      </c>
      <c r="E36" s="311">
        <v>4768.0361079499999</v>
      </c>
    </row>
    <row r="37" spans="1:5" s="252" customFormat="1" x14ac:dyDescent="0.2">
      <c r="A37" s="309" t="s">
        <v>148</v>
      </c>
      <c r="B37" s="310">
        <v>0</v>
      </c>
      <c r="C37" s="310">
        <v>0</v>
      </c>
      <c r="D37" s="308">
        <v>0</v>
      </c>
      <c r="E37" s="311">
        <v>0</v>
      </c>
    </row>
    <row r="38" spans="1:5" s="252" customFormat="1" x14ac:dyDescent="0.2">
      <c r="A38" s="309" t="s">
        <v>149</v>
      </c>
      <c r="B38" s="310">
        <v>0</v>
      </c>
      <c r="C38" s="310">
        <v>0</v>
      </c>
      <c r="D38" s="308">
        <v>0</v>
      </c>
      <c r="E38" s="311">
        <v>0</v>
      </c>
    </row>
    <row r="39" spans="1:5" s="252" customFormat="1" x14ac:dyDescent="0.2">
      <c r="A39" s="309" t="s">
        <v>150</v>
      </c>
      <c r="B39" s="310">
        <v>0</v>
      </c>
      <c r="C39" s="310">
        <v>0</v>
      </c>
      <c r="D39" s="308">
        <v>0</v>
      </c>
      <c r="E39" s="311">
        <v>0</v>
      </c>
    </row>
    <row r="40" spans="1:5" s="252" customFormat="1" x14ac:dyDescent="0.2">
      <c r="A40" s="309" t="s">
        <v>151</v>
      </c>
      <c r="B40" s="310">
        <v>0</v>
      </c>
      <c r="C40" s="310">
        <v>0</v>
      </c>
      <c r="D40" s="308">
        <v>0</v>
      </c>
      <c r="E40" s="311">
        <v>0</v>
      </c>
    </row>
    <row r="41" spans="1:5" s="252" customFormat="1" x14ac:dyDescent="0.2">
      <c r="A41" s="309" t="s">
        <v>152</v>
      </c>
      <c r="B41" s="310">
        <v>0</v>
      </c>
      <c r="C41" s="310">
        <v>0</v>
      </c>
      <c r="D41" s="308">
        <v>0</v>
      </c>
      <c r="E41" s="311">
        <v>0</v>
      </c>
    </row>
    <row r="42" spans="1:5" s="252" customFormat="1" x14ac:dyDescent="0.2">
      <c r="A42" s="309" t="s">
        <v>153</v>
      </c>
      <c r="B42" s="310">
        <v>114.528584</v>
      </c>
      <c r="C42" s="310">
        <v>4653.5075239500002</v>
      </c>
      <c r="D42" s="308">
        <v>4768.0361079499999</v>
      </c>
      <c r="E42" s="311">
        <v>4768.0361079499999</v>
      </c>
    </row>
    <row r="43" spans="1:5" s="252" customFormat="1" x14ac:dyDescent="0.2">
      <c r="A43" s="309" t="s">
        <v>154</v>
      </c>
      <c r="B43" s="310">
        <v>0</v>
      </c>
      <c r="C43" s="310">
        <v>12656.7336139</v>
      </c>
      <c r="D43" s="308">
        <v>12656.7336139</v>
      </c>
      <c r="E43" s="311">
        <v>12656.7336139</v>
      </c>
    </row>
    <row r="44" spans="1:5" s="252" customFormat="1" x14ac:dyDescent="0.2">
      <c r="A44" s="309" t="s">
        <v>155</v>
      </c>
      <c r="B44" s="310">
        <v>0</v>
      </c>
      <c r="C44" s="310">
        <v>0</v>
      </c>
      <c r="D44" s="308">
        <v>0</v>
      </c>
      <c r="E44" s="311">
        <v>0</v>
      </c>
    </row>
    <row r="45" spans="1:5" s="252" customFormat="1" x14ac:dyDescent="0.2">
      <c r="A45" s="309" t="s">
        <v>156</v>
      </c>
      <c r="B45" s="310">
        <v>0</v>
      </c>
      <c r="C45" s="310">
        <v>0</v>
      </c>
      <c r="D45" s="308">
        <v>0</v>
      </c>
      <c r="E45" s="311">
        <v>0</v>
      </c>
    </row>
    <row r="46" spans="1:5" s="252" customFormat="1" x14ac:dyDescent="0.2">
      <c r="A46" s="309" t="s">
        <v>157</v>
      </c>
      <c r="B46" s="310">
        <v>0</v>
      </c>
      <c r="C46" s="310">
        <v>0</v>
      </c>
      <c r="D46" s="308">
        <v>0</v>
      </c>
      <c r="E46" s="311">
        <v>0</v>
      </c>
    </row>
    <row r="47" spans="1:5" s="252" customFormat="1" x14ac:dyDescent="0.2">
      <c r="A47" s="309" t="s">
        <v>158</v>
      </c>
      <c r="B47" s="310">
        <v>7188.4636860000001</v>
      </c>
      <c r="C47" s="310">
        <v>69612.035310360006</v>
      </c>
      <c r="D47" s="308">
        <v>76800.498996359995</v>
      </c>
      <c r="E47" s="311">
        <v>76800.498996359995</v>
      </c>
    </row>
    <row r="48" spans="1:5" s="252" customFormat="1" x14ac:dyDescent="0.2">
      <c r="A48" s="309" t="s">
        <v>159</v>
      </c>
      <c r="B48" s="310">
        <v>7188.4636860000001</v>
      </c>
      <c r="C48" s="310">
        <v>0</v>
      </c>
      <c r="D48" s="308">
        <v>7188.4636860000001</v>
      </c>
      <c r="E48" s="311">
        <v>7188.4636860000001</v>
      </c>
    </row>
    <row r="49" spans="1:5" s="252" customFormat="1" x14ac:dyDescent="0.2">
      <c r="A49" s="309" t="s">
        <v>160</v>
      </c>
      <c r="B49" s="310">
        <v>0</v>
      </c>
      <c r="C49" s="310">
        <v>69612.035310360006</v>
      </c>
      <c r="D49" s="308">
        <v>69612.035310360006</v>
      </c>
      <c r="E49" s="311">
        <v>69612.035310360006</v>
      </c>
    </row>
    <row r="50" spans="1:5" s="252" customFormat="1" x14ac:dyDescent="0.2">
      <c r="A50" s="309" t="s">
        <v>161</v>
      </c>
      <c r="B50" s="310">
        <v>6664.672982</v>
      </c>
      <c r="C50" s="310">
        <v>0.123157899999619</v>
      </c>
      <c r="D50" s="308">
        <v>6664.7961398999996</v>
      </c>
      <c r="E50" s="311">
        <v>6664.7961398999996</v>
      </c>
    </row>
    <row r="51" spans="1:5" s="252" customFormat="1" x14ac:dyDescent="0.2">
      <c r="A51" s="309" t="s">
        <v>162</v>
      </c>
      <c r="B51" s="310">
        <v>13967.665252000001</v>
      </c>
      <c r="C51" s="310">
        <v>86922.399606110004</v>
      </c>
      <c r="D51" s="308">
        <v>100890.06485811</v>
      </c>
      <c r="E51" s="311">
        <v>100890.06485811</v>
      </c>
    </row>
    <row r="52" spans="1:5" s="252" customFormat="1" x14ac:dyDescent="0.2">
      <c r="A52" s="309" t="s">
        <v>163</v>
      </c>
      <c r="B52" s="310">
        <v>47611.935946500002</v>
      </c>
      <c r="C52" s="310">
        <v>0</v>
      </c>
      <c r="D52" s="308">
        <v>47611.935946500002</v>
      </c>
      <c r="E52" s="311">
        <v>47611.935946500002</v>
      </c>
    </row>
    <row r="53" spans="1:5" s="252" customFormat="1" x14ac:dyDescent="0.2">
      <c r="A53" s="309" t="s">
        <v>164</v>
      </c>
      <c r="B53" s="310">
        <v>47611.935946500002</v>
      </c>
      <c r="C53" s="310">
        <v>0</v>
      </c>
      <c r="D53" s="308">
        <v>47611.935946500002</v>
      </c>
      <c r="E53" s="311">
        <v>47611.935946500002</v>
      </c>
    </row>
    <row r="54" spans="1:5" s="252" customFormat="1" x14ac:dyDescent="0.2">
      <c r="A54" s="309" t="s">
        <v>165</v>
      </c>
      <c r="B54" s="310">
        <v>0</v>
      </c>
      <c r="C54" s="310">
        <v>0</v>
      </c>
      <c r="D54" s="308">
        <v>0</v>
      </c>
      <c r="E54" s="311">
        <v>0</v>
      </c>
    </row>
    <row r="55" spans="1:5" s="252" customFormat="1" x14ac:dyDescent="0.2">
      <c r="A55" s="309" t="s">
        <v>166</v>
      </c>
      <c r="B55" s="310">
        <v>0</v>
      </c>
      <c r="C55" s="310">
        <v>0</v>
      </c>
      <c r="D55" s="308">
        <v>0</v>
      </c>
      <c r="E55" s="311">
        <v>0</v>
      </c>
    </row>
    <row r="56" spans="1:5" s="252" customFormat="1" x14ac:dyDescent="0.2">
      <c r="A56" s="309" t="s">
        <v>167</v>
      </c>
      <c r="B56" s="310">
        <v>37271.987537499997</v>
      </c>
      <c r="C56" s="310">
        <v>0</v>
      </c>
      <c r="D56" s="308">
        <v>37271.987537499997</v>
      </c>
      <c r="E56" s="311">
        <v>37271.987537499997</v>
      </c>
    </row>
    <row r="57" spans="1:5" s="252" customFormat="1" x14ac:dyDescent="0.2">
      <c r="A57" s="309" t="s">
        <v>168</v>
      </c>
      <c r="B57" s="310">
        <v>9338.2600734999996</v>
      </c>
      <c r="C57" s="310">
        <v>0</v>
      </c>
      <c r="D57" s="308">
        <v>9338.2600734999996</v>
      </c>
      <c r="E57" s="311">
        <v>9338.2600734999996</v>
      </c>
    </row>
    <row r="58" spans="1:5" s="252" customFormat="1" x14ac:dyDescent="0.2">
      <c r="A58" s="309" t="s">
        <v>169</v>
      </c>
      <c r="B58" s="310">
        <v>27933.727464</v>
      </c>
      <c r="C58" s="310">
        <v>0</v>
      </c>
      <c r="D58" s="308">
        <v>27933.727464</v>
      </c>
      <c r="E58" s="311">
        <v>27933.727464</v>
      </c>
    </row>
    <row r="59" spans="1:5" s="252" customFormat="1" x14ac:dyDescent="0.2">
      <c r="A59" s="309" t="s">
        <v>170</v>
      </c>
      <c r="B59" s="310">
        <v>-121682.61772351</v>
      </c>
      <c r="C59" s="310">
        <v>0</v>
      </c>
      <c r="D59" s="308">
        <v>-121682.61772351</v>
      </c>
      <c r="E59" s="311">
        <v>-121682.61772351</v>
      </c>
    </row>
    <row r="60" spans="1:5" s="252" customFormat="1" x14ac:dyDescent="0.2">
      <c r="A60" s="309" t="s">
        <v>171</v>
      </c>
      <c r="B60" s="310">
        <v>-6005.1478983099996</v>
      </c>
      <c r="C60" s="310">
        <v>0</v>
      </c>
      <c r="D60" s="308">
        <v>-6005.1478983099996</v>
      </c>
      <c r="E60" s="311">
        <v>-6005.1478983099996</v>
      </c>
    </row>
    <row r="61" spans="1:5" s="252" customFormat="1" x14ac:dyDescent="0.2">
      <c r="A61" s="309" t="s">
        <v>172</v>
      </c>
      <c r="B61" s="310">
        <v>-42803.84213782</v>
      </c>
      <c r="C61" s="310">
        <v>0</v>
      </c>
      <c r="D61" s="308">
        <v>-42803.84213782</v>
      </c>
      <c r="E61" s="311">
        <v>-42803.84213782</v>
      </c>
    </row>
    <row r="62" spans="1:5" s="252" customFormat="1" x14ac:dyDescent="0.2">
      <c r="A62" s="309" t="s">
        <v>173</v>
      </c>
      <c r="B62" s="310">
        <v>-28836.176885820001</v>
      </c>
      <c r="C62" s="310">
        <v>86922.399606110004</v>
      </c>
      <c r="D62" s="308">
        <v>58086.222720290003</v>
      </c>
      <c r="E62" s="311">
        <v>58086.222720290003</v>
      </c>
    </row>
    <row r="63" spans="1:5" s="252" customFormat="1" x14ac:dyDescent="0.2">
      <c r="A63" s="309" t="s">
        <v>174</v>
      </c>
      <c r="B63" s="310">
        <v>0</v>
      </c>
      <c r="C63" s="310">
        <v>0</v>
      </c>
      <c r="D63" s="308">
        <v>0</v>
      </c>
      <c r="E63" s="311">
        <v>0</v>
      </c>
    </row>
    <row r="64" spans="1:5" s="252" customFormat="1" x14ac:dyDescent="0.2">
      <c r="A64" s="309" t="s">
        <v>175</v>
      </c>
      <c r="B64" s="310">
        <v>0</v>
      </c>
      <c r="C64" s="310">
        <v>0</v>
      </c>
      <c r="D64" s="308">
        <v>0</v>
      </c>
      <c r="E64" s="311">
        <v>0</v>
      </c>
    </row>
    <row r="65" spans="1:5" s="252" customFormat="1" x14ac:dyDescent="0.2">
      <c r="A65" s="309" t="s">
        <v>176</v>
      </c>
      <c r="B65" s="310">
        <v>0</v>
      </c>
      <c r="C65" s="310">
        <v>0</v>
      </c>
      <c r="D65" s="308">
        <v>0</v>
      </c>
      <c r="E65" s="311">
        <v>0</v>
      </c>
    </row>
    <row r="66" spans="1:5" s="252" customFormat="1" x14ac:dyDescent="0.2">
      <c r="A66" s="309" t="s">
        <v>177</v>
      </c>
      <c r="B66" s="310">
        <v>0</v>
      </c>
      <c r="C66" s="310">
        <v>0</v>
      </c>
      <c r="D66" s="308">
        <v>0</v>
      </c>
      <c r="E66" s="311">
        <v>0</v>
      </c>
    </row>
    <row r="67" spans="1:5" s="252" customFormat="1" x14ac:dyDescent="0.2">
      <c r="A67" s="309" t="s">
        <v>178</v>
      </c>
      <c r="B67" s="310">
        <v>0</v>
      </c>
      <c r="C67" s="310">
        <v>0</v>
      </c>
      <c r="D67" s="308">
        <v>0</v>
      </c>
      <c r="E67" s="311">
        <v>0</v>
      </c>
    </row>
    <row r="68" spans="1:5" s="252" customFormat="1" x14ac:dyDescent="0.2">
      <c r="A68" s="309" t="s">
        <v>179</v>
      </c>
      <c r="B68" s="310">
        <v>0</v>
      </c>
      <c r="C68" s="310">
        <v>0</v>
      </c>
      <c r="D68" s="308">
        <v>0</v>
      </c>
      <c r="E68" s="311">
        <v>0</v>
      </c>
    </row>
    <row r="69" spans="1:5" s="252" customFormat="1" x14ac:dyDescent="0.2">
      <c r="A69" s="309" t="s">
        <v>180</v>
      </c>
      <c r="B69" s="310">
        <v>0</v>
      </c>
      <c r="C69" s="310">
        <v>0</v>
      </c>
      <c r="D69" s="308">
        <v>0</v>
      </c>
      <c r="E69" s="311">
        <v>0</v>
      </c>
    </row>
    <row r="70" spans="1:5" s="252" customFormat="1" x14ac:dyDescent="0.2">
      <c r="A70" s="309" t="s">
        <v>181</v>
      </c>
      <c r="B70" s="310">
        <v>16563.65351</v>
      </c>
      <c r="C70" s="310">
        <v>948.47966144999998</v>
      </c>
      <c r="D70" s="308">
        <v>17512.133171450001</v>
      </c>
      <c r="E70" s="311">
        <v>17512.133171450001</v>
      </c>
    </row>
    <row r="71" spans="1:5" s="252" customFormat="1" x14ac:dyDescent="0.2">
      <c r="A71" s="309" t="s">
        <v>182</v>
      </c>
      <c r="B71" s="310">
        <v>32193.919617</v>
      </c>
      <c r="C71" s="310">
        <v>2651.5580846500002</v>
      </c>
      <c r="D71" s="308">
        <v>34845.477701650001</v>
      </c>
      <c r="E71" s="311">
        <v>34845.477701650001</v>
      </c>
    </row>
    <row r="72" spans="1:5" s="252" customFormat="1" x14ac:dyDescent="0.2">
      <c r="A72" s="309" t="s">
        <v>183</v>
      </c>
      <c r="B72" s="310">
        <v>48757.573127000003</v>
      </c>
      <c r="C72" s="310">
        <v>3600.0377460999998</v>
      </c>
      <c r="D72" s="308">
        <v>52357.610873099999</v>
      </c>
      <c r="E72" s="311">
        <v>52357.610873099999</v>
      </c>
    </row>
    <row r="73" spans="1:5" s="252" customFormat="1" x14ac:dyDescent="0.2">
      <c r="A73" s="309" t="s">
        <v>184</v>
      </c>
      <c r="B73" s="310">
        <v>16114.584069</v>
      </c>
      <c r="C73" s="310">
        <v>946.84527013000002</v>
      </c>
      <c r="D73" s="308">
        <v>17061.429339130002</v>
      </c>
      <c r="E73" s="311">
        <v>17061.429339130002</v>
      </c>
    </row>
    <row r="74" spans="1:5" s="252" customFormat="1" x14ac:dyDescent="0.2">
      <c r="A74" s="309" t="s">
        <v>185</v>
      </c>
      <c r="B74" s="310">
        <v>7537.47253</v>
      </c>
      <c r="C74" s="310">
        <v>1870.41521689</v>
      </c>
      <c r="D74" s="308">
        <v>9407.8877468899991</v>
      </c>
      <c r="E74" s="311">
        <v>9407.8877468899991</v>
      </c>
    </row>
    <row r="75" spans="1:5" s="252" customFormat="1" x14ac:dyDescent="0.2">
      <c r="A75" s="309" t="s">
        <v>186</v>
      </c>
      <c r="B75" s="310">
        <v>23652.056599</v>
      </c>
      <c r="C75" s="310">
        <v>2817.2604870199998</v>
      </c>
      <c r="D75" s="308">
        <v>26469.317086020001</v>
      </c>
      <c r="E75" s="311">
        <v>26469.317086020001</v>
      </c>
    </row>
    <row r="76" spans="1:5" s="252" customFormat="1" x14ac:dyDescent="0.2">
      <c r="A76" s="309" t="s">
        <v>187</v>
      </c>
      <c r="B76" s="310">
        <v>0</v>
      </c>
      <c r="C76" s="310">
        <v>0</v>
      </c>
      <c r="D76" s="308">
        <v>0</v>
      </c>
      <c r="E76" s="311">
        <v>0</v>
      </c>
    </row>
    <row r="77" spans="1:5" s="252" customFormat="1" x14ac:dyDescent="0.2">
      <c r="A77" s="309" t="s">
        <v>188</v>
      </c>
      <c r="B77" s="310">
        <v>471.12975599999999</v>
      </c>
      <c r="C77" s="310">
        <v>0</v>
      </c>
      <c r="D77" s="308">
        <v>471.12975599999999</v>
      </c>
      <c r="E77" s="311">
        <v>471.12975599999999</v>
      </c>
    </row>
    <row r="78" spans="1:5" s="252" customFormat="1" x14ac:dyDescent="0.2">
      <c r="A78" s="309" t="s">
        <v>189</v>
      </c>
      <c r="B78" s="310">
        <v>38.880000000000003</v>
      </c>
      <c r="C78" s="310">
        <v>0</v>
      </c>
      <c r="D78" s="308">
        <v>38.880000000000003</v>
      </c>
      <c r="E78" s="311">
        <v>38.880000000000003</v>
      </c>
    </row>
    <row r="79" spans="1:5" s="252" customFormat="1" x14ac:dyDescent="0.2">
      <c r="A79" s="309" t="s">
        <v>190</v>
      </c>
      <c r="B79" s="310">
        <v>510.00975599999998</v>
      </c>
      <c r="C79" s="310">
        <v>0</v>
      </c>
      <c r="D79" s="308">
        <v>510.00975599999998</v>
      </c>
      <c r="E79" s="311">
        <v>510.00975599999998</v>
      </c>
    </row>
    <row r="80" spans="1:5" s="252" customFormat="1" x14ac:dyDescent="0.2">
      <c r="A80" s="309" t="s">
        <v>191</v>
      </c>
      <c r="B80" s="310">
        <v>2259.6755079999998</v>
      </c>
      <c r="C80" s="310">
        <v>581.86500537999996</v>
      </c>
      <c r="D80" s="308">
        <v>2841.54051338</v>
      </c>
      <c r="E80" s="311">
        <v>2841.54051338</v>
      </c>
    </row>
    <row r="81" spans="1:5" s="252" customFormat="1" x14ac:dyDescent="0.2">
      <c r="A81" s="309" t="s">
        <v>401</v>
      </c>
      <c r="B81" s="310">
        <v>3359.761301</v>
      </c>
      <c r="C81" s="310">
        <v>86.212912709999998</v>
      </c>
      <c r="D81" s="308">
        <v>3445.9742137100002</v>
      </c>
      <c r="E81" s="311">
        <v>3445.9742137100002</v>
      </c>
    </row>
    <row r="82" spans="1:5" s="252" customFormat="1" x14ac:dyDescent="0.2">
      <c r="A82" s="309" t="s">
        <v>591</v>
      </c>
      <c r="B82" s="310">
        <v>4351.5321510000003</v>
      </c>
      <c r="C82" s="310">
        <v>733.84965768999996</v>
      </c>
      <c r="D82" s="308">
        <v>5085.3818086900001</v>
      </c>
      <c r="E82" s="311">
        <v>5085.3818086900001</v>
      </c>
    </row>
    <row r="83" spans="1:5" s="252" customFormat="1" x14ac:dyDescent="0.2">
      <c r="A83" s="309" t="s">
        <v>592</v>
      </c>
      <c r="B83" s="310">
        <v>7711.2934519999999</v>
      </c>
      <c r="C83" s="310">
        <v>820.06257040000003</v>
      </c>
      <c r="D83" s="308">
        <v>8531.3560223999993</v>
      </c>
      <c r="E83" s="311">
        <v>8531.3560223999993</v>
      </c>
    </row>
    <row r="84" spans="1:5" s="252" customFormat="1" x14ac:dyDescent="0.2">
      <c r="A84" s="309" t="s">
        <v>192</v>
      </c>
      <c r="B84" s="310">
        <v>6129.4465650000002</v>
      </c>
      <c r="C84" s="310">
        <v>668.07791809000003</v>
      </c>
      <c r="D84" s="308">
        <v>6797.5244830900001</v>
      </c>
      <c r="E84" s="311">
        <v>6797.5244830900001</v>
      </c>
    </row>
    <row r="85" spans="1:5" s="252" customFormat="1" x14ac:dyDescent="0.2">
      <c r="A85" s="309" t="s">
        <v>193</v>
      </c>
      <c r="B85" s="310">
        <v>1188.775547</v>
      </c>
      <c r="C85" s="310">
        <v>86.428823080000001</v>
      </c>
      <c r="D85" s="308">
        <v>1275.20437008</v>
      </c>
      <c r="E85" s="311">
        <v>1275.20437008</v>
      </c>
    </row>
    <row r="86" spans="1:5" s="252" customFormat="1" x14ac:dyDescent="0.2">
      <c r="A86" s="309" t="s">
        <v>194</v>
      </c>
      <c r="B86" s="310">
        <v>15.592627</v>
      </c>
      <c r="C86" s="310">
        <v>2.7657832299999998</v>
      </c>
      <c r="D86" s="308">
        <v>18.35841023</v>
      </c>
      <c r="E86" s="311">
        <v>18.35841023</v>
      </c>
    </row>
    <row r="87" spans="1:5" s="252" customFormat="1" x14ac:dyDescent="0.2">
      <c r="A87" s="309" t="s">
        <v>195</v>
      </c>
      <c r="B87" s="310">
        <v>897.34603500000003</v>
      </c>
      <c r="C87" s="310">
        <v>57.69377051</v>
      </c>
      <c r="D87" s="308">
        <v>955.03980550999995</v>
      </c>
      <c r="E87" s="311">
        <v>955.03980550999995</v>
      </c>
    </row>
    <row r="88" spans="1:5" s="252" customFormat="1" x14ac:dyDescent="0.2">
      <c r="A88" s="309" t="s">
        <v>196</v>
      </c>
      <c r="B88" s="310">
        <v>275.836885</v>
      </c>
      <c r="C88" s="310">
        <v>25.96926934</v>
      </c>
      <c r="D88" s="308">
        <v>301.80615433999998</v>
      </c>
      <c r="E88" s="311">
        <v>301.80615433999998</v>
      </c>
    </row>
    <row r="89" spans="1:5" s="252" customFormat="1" x14ac:dyDescent="0.2">
      <c r="A89" s="309" t="s">
        <v>197</v>
      </c>
      <c r="B89" s="310">
        <v>0</v>
      </c>
      <c r="C89" s="310">
        <v>0</v>
      </c>
      <c r="D89" s="308">
        <v>0</v>
      </c>
      <c r="E89" s="311">
        <v>0</v>
      </c>
    </row>
    <row r="90" spans="1:5" s="252" customFormat="1" x14ac:dyDescent="0.2">
      <c r="A90" s="309" t="s">
        <v>198</v>
      </c>
      <c r="B90" s="310">
        <v>0</v>
      </c>
      <c r="C90" s="310">
        <v>0</v>
      </c>
      <c r="D90" s="308">
        <v>0</v>
      </c>
      <c r="E90" s="311">
        <v>0</v>
      </c>
    </row>
    <row r="91" spans="1:5" s="252" customFormat="1" x14ac:dyDescent="0.2">
      <c r="A91" s="309" t="s">
        <v>199</v>
      </c>
      <c r="B91" s="310">
        <v>159.92512500000001</v>
      </c>
      <c r="C91" s="310">
        <v>2203.2893122099999</v>
      </c>
      <c r="D91" s="308">
        <v>2363.2144372100001</v>
      </c>
      <c r="E91" s="311">
        <v>2363.2144372100001</v>
      </c>
    </row>
    <row r="92" spans="1:5" s="252" customFormat="1" x14ac:dyDescent="0.2">
      <c r="A92" s="309" t="s">
        <v>200</v>
      </c>
      <c r="B92" s="310">
        <v>159.92512500000001</v>
      </c>
      <c r="C92" s="310">
        <v>2203.2893122099999</v>
      </c>
      <c r="D92" s="308">
        <v>2363.2144372100001</v>
      </c>
      <c r="E92" s="311">
        <v>2363.2144372100001</v>
      </c>
    </row>
    <row r="93" spans="1:5" s="252" customFormat="1" x14ac:dyDescent="0.2">
      <c r="A93" s="309" t="s">
        <v>201</v>
      </c>
      <c r="B93" s="310">
        <v>0</v>
      </c>
      <c r="C93" s="310">
        <v>0</v>
      </c>
      <c r="D93" s="308">
        <v>0</v>
      </c>
      <c r="E93" s="311">
        <v>0</v>
      </c>
    </row>
    <row r="94" spans="1:5" s="252" customFormat="1" x14ac:dyDescent="0.2">
      <c r="A94" s="309" t="s">
        <v>202</v>
      </c>
      <c r="B94" s="310">
        <v>0</v>
      </c>
      <c r="C94" s="310">
        <v>0</v>
      </c>
      <c r="D94" s="308">
        <v>0</v>
      </c>
      <c r="E94" s="311">
        <v>0</v>
      </c>
    </row>
    <row r="95" spans="1:5" s="252" customFormat="1" x14ac:dyDescent="0.2">
      <c r="A95" s="309" t="s">
        <v>203</v>
      </c>
      <c r="B95" s="310">
        <v>1028.850422</v>
      </c>
      <c r="C95" s="310">
        <v>-2116.8604891300001</v>
      </c>
      <c r="D95" s="308">
        <v>-1088.0100671299999</v>
      </c>
      <c r="E95" s="311">
        <v>-1088.0100671299999</v>
      </c>
    </row>
    <row r="96" spans="1:5" s="252" customFormat="1" x14ac:dyDescent="0.2">
      <c r="A96" s="309" t="s">
        <v>204</v>
      </c>
      <c r="B96" s="310">
        <v>0</v>
      </c>
      <c r="C96" s="310">
        <v>0</v>
      </c>
      <c r="D96" s="308">
        <v>0</v>
      </c>
      <c r="E96" s="311">
        <v>0</v>
      </c>
    </row>
    <row r="97" spans="1:5" s="252" customFormat="1" x14ac:dyDescent="0.2">
      <c r="A97" s="309" t="s">
        <v>205</v>
      </c>
      <c r="B97" s="310">
        <v>0</v>
      </c>
      <c r="C97" s="310">
        <v>0</v>
      </c>
      <c r="D97" s="308">
        <v>0</v>
      </c>
      <c r="E97" s="311">
        <v>0</v>
      </c>
    </row>
    <row r="98" spans="1:5" s="252" customFormat="1" x14ac:dyDescent="0.2">
      <c r="A98" s="309" t="s">
        <v>206</v>
      </c>
      <c r="B98" s="310">
        <v>0</v>
      </c>
      <c r="C98" s="310">
        <v>0</v>
      </c>
      <c r="D98" s="308">
        <v>0</v>
      </c>
      <c r="E98" s="311">
        <v>0</v>
      </c>
    </row>
    <row r="99" spans="1:5" s="252" customFormat="1" x14ac:dyDescent="0.2">
      <c r="A99" s="309" t="s">
        <v>207</v>
      </c>
      <c r="B99" s="310">
        <v>0</v>
      </c>
      <c r="C99" s="310">
        <v>0</v>
      </c>
      <c r="D99" s="308">
        <v>0</v>
      </c>
      <c r="E99" s="311">
        <v>0</v>
      </c>
    </row>
    <row r="100" spans="1:5" s="252" customFormat="1" x14ac:dyDescent="0.2">
      <c r="A100" s="309" t="s">
        <v>208</v>
      </c>
      <c r="B100" s="310">
        <v>0</v>
      </c>
      <c r="C100" s="310">
        <v>0</v>
      </c>
      <c r="D100" s="308">
        <v>0</v>
      </c>
      <c r="E100" s="311">
        <v>0</v>
      </c>
    </row>
    <row r="101" spans="1:5" s="252" customFormat="1" x14ac:dyDescent="0.2">
      <c r="A101" s="309" t="s">
        <v>209</v>
      </c>
      <c r="B101" s="310">
        <v>0</v>
      </c>
      <c r="C101" s="310">
        <v>0</v>
      </c>
      <c r="D101" s="308">
        <v>0</v>
      </c>
      <c r="E101" s="311">
        <v>0</v>
      </c>
    </row>
    <row r="102" spans="1:5" s="252" customFormat="1" x14ac:dyDescent="0.2">
      <c r="A102" s="309" t="s">
        <v>210</v>
      </c>
      <c r="B102" s="310">
        <v>0</v>
      </c>
      <c r="C102" s="310">
        <v>0</v>
      </c>
      <c r="D102" s="308">
        <v>0</v>
      </c>
      <c r="E102" s="311">
        <v>0</v>
      </c>
    </row>
    <row r="103" spans="1:5" s="252" customFormat="1" x14ac:dyDescent="0.2">
      <c r="A103" s="309" t="s">
        <v>211</v>
      </c>
      <c r="B103" s="310">
        <v>0</v>
      </c>
      <c r="C103" s="310">
        <v>0</v>
      </c>
      <c r="D103" s="308">
        <v>0</v>
      </c>
      <c r="E103" s="311">
        <v>0</v>
      </c>
    </row>
    <row r="104" spans="1:5" s="252" customFormat="1" x14ac:dyDescent="0.2">
      <c r="A104" s="309" t="s">
        <v>212</v>
      </c>
      <c r="B104" s="310">
        <v>0</v>
      </c>
      <c r="C104" s="310">
        <v>0</v>
      </c>
      <c r="D104" s="308">
        <v>0</v>
      </c>
      <c r="E104" s="311">
        <v>0</v>
      </c>
    </row>
    <row r="105" spans="1:5" s="252" customFormat="1" x14ac:dyDescent="0.2">
      <c r="A105" s="309" t="s">
        <v>213</v>
      </c>
      <c r="B105" s="310">
        <v>0</v>
      </c>
      <c r="C105" s="310">
        <v>0</v>
      </c>
      <c r="D105" s="308">
        <v>0</v>
      </c>
      <c r="E105" s="311">
        <v>0</v>
      </c>
    </row>
    <row r="106" spans="1:5" s="252" customFormat="1" x14ac:dyDescent="0.2">
      <c r="A106" s="309" t="s">
        <v>214</v>
      </c>
      <c r="B106" s="310">
        <v>0</v>
      </c>
      <c r="C106" s="310">
        <v>0</v>
      </c>
      <c r="D106" s="308">
        <v>0</v>
      </c>
      <c r="E106" s="311">
        <v>0</v>
      </c>
    </row>
    <row r="107" spans="1:5" s="252" customFormat="1" x14ac:dyDescent="0.2">
      <c r="A107" s="309" t="s">
        <v>215</v>
      </c>
      <c r="B107" s="310">
        <v>0</v>
      </c>
      <c r="C107" s="310">
        <v>0</v>
      </c>
      <c r="D107" s="308">
        <v>0</v>
      </c>
      <c r="E107" s="311">
        <v>0</v>
      </c>
    </row>
    <row r="108" spans="1:5" s="252" customFormat="1" x14ac:dyDescent="0.2">
      <c r="A108" s="309" t="s">
        <v>216</v>
      </c>
      <c r="B108" s="310">
        <v>0</v>
      </c>
      <c r="C108" s="310">
        <v>0</v>
      </c>
      <c r="D108" s="308">
        <v>0</v>
      </c>
      <c r="E108" s="311">
        <v>0</v>
      </c>
    </row>
    <row r="109" spans="1:5" s="252" customFormat="1" x14ac:dyDescent="0.2">
      <c r="A109" s="309" t="s">
        <v>217</v>
      </c>
      <c r="B109" s="310">
        <v>0</v>
      </c>
      <c r="C109" s="310">
        <v>0</v>
      </c>
      <c r="D109" s="308">
        <v>0</v>
      </c>
      <c r="E109" s="311">
        <v>0</v>
      </c>
    </row>
    <row r="110" spans="1:5" s="252" customFormat="1" x14ac:dyDescent="0.2">
      <c r="A110" s="309" t="s">
        <v>218</v>
      </c>
      <c r="B110" s="310">
        <v>0</v>
      </c>
      <c r="C110" s="310">
        <v>0</v>
      </c>
      <c r="D110" s="308">
        <v>0</v>
      </c>
      <c r="E110" s="311">
        <v>0</v>
      </c>
    </row>
    <row r="111" spans="1:5" s="252" customFormat="1" x14ac:dyDescent="0.2">
      <c r="A111" s="309" t="s">
        <v>219</v>
      </c>
      <c r="B111" s="310">
        <v>0</v>
      </c>
      <c r="C111" s="310">
        <v>0</v>
      </c>
      <c r="D111" s="308">
        <v>0</v>
      </c>
      <c r="E111" s="311">
        <v>0</v>
      </c>
    </row>
    <row r="112" spans="1:5" s="252" customFormat="1" x14ac:dyDescent="0.2">
      <c r="A112" s="309" t="s">
        <v>220</v>
      </c>
      <c r="B112" s="310">
        <v>0</v>
      </c>
      <c r="C112" s="310">
        <v>0</v>
      </c>
      <c r="D112" s="308">
        <v>0</v>
      </c>
      <c r="E112" s="311">
        <v>0</v>
      </c>
    </row>
    <row r="113" spans="1:5" s="252" customFormat="1" x14ac:dyDescent="0.2">
      <c r="A113" s="309" t="s">
        <v>221</v>
      </c>
      <c r="B113" s="310">
        <v>0</v>
      </c>
      <c r="C113" s="310">
        <v>0</v>
      </c>
      <c r="D113" s="308">
        <v>0</v>
      </c>
      <c r="E113" s="311">
        <v>0</v>
      </c>
    </row>
    <row r="114" spans="1:5" s="252" customFormat="1" x14ac:dyDescent="0.2">
      <c r="A114" s="309" t="s">
        <v>222</v>
      </c>
      <c r="B114" s="310">
        <v>0</v>
      </c>
      <c r="C114" s="310">
        <v>0</v>
      </c>
      <c r="D114" s="308">
        <v>0</v>
      </c>
      <c r="E114" s="311">
        <v>0</v>
      </c>
    </row>
    <row r="115" spans="1:5" s="252" customFormat="1" x14ac:dyDescent="0.2">
      <c r="A115" s="309" t="s">
        <v>223</v>
      </c>
      <c r="B115" s="310">
        <v>0</v>
      </c>
      <c r="C115" s="310">
        <v>0</v>
      </c>
      <c r="D115" s="308">
        <v>0</v>
      </c>
      <c r="E115" s="311">
        <v>0</v>
      </c>
    </row>
    <row r="116" spans="1:5" s="252" customFormat="1" x14ac:dyDescent="0.2">
      <c r="A116" s="309" t="s">
        <v>224</v>
      </c>
      <c r="B116" s="310">
        <v>0</v>
      </c>
      <c r="C116" s="310">
        <v>0</v>
      </c>
      <c r="D116" s="308">
        <v>0</v>
      </c>
      <c r="E116" s="311">
        <v>0</v>
      </c>
    </row>
    <row r="117" spans="1:5" s="252" customFormat="1" x14ac:dyDescent="0.2">
      <c r="A117" s="309" t="s">
        <v>225</v>
      </c>
      <c r="B117" s="310">
        <v>0</v>
      </c>
      <c r="C117" s="310">
        <v>0</v>
      </c>
      <c r="D117" s="308">
        <v>0</v>
      </c>
      <c r="E117" s="311">
        <v>0</v>
      </c>
    </row>
    <row r="118" spans="1:5" s="252" customFormat="1" x14ac:dyDescent="0.2">
      <c r="A118" s="309" t="s">
        <v>226</v>
      </c>
      <c r="B118" s="310">
        <v>0</v>
      </c>
      <c r="C118" s="310">
        <v>0</v>
      </c>
      <c r="D118" s="308">
        <v>0</v>
      </c>
      <c r="E118" s="311">
        <v>0</v>
      </c>
    </row>
    <row r="119" spans="1:5" s="252" customFormat="1" x14ac:dyDescent="0.2">
      <c r="A119" s="309" t="s">
        <v>227</v>
      </c>
      <c r="B119" s="310">
        <v>0</v>
      </c>
      <c r="C119" s="310">
        <v>0</v>
      </c>
      <c r="D119" s="308">
        <v>0</v>
      </c>
      <c r="E119" s="311">
        <v>0</v>
      </c>
    </row>
    <row r="120" spans="1:5" s="252" customFormat="1" ht="20.399999999999999" x14ac:dyDescent="0.2">
      <c r="A120" s="309" t="s">
        <v>228</v>
      </c>
      <c r="B120" s="310">
        <v>0</v>
      </c>
      <c r="C120" s="310">
        <v>0</v>
      </c>
      <c r="D120" s="308">
        <v>0</v>
      </c>
      <c r="E120" s="311">
        <v>0</v>
      </c>
    </row>
    <row r="121" spans="1:5" s="252" customFormat="1" x14ac:dyDescent="0.2">
      <c r="A121" s="309" t="s">
        <v>229</v>
      </c>
      <c r="B121" s="310">
        <v>0</v>
      </c>
      <c r="C121" s="310">
        <v>0</v>
      </c>
      <c r="D121" s="308">
        <v>0</v>
      </c>
      <c r="E121" s="311">
        <v>0</v>
      </c>
    </row>
    <row r="122" spans="1:5" s="252" customFormat="1" x14ac:dyDescent="0.2">
      <c r="A122" s="309" t="s">
        <v>230</v>
      </c>
      <c r="B122" s="310">
        <v>0</v>
      </c>
      <c r="C122" s="310">
        <v>0</v>
      </c>
      <c r="D122" s="308">
        <v>0</v>
      </c>
      <c r="E122" s="311">
        <v>0</v>
      </c>
    </row>
    <row r="123" spans="1:5" s="252" customFormat="1" x14ac:dyDescent="0.2">
      <c r="A123" s="309" t="s">
        <v>231</v>
      </c>
      <c r="B123" s="310">
        <v>0</v>
      </c>
      <c r="C123" s="310">
        <v>0</v>
      </c>
      <c r="D123" s="308">
        <v>0</v>
      </c>
      <c r="E123" s="311">
        <v>0</v>
      </c>
    </row>
    <row r="124" spans="1:5" s="252" customFormat="1" x14ac:dyDescent="0.2">
      <c r="A124" s="309" t="s">
        <v>232</v>
      </c>
      <c r="B124" s="310">
        <v>0</v>
      </c>
      <c r="C124" s="310">
        <v>0</v>
      </c>
      <c r="D124" s="308">
        <v>0</v>
      </c>
      <c r="E124" s="311">
        <v>0</v>
      </c>
    </row>
    <row r="125" spans="1:5" s="252" customFormat="1" x14ac:dyDescent="0.2">
      <c r="A125" s="309" t="s">
        <v>233</v>
      </c>
      <c r="B125" s="310">
        <v>0</v>
      </c>
      <c r="C125" s="310">
        <v>0</v>
      </c>
      <c r="D125" s="308">
        <v>0</v>
      </c>
      <c r="E125" s="311">
        <v>0</v>
      </c>
    </row>
    <row r="126" spans="1:5" s="252" customFormat="1" x14ac:dyDescent="0.2">
      <c r="A126" s="309" t="s">
        <v>234</v>
      </c>
      <c r="B126" s="310">
        <v>0</v>
      </c>
      <c r="C126" s="310">
        <v>0</v>
      </c>
      <c r="D126" s="308">
        <v>0</v>
      </c>
      <c r="E126" s="311">
        <v>0</v>
      </c>
    </row>
    <row r="127" spans="1:5" s="252" customFormat="1" ht="20.399999999999999" x14ac:dyDescent="0.2">
      <c r="A127" s="309" t="s">
        <v>235</v>
      </c>
      <c r="B127" s="310">
        <v>0</v>
      </c>
      <c r="C127" s="310">
        <v>0</v>
      </c>
      <c r="D127" s="308">
        <v>0</v>
      </c>
      <c r="E127" s="311">
        <v>0</v>
      </c>
    </row>
    <row r="128" spans="1:5" s="252" customFormat="1" x14ac:dyDescent="0.2">
      <c r="A128" s="309" t="s">
        <v>236</v>
      </c>
      <c r="B128" s="310">
        <v>0</v>
      </c>
      <c r="C128" s="310">
        <v>0</v>
      </c>
      <c r="D128" s="308">
        <v>0</v>
      </c>
      <c r="E128" s="311">
        <v>0</v>
      </c>
    </row>
    <row r="129" spans="1:5" s="252" customFormat="1" x14ac:dyDescent="0.2">
      <c r="A129" s="309" t="s">
        <v>237</v>
      </c>
      <c r="B129" s="310">
        <v>1809.40895722</v>
      </c>
      <c r="C129" s="310">
        <v>0</v>
      </c>
      <c r="D129" s="308">
        <v>1809.40895722</v>
      </c>
      <c r="E129" s="311">
        <v>1809.40895722</v>
      </c>
    </row>
    <row r="130" spans="1:5" s="252" customFormat="1" x14ac:dyDescent="0.2">
      <c r="A130" s="309" t="s">
        <v>238</v>
      </c>
      <c r="B130" s="310">
        <v>1809.40895722</v>
      </c>
      <c r="C130" s="310">
        <v>0</v>
      </c>
      <c r="D130" s="308">
        <v>1809.40895722</v>
      </c>
      <c r="E130" s="311">
        <v>1809.40895722</v>
      </c>
    </row>
    <row r="131" spans="1:5" s="252" customFormat="1" x14ac:dyDescent="0.2">
      <c r="A131" s="309" t="s">
        <v>239</v>
      </c>
      <c r="B131" s="310">
        <v>0</v>
      </c>
      <c r="C131" s="310">
        <v>0</v>
      </c>
      <c r="D131" s="308">
        <v>0</v>
      </c>
      <c r="E131" s="311">
        <v>0</v>
      </c>
    </row>
    <row r="132" spans="1:5" s="252" customFormat="1" x14ac:dyDescent="0.2">
      <c r="A132" s="309" t="s">
        <v>240</v>
      </c>
      <c r="B132" s="310">
        <v>593.46817127999998</v>
      </c>
      <c r="C132" s="310">
        <v>0</v>
      </c>
      <c r="D132" s="308">
        <v>593.46817127999998</v>
      </c>
      <c r="E132" s="311">
        <v>593.46817127999998</v>
      </c>
    </row>
    <row r="133" spans="1:5" s="252" customFormat="1" x14ac:dyDescent="0.2">
      <c r="A133" s="309" t="s">
        <v>241</v>
      </c>
      <c r="B133" s="310">
        <v>593.46817127999998</v>
      </c>
      <c r="C133" s="310">
        <v>0</v>
      </c>
      <c r="D133" s="308">
        <v>593.46817127999998</v>
      </c>
      <c r="E133" s="311">
        <v>593.46817127999998</v>
      </c>
    </row>
    <row r="134" spans="1:5" s="252" customFormat="1" x14ac:dyDescent="0.2">
      <c r="A134" s="309" t="s">
        <v>242</v>
      </c>
      <c r="B134" s="310">
        <v>0</v>
      </c>
      <c r="C134" s="310">
        <v>0</v>
      </c>
      <c r="D134" s="308">
        <v>0</v>
      </c>
      <c r="E134" s="311">
        <v>0</v>
      </c>
    </row>
    <row r="135" spans="1:5" s="252" customFormat="1" x14ac:dyDescent="0.2">
      <c r="A135" s="309" t="s">
        <v>243</v>
      </c>
      <c r="B135" s="310">
        <v>1215.9407859400001</v>
      </c>
      <c r="C135" s="310">
        <v>0</v>
      </c>
      <c r="D135" s="308">
        <v>1215.9407859400001</v>
      </c>
      <c r="E135" s="311">
        <v>1215.9407859400001</v>
      </c>
    </row>
    <row r="136" spans="1:5" s="252" customFormat="1" x14ac:dyDescent="0.2">
      <c r="A136" s="309" t="s">
        <v>244</v>
      </c>
      <c r="B136" s="310">
        <v>2.0493809999999999</v>
      </c>
      <c r="C136" s="310">
        <v>1.5797849999999999E-2</v>
      </c>
      <c r="D136" s="308">
        <v>2.0651788500000001</v>
      </c>
      <c r="E136" s="311">
        <v>2.0651788500000001</v>
      </c>
    </row>
    <row r="137" spans="1:5" s="252" customFormat="1" x14ac:dyDescent="0.2">
      <c r="A137" s="309" t="s">
        <v>245</v>
      </c>
      <c r="B137" s="310">
        <v>0</v>
      </c>
      <c r="C137" s="310">
        <v>0</v>
      </c>
      <c r="D137" s="308">
        <v>0</v>
      </c>
      <c r="E137" s="311">
        <v>0</v>
      </c>
    </row>
    <row r="138" spans="1:5" s="252" customFormat="1" x14ac:dyDescent="0.2">
      <c r="A138" s="309" t="s">
        <v>246</v>
      </c>
      <c r="B138" s="310">
        <v>0</v>
      </c>
      <c r="C138" s="310">
        <v>0</v>
      </c>
      <c r="D138" s="308">
        <v>0</v>
      </c>
      <c r="E138" s="311">
        <v>0</v>
      </c>
    </row>
    <row r="139" spans="1:5" s="252" customFormat="1" x14ac:dyDescent="0.2">
      <c r="A139" s="309" t="s">
        <v>247</v>
      </c>
      <c r="B139" s="310">
        <v>2.0493809999999999</v>
      </c>
      <c r="C139" s="310">
        <v>1.5797849999999999E-2</v>
      </c>
      <c r="D139" s="308">
        <v>2.0651788500000001</v>
      </c>
      <c r="E139" s="311">
        <v>2.0651788500000001</v>
      </c>
    </row>
    <row r="140" spans="1:5" s="252" customFormat="1" x14ac:dyDescent="0.2">
      <c r="A140" s="309" t="s">
        <v>248</v>
      </c>
      <c r="B140" s="310">
        <v>0</v>
      </c>
      <c r="C140" s="310">
        <v>0</v>
      </c>
      <c r="D140" s="308">
        <v>0</v>
      </c>
      <c r="E140" s="311">
        <v>0</v>
      </c>
    </row>
    <row r="141" spans="1:5" s="252" customFormat="1" x14ac:dyDescent="0.2">
      <c r="A141" s="309" t="s">
        <v>249</v>
      </c>
      <c r="B141" s="310">
        <v>0</v>
      </c>
      <c r="C141" s="310">
        <v>0</v>
      </c>
      <c r="D141" s="308">
        <v>0</v>
      </c>
      <c r="E141" s="311">
        <v>0</v>
      </c>
    </row>
    <row r="142" spans="1:5" s="252" customFormat="1" x14ac:dyDescent="0.2">
      <c r="A142" s="309" t="s">
        <v>250</v>
      </c>
      <c r="B142" s="310">
        <v>0</v>
      </c>
      <c r="C142" s="310">
        <v>0</v>
      </c>
      <c r="D142" s="308">
        <v>0</v>
      </c>
      <c r="E142" s="311">
        <v>0</v>
      </c>
    </row>
    <row r="143" spans="1:5" s="252" customFormat="1" x14ac:dyDescent="0.2">
      <c r="A143" s="309" t="s">
        <v>251</v>
      </c>
      <c r="B143" s="310">
        <v>0</v>
      </c>
      <c r="C143" s="310">
        <v>0</v>
      </c>
      <c r="D143" s="308">
        <v>0</v>
      </c>
      <c r="E143" s="311">
        <v>0</v>
      </c>
    </row>
    <row r="144" spans="1:5" s="252" customFormat="1" x14ac:dyDescent="0.2">
      <c r="A144" s="309" t="s">
        <v>252</v>
      </c>
      <c r="B144" s="310">
        <v>0</v>
      </c>
      <c r="C144" s="310">
        <v>0</v>
      </c>
      <c r="D144" s="308">
        <v>0</v>
      </c>
      <c r="E144" s="311">
        <v>0</v>
      </c>
    </row>
    <row r="145" spans="1:5" s="252" customFormat="1" x14ac:dyDescent="0.2">
      <c r="A145" s="309" t="s">
        <v>248</v>
      </c>
      <c r="B145" s="310">
        <v>0</v>
      </c>
      <c r="C145" s="310">
        <v>0</v>
      </c>
      <c r="D145" s="308">
        <v>0</v>
      </c>
      <c r="E145" s="311">
        <v>0</v>
      </c>
    </row>
    <row r="146" spans="1:5" s="252" customFormat="1" x14ac:dyDescent="0.2">
      <c r="A146" s="309" t="s">
        <v>253</v>
      </c>
      <c r="B146" s="310">
        <v>2.0493809999999999</v>
      </c>
      <c r="C146" s="310">
        <v>1.5797849999999999E-2</v>
      </c>
      <c r="D146" s="308">
        <v>2.0651788500000001</v>
      </c>
      <c r="E146" s="311">
        <v>2.0651788500000001</v>
      </c>
    </row>
    <row r="147" spans="1:5" s="252" customFormat="1" x14ac:dyDescent="0.2">
      <c r="A147" s="309" t="s">
        <v>254</v>
      </c>
      <c r="B147" s="310">
        <v>3000.23388522</v>
      </c>
      <c r="C147" s="310">
        <v>86.444620929999999</v>
      </c>
      <c r="D147" s="308">
        <v>3086.67850615</v>
      </c>
      <c r="E147" s="311">
        <v>3086.67850615</v>
      </c>
    </row>
    <row r="148" spans="1:5" s="252" customFormat="1" x14ac:dyDescent="0.2">
      <c r="A148" s="309" t="s">
        <v>255</v>
      </c>
      <c r="B148" s="310">
        <v>753.39329627999996</v>
      </c>
      <c r="C148" s="310">
        <v>2203.2893122099999</v>
      </c>
      <c r="D148" s="308">
        <v>2956.6826084899999</v>
      </c>
      <c r="E148" s="311">
        <v>2956.6826084899999</v>
      </c>
    </row>
    <row r="149" spans="1:5" s="252" customFormat="1" x14ac:dyDescent="0.2">
      <c r="A149" s="309" t="s">
        <v>256</v>
      </c>
      <c r="B149" s="310">
        <v>2246.8405889400001</v>
      </c>
      <c r="C149" s="310">
        <v>-2116.84469128</v>
      </c>
      <c r="D149" s="308">
        <v>129.99589766</v>
      </c>
      <c r="E149" s="311">
        <v>129.99589766</v>
      </c>
    </row>
    <row r="150" spans="1:5" s="252" customFormat="1" x14ac:dyDescent="0.2">
      <c r="A150" s="309" t="s">
        <v>257</v>
      </c>
      <c r="B150" s="310">
        <v>5495.8639020000001</v>
      </c>
      <c r="C150" s="310">
        <v>0</v>
      </c>
      <c r="D150" s="308">
        <v>5495.8639020000001</v>
      </c>
      <c r="E150" s="311">
        <v>5495.8639020000001</v>
      </c>
    </row>
    <row r="151" spans="1:5" s="252" customFormat="1" x14ac:dyDescent="0.2">
      <c r="A151" s="309" t="s">
        <v>258</v>
      </c>
      <c r="B151" s="310">
        <v>4812.3397029999996</v>
      </c>
      <c r="C151" s="310">
        <v>0</v>
      </c>
      <c r="D151" s="308">
        <v>4812.3397029999996</v>
      </c>
      <c r="E151" s="311">
        <v>4812.3397029999996</v>
      </c>
    </row>
    <row r="152" spans="1:5" s="252" customFormat="1" x14ac:dyDescent="0.2">
      <c r="A152" s="309" t="s">
        <v>259</v>
      </c>
      <c r="B152" s="310">
        <v>18.952559999999998</v>
      </c>
      <c r="C152" s="310">
        <v>0</v>
      </c>
      <c r="D152" s="308">
        <v>18.952559999999998</v>
      </c>
      <c r="E152" s="311">
        <v>18.952559999999998</v>
      </c>
    </row>
    <row r="153" spans="1:5" s="252" customFormat="1" x14ac:dyDescent="0.2">
      <c r="A153" s="309" t="s">
        <v>124</v>
      </c>
      <c r="B153" s="310">
        <v>664.571639</v>
      </c>
      <c r="C153" s="310">
        <v>0</v>
      </c>
      <c r="D153" s="308">
        <v>664.571639</v>
      </c>
      <c r="E153" s="311">
        <v>664.571639</v>
      </c>
    </row>
    <row r="154" spans="1:5" s="252" customFormat="1" x14ac:dyDescent="0.2">
      <c r="A154" s="309" t="s">
        <v>405</v>
      </c>
      <c r="B154" s="310">
        <v>-7169.8245113100002</v>
      </c>
      <c r="C154" s="310">
        <v>-376.27210496999999</v>
      </c>
      <c r="D154" s="308">
        <v>-7546.0966162799996</v>
      </c>
      <c r="E154" s="311">
        <v>-7546.0966162799996</v>
      </c>
    </row>
    <row r="155" spans="1:5" s="252" customFormat="1" x14ac:dyDescent="0.2">
      <c r="A155" s="309" t="s">
        <v>260</v>
      </c>
      <c r="B155" s="310">
        <v>901.66882399999997</v>
      </c>
      <c r="C155" s="310">
        <v>0</v>
      </c>
      <c r="D155" s="308">
        <v>901.66882399999997</v>
      </c>
      <c r="E155" s="311">
        <v>901.66882399999997</v>
      </c>
    </row>
    <row r="156" spans="1:5" s="252" customFormat="1" x14ac:dyDescent="0.2">
      <c r="A156" s="309" t="s">
        <v>261</v>
      </c>
      <c r="B156" s="310">
        <v>-1164.6766130000001</v>
      </c>
      <c r="C156" s="310">
        <v>-376.27210496999999</v>
      </c>
      <c r="D156" s="308">
        <v>-1540.94871797</v>
      </c>
      <c r="E156" s="311">
        <v>-1540.94871797</v>
      </c>
    </row>
    <row r="157" spans="1:5" s="252" customFormat="1" x14ac:dyDescent="0.2">
      <c r="A157" s="309" t="s">
        <v>406</v>
      </c>
      <c r="B157" s="310">
        <v>-6005.1478983099996</v>
      </c>
      <c r="C157" s="310">
        <v>0</v>
      </c>
      <c r="D157" s="308">
        <v>-6005.1478983099996</v>
      </c>
      <c r="E157" s="311">
        <v>-6005.1478983099996</v>
      </c>
    </row>
    <row r="158" spans="1:5" s="252" customFormat="1" x14ac:dyDescent="0.2">
      <c r="A158" s="309" t="s">
        <v>262</v>
      </c>
      <c r="B158" s="310">
        <v>0</v>
      </c>
      <c r="C158" s="310">
        <v>0</v>
      </c>
      <c r="D158" s="308">
        <v>0</v>
      </c>
      <c r="E158" s="311">
        <v>0</v>
      </c>
    </row>
    <row r="159" spans="1:5" s="252" customFormat="1" x14ac:dyDescent="0.2">
      <c r="A159" s="309" t="s">
        <v>263</v>
      </c>
      <c r="B159" s="310">
        <v>-6005.1478983099996</v>
      </c>
      <c r="C159" s="310">
        <v>0</v>
      </c>
      <c r="D159" s="308">
        <v>-6005.1478983099996</v>
      </c>
      <c r="E159" s="311">
        <v>-6005.1478983099996</v>
      </c>
    </row>
    <row r="160" spans="1:5" s="252" customFormat="1" x14ac:dyDescent="0.2">
      <c r="A160" s="309" t="s">
        <v>264</v>
      </c>
      <c r="B160" s="310">
        <v>0.66028552186434197</v>
      </c>
      <c r="C160" s="310">
        <v>0.73653618980036795</v>
      </c>
      <c r="D160" s="308">
        <v>0.66552841355014403</v>
      </c>
      <c r="E160" s="311">
        <v>0.66552841355014403</v>
      </c>
    </row>
    <row r="161" spans="1:5" s="252" customFormat="1" x14ac:dyDescent="0.2">
      <c r="A161" s="309" t="s">
        <v>265</v>
      </c>
      <c r="B161" s="310">
        <v>0.67074563551010402</v>
      </c>
      <c r="C161" s="310">
        <v>0.73653618980036795</v>
      </c>
      <c r="D161" s="308">
        <v>0.67526930408153396</v>
      </c>
      <c r="E161" s="311">
        <v>0.67526930408153396</v>
      </c>
    </row>
  </sheetData>
  <mergeCells count="5">
    <mergeCell ref="B6:C6"/>
    <mergeCell ref="B4:D4"/>
    <mergeCell ref="E4:E7"/>
    <mergeCell ref="B5:C5"/>
    <mergeCell ref="D5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16</vt:i4>
      </vt:variant>
    </vt:vector>
  </HeadingPairs>
  <TitlesOfParts>
    <vt:vector size="26" baseType="lpstr">
      <vt:lpstr>Carátula</vt:lpstr>
      <vt:lpstr>Índice</vt:lpstr>
      <vt:lpstr>1</vt:lpstr>
      <vt:lpstr>2</vt:lpstr>
      <vt:lpstr>3</vt:lpstr>
      <vt:lpstr>4</vt:lpstr>
      <vt:lpstr>5</vt:lpstr>
      <vt:lpstr>6</vt:lpstr>
      <vt:lpstr>Boletin Contable BI</vt:lpstr>
      <vt:lpstr>Control BI</vt:lpstr>
      <vt:lpstr>A61ad28</vt:lpstr>
      <vt:lpstr>'1'!Área_de_impresión</vt:lpstr>
      <vt:lpstr>'2'!Área_de_impresión</vt:lpstr>
      <vt:lpstr>'3'!Área_de_impresión</vt:lpstr>
      <vt:lpstr>'4'!Área_de_impresión</vt:lpstr>
      <vt:lpstr>'5'!Área_de_impresión</vt:lpstr>
      <vt:lpstr>'6'!Área_de_impresión</vt:lpstr>
      <vt:lpstr>Carátula!Área_de_impresión</vt:lpstr>
      <vt:lpstr>Índice!Área_de_impresión</vt:lpstr>
      <vt:lpstr>'2'!Títulos_a_imprimir</vt:lpstr>
      <vt:lpstr>'3'!Títulos_a_imprimir</vt:lpstr>
      <vt:lpstr>'4'!Títulos_a_imprimir</vt:lpstr>
      <vt:lpstr>'5'!Títulos_a_imprimir</vt:lpstr>
      <vt:lpstr>'6'!Títulos_a_imprimir</vt:lpstr>
      <vt:lpstr>Carátula!Títulos_a_imprimir</vt:lpstr>
      <vt:lpstr>Índice!Títulos_a_imprimir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Maria Lopez R</dc:creator>
  <cp:lastModifiedBy>Angelica Noelia Chavez Acosta</cp:lastModifiedBy>
  <cp:lastPrinted>2020-10-29T22:53:10Z</cp:lastPrinted>
  <dcterms:created xsi:type="dcterms:W3CDTF">2020-01-28T12:00:00Z</dcterms:created>
  <dcterms:modified xsi:type="dcterms:W3CDTF">2023-05-29T14:02:46Z</dcterms:modified>
</cp:coreProperties>
</file>