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otto\Downloads\"/>
    </mc:Choice>
  </mc:AlternateContent>
  <xr:revisionPtr revIDLastSave="0" documentId="13_ncr:1_{576B87E9-C628-4D07-8F9E-F0128D94AC4A}" xr6:coauthVersionLast="47" xr6:coauthVersionMax="47" xr10:uidLastSave="{00000000-0000-0000-0000-000000000000}"/>
  <bookViews>
    <workbookView xWindow="-110" yWindow="-110" windowWidth="25820" windowHeight="15500" xr2:uid="{8A806F66-B120-4EBD-A051-49CB7D45D7C1}"/>
  </bookViews>
  <sheets>
    <sheet name="Datos" sheetId="1" r:id="rId1"/>
  </sheets>
  <definedNames>
    <definedName name="_xlnm._FilterDatabase" localSheetId="0" hidden="1">Datos!$A$3:$A$312</definedName>
    <definedName name="_pib05">#REF!</definedName>
    <definedName name="A_impresión_IM" localSheetId="0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0">Datos!$A$1:$Q$437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ºº" localSheetId="0" hidden="1">{"'P-3'!$A$6:$R$41"}</definedName>
    <definedName name="ºº" hidden="1">{"'P-3'!$A$6:$R$41"}</definedName>
    <definedName name="Range_StatementI">#REF!</definedName>
    <definedName name="resumen" localSheetId="0">#REF!</definedName>
    <definedName name="resumen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8" i="1" l="1"/>
  <c r="N407" i="1"/>
  <c r="N406" i="1"/>
  <c r="N405" i="1"/>
  <c r="N404" i="1"/>
  <c r="N403" i="1"/>
  <c r="G408" i="1"/>
  <c r="G407" i="1"/>
  <c r="G406" i="1"/>
  <c r="G405" i="1"/>
  <c r="G404" i="1"/>
  <c r="G403" i="1"/>
  <c r="G402" i="1"/>
  <c r="G401" i="1"/>
  <c r="G400" i="1"/>
  <c r="N402" i="1" l="1"/>
  <c r="N401" i="1"/>
  <c r="N393" i="1"/>
  <c r="G393" i="1"/>
  <c r="N392" i="1"/>
  <c r="G392" i="1"/>
  <c r="N400" i="1" l="1"/>
  <c r="N388" i="1" l="1"/>
  <c r="N399" i="1"/>
  <c r="G399" i="1"/>
  <c r="N398" i="1"/>
  <c r="G398" i="1"/>
  <c r="N397" i="1"/>
  <c r="G397" i="1"/>
  <c r="N396" i="1"/>
  <c r="G396" i="1"/>
  <c r="N395" i="1"/>
  <c r="G395" i="1"/>
  <c r="N394" i="1"/>
  <c r="G394" i="1"/>
  <c r="N391" i="1"/>
  <c r="G391" i="1"/>
  <c r="N390" i="1"/>
  <c r="G390" i="1"/>
  <c r="N389" i="1"/>
  <c r="G389" i="1"/>
  <c r="G388" i="1"/>
  <c r="N387" i="1"/>
  <c r="G387" i="1"/>
  <c r="N386" i="1"/>
  <c r="G386" i="1"/>
  <c r="N385" i="1"/>
  <c r="G385" i="1"/>
  <c r="N384" i="1"/>
  <c r="G384" i="1"/>
  <c r="N383" i="1"/>
  <c r="G383" i="1"/>
  <c r="N382" i="1"/>
  <c r="G382" i="1"/>
  <c r="N381" i="1"/>
  <c r="G381" i="1"/>
  <c r="N380" i="1"/>
  <c r="G380" i="1"/>
  <c r="N379" i="1"/>
  <c r="G379" i="1"/>
  <c r="N378" i="1"/>
  <c r="G378" i="1"/>
  <c r="N377" i="1"/>
  <c r="G377" i="1"/>
  <c r="N376" i="1"/>
  <c r="G376" i="1"/>
  <c r="N375" i="1"/>
  <c r="G375" i="1"/>
  <c r="N374" i="1"/>
  <c r="G374" i="1"/>
  <c r="N373" i="1"/>
  <c r="G373" i="1"/>
  <c r="N372" i="1"/>
  <c r="G372" i="1"/>
  <c r="N371" i="1"/>
  <c r="G371" i="1"/>
  <c r="N370" i="1"/>
  <c r="G370" i="1"/>
  <c r="N369" i="1"/>
  <c r="G369" i="1"/>
  <c r="N368" i="1"/>
  <c r="G368" i="1"/>
  <c r="N367" i="1"/>
  <c r="G367" i="1"/>
  <c r="N366" i="1"/>
  <c r="G366" i="1"/>
  <c r="N365" i="1"/>
  <c r="G365" i="1"/>
  <c r="N364" i="1"/>
  <c r="G364" i="1"/>
  <c r="N363" i="1"/>
  <c r="G363" i="1"/>
  <c r="N362" i="1"/>
  <c r="G362" i="1"/>
  <c r="N361" i="1"/>
  <c r="G361" i="1"/>
  <c r="N360" i="1"/>
  <c r="G360" i="1"/>
  <c r="N359" i="1"/>
  <c r="G359" i="1"/>
  <c r="N358" i="1"/>
  <c r="G358" i="1"/>
  <c r="N357" i="1"/>
  <c r="G357" i="1"/>
  <c r="N356" i="1"/>
  <c r="G356" i="1"/>
  <c r="N355" i="1"/>
  <c r="G355" i="1"/>
  <c r="N354" i="1"/>
  <c r="G354" i="1"/>
  <c r="N353" i="1"/>
  <c r="G353" i="1"/>
  <c r="N352" i="1"/>
  <c r="G352" i="1"/>
  <c r="N351" i="1"/>
  <c r="G351" i="1"/>
  <c r="N350" i="1"/>
  <c r="G350" i="1"/>
  <c r="N349" i="1"/>
  <c r="G349" i="1"/>
  <c r="N348" i="1"/>
  <c r="G348" i="1"/>
  <c r="N347" i="1"/>
  <c r="G347" i="1"/>
  <c r="N346" i="1"/>
  <c r="G346" i="1"/>
  <c r="N345" i="1"/>
  <c r="G345" i="1"/>
  <c r="N344" i="1"/>
  <c r="G344" i="1"/>
  <c r="N343" i="1"/>
  <c r="G343" i="1"/>
  <c r="N342" i="1"/>
  <c r="G342" i="1"/>
  <c r="N341" i="1"/>
  <c r="G341" i="1"/>
  <c r="N340" i="1"/>
  <c r="G340" i="1"/>
  <c r="N339" i="1"/>
  <c r="G339" i="1"/>
  <c r="N338" i="1"/>
  <c r="G338" i="1"/>
  <c r="N337" i="1"/>
  <c r="G337" i="1"/>
  <c r="N336" i="1"/>
  <c r="G336" i="1"/>
  <c r="N335" i="1"/>
  <c r="G335" i="1"/>
  <c r="N334" i="1"/>
  <c r="G334" i="1"/>
  <c r="N333" i="1"/>
  <c r="G333" i="1"/>
  <c r="N332" i="1"/>
  <c r="G332" i="1"/>
  <c r="N331" i="1"/>
  <c r="G331" i="1"/>
  <c r="N330" i="1"/>
  <c r="G330" i="1"/>
  <c r="N329" i="1"/>
  <c r="G329" i="1"/>
  <c r="N328" i="1"/>
  <c r="G328" i="1"/>
  <c r="N327" i="1"/>
  <c r="G327" i="1"/>
  <c r="N326" i="1"/>
  <c r="G326" i="1"/>
  <c r="N325" i="1"/>
  <c r="G325" i="1"/>
  <c r="N324" i="1"/>
  <c r="G324" i="1"/>
  <c r="N323" i="1"/>
  <c r="G323" i="1"/>
  <c r="N322" i="1"/>
  <c r="G322" i="1"/>
  <c r="N321" i="1"/>
  <c r="G321" i="1"/>
  <c r="N320" i="1"/>
  <c r="G320" i="1"/>
  <c r="N319" i="1"/>
  <c r="G319" i="1"/>
  <c r="N318" i="1"/>
  <c r="G318" i="1"/>
  <c r="N317" i="1"/>
  <c r="G317" i="1"/>
  <c r="N316" i="1"/>
  <c r="G316" i="1"/>
  <c r="N315" i="1"/>
  <c r="G315" i="1"/>
  <c r="N314" i="1"/>
  <c r="G314" i="1"/>
  <c r="N313" i="1"/>
  <c r="G313" i="1"/>
  <c r="N312" i="1"/>
  <c r="G312" i="1"/>
  <c r="N311" i="1"/>
  <c r="G311" i="1"/>
  <c r="N310" i="1"/>
  <c r="G310" i="1"/>
  <c r="N309" i="1"/>
  <c r="G309" i="1"/>
  <c r="N308" i="1"/>
  <c r="G308" i="1"/>
  <c r="N307" i="1"/>
  <c r="G307" i="1"/>
  <c r="N306" i="1"/>
  <c r="G306" i="1"/>
  <c r="N305" i="1"/>
  <c r="G305" i="1"/>
  <c r="N304" i="1"/>
  <c r="G304" i="1"/>
  <c r="N303" i="1"/>
  <c r="G303" i="1"/>
  <c r="N302" i="1"/>
  <c r="G302" i="1"/>
  <c r="N301" i="1"/>
  <c r="G301" i="1"/>
  <c r="N300" i="1"/>
  <c r="G300" i="1"/>
  <c r="N299" i="1"/>
  <c r="G299" i="1"/>
  <c r="N298" i="1"/>
  <c r="G298" i="1"/>
  <c r="N297" i="1"/>
  <c r="G297" i="1"/>
  <c r="N296" i="1"/>
  <c r="G296" i="1"/>
  <c r="N295" i="1"/>
  <c r="G295" i="1"/>
  <c r="N294" i="1"/>
  <c r="G294" i="1"/>
  <c r="N293" i="1"/>
  <c r="G293" i="1"/>
  <c r="N292" i="1"/>
  <c r="G292" i="1"/>
  <c r="N291" i="1"/>
  <c r="G291" i="1"/>
  <c r="N290" i="1"/>
  <c r="G290" i="1"/>
  <c r="N289" i="1"/>
  <c r="G289" i="1"/>
  <c r="N288" i="1"/>
  <c r="G288" i="1"/>
  <c r="N287" i="1"/>
  <c r="G287" i="1"/>
  <c r="N286" i="1"/>
  <c r="G286" i="1"/>
  <c r="N285" i="1"/>
  <c r="G285" i="1"/>
  <c r="N284" i="1"/>
  <c r="G284" i="1"/>
  <c r="N283" i="1"/>
  <c r="G283" i="1"/>
  <c r="N282" i="1"/>
  <c r="G282" i="1"/>
  <c r="N281" i="1"/>
  <c r="G281" i="1"/>
  <c r="N280" i="1"/>
  <c r="G280" i="1"/>
  <c r="N279" i="1"/>
  <c r="G279" i="1"/>
  <c r="N278" i="1"/>
  <c r="G278" i="1"/>
  <c r="N277" i="1"/>
  <c r="G277" i="1"/>
  <c r="N276" i="1"/>
  <c r="G276" i="1"/>
  <c r="N275" i="1"/>
  <c r="G275" i="1"/>
  <c r="N274" i="1"/>
  <c r="G274" i="1"/>
  <c r="N273" i="1"/>
  <c r="G273" i="1"/>
  <c r="N272" i="1"/>
  <c r="G272" i="1"/>
  <c r="N271" i="1"/>
  <c r="G271" i="1"/>
  <c r="N270" i="1"/>
  <c r="G270" i="1"/>
  <c r="N269" i="1"/>
  <c r="G269" i="1"/>
  <c r="N268" i="1"/>
  <c r="G268" i="1"/>
  <c r="N267" i="1"/>
  <c r="G267" i="1"/>
  <c r="N266" i="1"/>
  <c r="G266" i="1"/>
  <c r="N265" i="1"/>
  <c r="G265" i="1"/>
  <c r="N264" i="1"/>
  <c r="G264" i="1"/>
  <c r="N263" i="1"/>
  <c r="G263" i="1"/>
  <c r="N262" i="1"/>
  <c r="G262" i="1"/>
  <c r="N261" i="1"/>
  <c r="G261" i="1"/>
  <c r="N260" i="1"/>
  <c r="G260" i="1"/>
  <c r="N259" i="1"/>
  <c r="G259" i="1"/>
  <c r="N258" i="1"/>
  <c r="G258" i="1"/>
  <c r="N257" i="1"/>
  <c r="G257" i="1"/>
  <c r="N256" i="1"/>
  <c r="G256" i="1"/>
  <c r="N255" i="1"/>
  <c r="G255" i="1"/>
  <c r="N254" i="1"/>
  <c r="G254" i="1"/>
  <c r="N253" i="1"/>
  <c r="G253" i="1"/>
  <c r="N252" i="1"/>
  <c r="G252" i="1"/>
  <c r="N251" i="1"/>
  <c r="G251" i="1"/>
  <c r="N250" i="1"/>
  <c r="G250" i="1"/>
  <c r="N249" i="1"/>
  <c r="G249" i="1"/>
  <c r="N248" i="1"/>
  <c r="G248" i="1"/>
  <c r="N247" i="1"/>
  <c r="G247" i="1"/>
  <c r="N246" i="1"/>
  <c r="G246" i="1"/>
  <c r="N245" i="1"/>
  <c r="G245" i="1"/>
  <c r="N244" i="1"/>
  <c r="G244" i="1"/>
  <c r="N243" i="1"/>
  <c r="G243" i="1"/>
  <c r="N242" i="1"/>
  <c r="G242" i="1"/>
  <c r="N241" i="1"/>
  <c r="G241" i="1"/>
  <c r="N240" i="1"/>
  <c r="G240" i="1"/>
  <c r="N239" i="1"/>
  <c r="G239" i="1"/>
  <c r="N238" i="1"/>
  <c r="G238" i="1"/>
  <c r="N237" i="1"/>
  <c r="G237" i="1"/>
  <c r="N236" i="1"/>
  <c r="G236" i="1"/>
  <c r="N235" i="1"/>
  <c r="G235" i="1"/>
  <c r="N234" i="1"/>
  <c r="G234" i="1"/>
  <c r="N233" i="1"/>
  <c r="G233" i="1"/>
  <c r="N232" i="1"/>
  <c r="G232" i="1"/>
  <c r="N231" i="1"/>
  <c r="G231" i="1"/>
  <c r="N230" i="1"/>
  <c r="G230" i="1"/>
  <c r="N229" i="1"/>
  <c r="G229" i="1"/>
  <c r="N228" i="1"/>
  <c r="G228" i="1"/>
  <c r="N227" i="1"/>
  <c r="G227" i="1"/>
  <c r="N226" i="1"/>
  <c r="G226" i="1"/>
  <c r="N225" i="1"/>
  <c r="G225" i="1"/>
  <c r="N224" i="1"/>
  <c r="G224" i="1"/>
  <c r="N223" i="1"/>
  <c r="G223" i="1"/>
  <c r="N222" i="1"/>
  <c r="G222" i="1"/>
  <c r="N221" i="1"/>
  <c r="G221" i="1"/>
  <c r="N220" i="1"/>
  <c r="G220" i="1"/>
  <c r="N219" i="1"/>
  <c r="G219" i="1"/>
  <c r="N218" i="1"/>
  <c r="G218" i="1"/>
  <c r="N217" i="1"/>
  <c r="G217" i="1"/>
  <c r="N216" i="1"/>
  <c r="G216" i="1"/>
  <c r="N215" i="1"/>
  <c r="G215" i="1"/>
  <c r="N214" i="1"/>
  <c r="G214" i="1"/>
  <c r="N213" i="1"/>
  <c r="G213" i="1"/>
  <c r="N212" i="1"/>
  <c r="G212" i="1"/>
  <c r="N211" i="1"/>
  <c r="G211" i="1"/>
  <c r="N210" i="1"/>
  <c r="G210" i="1"/>
  <c r="N209" i="1"/>
  <c r="G209" i="1"/>
  <c r="N208" i="1"/>
  <c r="G208" i="1"/>
  <c r="N207" i="1"/>
  <c r="G207" i="1"/>
  <c r="N206" i="1"/>
  <c r="G206" i="1"/>
  <c r="N205" i="1"/>
  <c r="G205" i="1"/>
  <c r="N204" i="1"/>
  <c r="G204" i="1"/>
  <c r="N203" i="1"/>
  <c r="G203" i="1"/>
  <c r="N202" i="1"/>
  <c r="G202" i="1"/>
  <c r="N201" i="1"/>
  <c r="G201" i="1"/>
  <c r="N200" i="1"/>
  <c r="G200" i="1"/>
  <c r="N199" i="1"/>
  <c r="G199" i="1"/>
  <c r="N198" i="1"/>
  <c r="G198" i="1"/>
  <c r="N197" i="1"/>
  <c r="G197" i="1"/>
  <c r="N196" i="1"/>
  <c r="G196" i="1"/>
  <c r="N195" i="1"/>
  <c r="G195" i="1"/>
  <c r="N194" i="1"/>
  <c r="G194" i="1"/>
  <c r="N193" i="1"/>
  <c r="G193" i="1"/>
  <c r="N192" i="1"/>
  <c r="G192" i="1"/>
  <c r="N191" i="1"/>
  <c r="G191" i="1"/>
  <c r="N190" i="1"/>
  <c r="G190" i="1"/>
  <c r="N189" i="1"/>
  <c r="G189" i="1"/>
  <c r="N188" i="1"/>
  <c r="G188" i="1"/>
  <c r="N187" i="1"/>
  <c r="G187" i="1"/>
  <c r="N186" i="1"/>
  <c r="G186" i="1"/>
  <c r="N185" i="1"/>
  <c r="G185" i="1"/>
  <c r="N184" i="1"/>
  <c r="G184" i="1"/>
  <c r="N183" i="1"/>
  <c r="G183" i="1"/>
  <c r="N182" i="1"/>
  <c r="G182" i="1"/>
  <c r="N181" i="1"/>
  <c r="G181" i="1"/>
  <c r="N180" i="1"/>
  <c r="G180" i="1"/>
  <c r="N179" i="1"/>
  <c r="G179" i="1"/>
  <c r="N178" i="1"/>
  <c r="G178" i="1"/>
  <c r="N177" i="1"/>
  <c r="G177" i="1"/>
  <c r="N176" i="1"/>
  <c r="G176" i="1"/>
  <c r="N175" i="1"/>
  <c r="G175" i="1"/>
  <c r="N174" i="1"/>
  <c r="G174" i="1"/>
  <c r="N173" i="1"/>
  <c r="G173" i="1"/>
  <c r="N172" i="1"/>
  <c r="G172" i="1"/>
  <c r="N171" i="1"/>
  <c r="G171" i="1"/>
  <c r="N170" i="1"/>
  <c r="G170" i="1"/>
  <c r="N169" i="1"/>
  <c r="G169" i="1"/>
  <c r="N168" i="1"/>
  <c r="G168" i="1"/>
  <c r="N167" i="1"/>
  <c r="G167" i="1"/>
  <c r="N166" i="1"/>
  <c r="G166" i="1"/>
  <c r="N165" i="1"/>
  <c r="G165" i="1"/>
  <c r="N164" i="1"/>
  <c r="G164" i="1"/>
  <c r="N163" i="1"/>
  <c r="G163" i="1"/>
  <c r="N162" i="1"/>
  <c r="G162" i="1"/>
  <c r="N161" i="1"/>
  <c r="G161" i="1"/>
  <c r="N160" i="1"/>
  <c r="G160" i="1"/>
  <c r="N159" i="1"/>
  <c r="G159" i="1"/>
  <c r="N158" i="1"/>
  <c r="G158" i="1"/>
  <c r="N157" i="1"/>
  <c r="G157" i="1"/>
  <c r="N156" i="1"/>
  <c r="G156" i="1"/>
  <c r="N155" i="1"/>
  <c r="G155" i="1"/>
  <c r="N154" i="1"/>
  <c r="G154" i="1"/>
  <c r="N153" i="1"/>
  <c r="G153" i="1"/>
  <c r="N152" i="1"/>
  <c r="G152" i="1"/>
  <c r="N151" i="1"/>
  <c r="G151" i="1"/>
  <c r="N150" i="1"/>
  <c r="G150" i="1"/>
  <c r="N149" i="1"/>
  <c r="G149" i="1"/>
  <c r="N148" i="1"/>
  <c r="G148" i="1"/>
  <c r="N147" i="1"/>
  <c r="G147" i="1"/>
  <c r="N146" i="1"/>
  <c r="G146" i="1"/>
  <c r="N145" i="1"/>
  <c r="G145" i="1"/>
  <c r="N144" i="1"/>
  <c r="G144" i="1"/>
  <c r="N143" i="1"/>
  <c r="G143" i="1"/>
  <c r="N142" i="1"/>
  <c r="G142" i="1"/>
  <c r="N141" i="1"/>
  <c r="G141" i="1"/>
  <c r="N140" i="1"/>
  <c r="G140" i="1"/>
  <c r="N139" i="1"/>
  <c r="G139" i="1"/>
  <c r="N138" i="1"/>
  <c r="G138" i="1"/>
  <c r="N137" i="1"/>
  <c r="G137" i="1"/>
  <c r="N136" i="1"/>
  <c r="G136" i="1"/>
  <c r="N135" i="1"/>
  <c r="G135" i="1"/>
  <c r="N134" i="1"/>
  <c r="G134" i="1"/>
  <c r="N133" i="1"/>
  <c r="G133" i="1"/>
  <c r="N132" i="1"/>
  <c r="G132" i="1"/>
  <c r="N131" i="1"/>
  <c r="G131" i="1"/>
  <c r="N130" i="1"/>
  <c r="G130" i="1"/>
  <c r="N129" i="1"/>
  <c r="G129" i="1"/>
  <c r="N128" i="1"/>
  <c r="G128" i="1"/>
  <c r="N127" i="1"/>
  <c r="G127" i="1"/>
  <c r="N126" i="1"/>
  <c r="G126" i="1"/>
  <c r="N125" i="1"/>
  <c r="G125" i="1"/>
  <c r="N124" i="1"/>
  <c r="G124" i="1"/>
  <c r="N123" i="1"/>
  <c r="G123" i="1"/>
  <c r="N122" i="1"/>
  <c r="G122" i="1"/>
  <c r="N121" i="1"/>
  <c r="G121" i="1"/>
  <c r="N120" i="1"/>
  <c r="G120" i="1"/>
  <c r="N119" i="1"/>
  <c r="G119" i="1"/>
  <c r="N118" i="1"/>
  <c r="G118" i="1"/>
  <c r="N117" i="1"/>
  <c r="G117" i="1"/>
  <c r="N116" i="1"/>
  <c r="G116" i="1"/>
  <c r="N115" i="1"/>
  <c r="G115" i="1"/>
  <c r="N114" i="1"/>
  <c r="G114" i="1"/>
  <c r="N113" i="1"/>
  <c r="G113" i="1"/>
  <c r="N112" i="1"/>
  <c r="G112" i="1"/>
  <c r="N111" i="1"/>
  <c r="G111" i="1"/>
  <c r="N110" i="1"/>
  <c r="G110" i="1"/>
  <c r="N109" i="1"/>
  <c r="G109" i="1"/>
  <c r="N108" i="1"/>
  <c r="G108" i="1"/>
  <c r="N107" i="1"/>
  <c r="G107" i="1"/>
  <c r="N106" i="1"/>
  <c r="G106" i="1"/>
  <c r="N105" i="1"/>
  <c r="G105" i="1"/>
  <c r="N104" i="1"/>
  <c r="G104" i="1"/>
  <c r="N103" i="1"/>
  <c r="G103" i="1"/>
  <c r="N102" i="1"/>
  <c r="G102" i="1"/>
  <c r="N101" i="1"/>
  <c r="G101" i="1"/>
  <c r="N100" i="1"/>
  <c r="G100" i="1"/>
  <c r="N99" i="1"/>
  <c r="G99" i="1"/>
  <c r="N98" i="1"/>
  <c r="G98" i="1"/>
  <c r="N97" i="1"/>
  <c r="G97" i="1"/>
  <c r="N96" i="1"/>
  <c r="G96" i="1"/>
  <c r="N95" i="1"/>
  <c r="G95" i="1"/>
  <c r="N94" i="1"/>
  <c r="G94" i="1"/>
  <c r="N93" i="1"/>
  <c r="G93" i="1"/>
  <c r="N92" i="1"/>
  <c r="G92" i="1"/>
  <c r="N91" i="1"/>
  <c r="G91" i="1"/>
  <c r="N90" i="1"/>
  <c r="G90" i="1"/>
  <c r="J89" i="1"/>
  <c r="C89" i="1"/>
  <c r="G89" i="1" s="1"/>
  <c r="J88" i="1"/>
  <c r="N88" i="1" s="1"/>
  <c r="G88" i="1"/>
  <c r="N87" i="1"/>
  <c r="G87" i="1"/>
  <c r="J86" i="1"/>
  <c r="N86" i="1" s="1"/>
  <c r="G86" i="1"/>
  <c r="N85" i="1"/>
  <c r="G85" i="1"/>
  <c r="L84" i="1"/>
  <c r="J84" i="1"/>
  <c r="E84" i="1"/>
  <c r="C84" i="1"/>
  <c r="L83" i="1"/>
  <c r="J83" i="1"/>
  <c r="E83" i="1"/>
  <c r="C83" i="1"/>
  <c r="C82" i="1"/>
  <c r="J82" i="1" s="1"/>
  <c r="J81" i="1"/>
  <c r="C81" i="1"/>
  <c r="G81" i="1" s="1"/>
  <c r="E80" i="1"/>
  <c r="C80" i="1"/>
  <c r="N79" i="1"/>
  <c r="G79" i="1"/>
  <c r="J78" i="1"/>
  <c r="C78" i="1"/>
  <c r="J77" i="1"/>
  <c r="C77" i="1"/>
  <c r="C76" i="1"/>
  <c r="N76" i="1" s="1"/>
  <c r="N75" i="1"/>
  <c r="G75" i="1"/>
  <c r="N74" i="1"/>
  <c r="G74" i="1"/>
  <c r="C73" i="1"/>
  <c r="G73" i="1" s="1"/>
  <c r="C72" i="1"/>
  <c r="G72" i="1" s="1"/>
  <c r="C71" i="1"/>
  <c r="G71" i="1" s="1"/>
  <c r="N70" i="1"/>
  <c r="G70" i="1"/>
  <c r="N69" i="1"/>
  <c r="G69" i="1"/>
  <c r="C68" i="1"/>
  <c r="N68" i="1" s="1"/>
  <c r="N67" i="1"/>
  <c r="G67" i="1"/>
  <c r="N66" i="1"/>
  <c r="G66" i="1"/>
  <c r="N65" i="1"/>
  <c r="G65" i="1"/>
  <c r="N64" i="1"/>
  <c r="G64" i="1"/>
  <c r="N63" i="1"/>
  <c r="G63" i="1"/>
  <c r="N62" i="1"/>
  <c r="G62" i="1"/>
  <c r="E61" i="1"/>
  <c r="N61" i="1" s="1"/>
  <c r="N60" i="1"/>
  <c r="G60" i="1"/>
  <c r="N59" i="1"/>
  <c r="G59" i="1"/>
  <c r="N58" i="1"/>
  <c r="G58" i="1"/>
  <c r="N57" i="1"/>
  <c r="G57" i="1"/>
  <c r="N56" i="1"/>
  <c r="G56" i="1"/>
  <c r="G55" i="1"/>
  <c r="N54" i="1"/>
  <c r="G54" i="1"/>
  <c r="N53" i="1"/>
  <c r="G53" i="1"/>
  <c r="N52" i="1"/>
  <c r="G52" i="1"/>
  <c r="N51" i="1"/>
  <c r="G51" i="1"/>
  <c r="N50" i="1"/>
  <c r="G50" i="1"/>
  <c r="N49" i="1"/>
  <c r="G49" i="1"/>
  <c r="N48" i="1"/>
  <c r="G48" i="1"/>
  <c r="N47" i="1"/>
  <c r="G47" i="1"/>
  <c r="N46" i="1"/>
  <c r="G46" i="1"/>
  <c r="N45" i="1"/>
  <c r="G45" i="1"/>
  <c r="N44" i="1"/>
  <c r="G44" i="1"/>
  <c r="N43" i="1"/>
  <c r="G43" i="1"/>
  <c r="N42" i="1"/>
  <c r="G42" i="1"/>
  <c r="N41" i="1"/>
  <c r="G41" i="1"/>
  <c r="N40" i="1"/>
  <c r="G40" i="1"/>
  <c r="N39" i="1"/>
  <c r="G39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K23" i="1"/>
  <c r="J23" i="1"/>
  <c r="I23" i="1"/>
  <c r="G23" i="1"/>
  <c r="N22" i="1"/>
  <c r="G22" i="1"/>
  <c r="N21" i="1"/>
  <c r="G21" i="1"/>
  <c r="J20" i="1"/>
  <c r="N20" i="1" s="1"/>
  <c r="G20" i="1"/>
  <c r="G19" i="1"/>
  <c r="G18" i="1"/>
  <c r="G17" i="1"/>
  <c r="N16" i="1"/>
  <c r="G16" i="1"/>
  <c r="G15" i="1"/>
  <c r="N14" i="1"/>
  <c r="G14" i="1"/>
  <c r="N13" i="1"/>
  <c r="G13" i="1"/>
  <c r="K12" i="1"/>
  <c r="N12" i="1" s="1"/>
  <c r="G12" i="1"/>
  <c r="J11" i="1"/>
  <c r="N11" i="1" s="1"/>
  <c r="G11" i="1"/>
  <c r="N10" i="1"/>
  <c r="G10" i="1"/>
  <c r="J9" i="1"/>
  <c r="N9" i="1" s="1"/>
  <c r="G9" i="1"/>
  <c r="J8" i="1"/>
  <c r="N8" i="1" s="1"/>
  <c r="G8" i="1"/>
  <c r="N80" i="1" l="1"/>
  <c r="G83" i="1"/>
  <c r="N77" i="1"/>
  <c r="N78" i="1"/>
  <c r="N23" i="1"/>
  <c r="N81" i="1"/>
  <c r="N82" i="1"/>
  <c r="N83" i="1"/>
  <c r="N89" i="1"/>
  <c r="G78" i="1"/>
  <c r="N84" i="1"/>
  <c r="N72" i="1"/>
  <c r="G82" i="1"/>
  <c r="G61" i="1"/>
  <c r="N73" i="1"/>
  <c r="G80" i="1"/>
  <c r="G76" i="1"/>
  <c r="G84" i="1"/>
  <c r="G68" i="1"/>
  <c r="N71" i="1"/>
  <c r="G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Vera</author>
  </authors>
  <commentList>
    <comment ref="S334" authorId="0" shapeId="0" xr:uid="{E0C0BD9F-5793-4B20-8BA8-6293509E2414}">
      <text>
        <r>
          <rPr>
            <sz val="9"/>
            <color indexed="81"/>
            <rFont val="Tahoma"/>
            <family val="2"/>
          </rPr>
          <t xml:space="preserve">En el mes de marzo del 2020 (inicio de la Pandemia del COVID-19), se realizaron tres reuniones del CPM, en los cuales se redujo la Tasa de Política Monetaria del BCP, primero (13-mar) de 4% a 3,75%, la segunda (16-mar) a 3,25% y la tercera (30-mar) a 2,25%. </t>
        </r>
      </text>
    </comment>
  </commentList>
</comments>
</file>

<file path=xl/sharedStrings.xml><?xml version="1.0" encoding="utf-8"?>
<sst xmlns="http://schemas.openxmlformats.org/spreadsheetml/2006/main" count="595" uniqueCount="28">
  <si>
    <t>COLOCACIONES</t>
  </si>
  <si>
    <t>Tasa de Política Monetaria</t>
  </si>
  <si>
    <t>Tasa interbancaria (TIB)      Promedio del mes</t>
  </si>
  <si>
    <t>Año</t>
  </si>
  <si>
    <t>Montos colocados según plazos</t>
  </si>
  <si>
    <t>Total colocaciones</t>
  </si>
  <si>
    <t>Saldos</t>
  </si>
  <si>
    <t>Tasas según Plazos (%)</t>
  </si>
  <si>
    <t xml:space="preserve">Rendimiento promedio ponderado </t>
  </si>
  <si>
    <t>Facilidad Permanente de Depósitos (FPD)</t>
  </si>
  <si>
    <t>Facilidad Permanente de Liquidez (FPL)</t>
  </si>
  <si>
    <t>Días</t>
  </si>
  <si>
    <t>Monto
Prom. del mes</t>
  </si>
  <si>
    <t>Tasa prom. ponderada (%)</t>
  </si>
  <si>
    <t>7 a 53</t>
  </si>
  <si>
    <t>54 a 105</t>
  </si>
  <si>
    <t>106 a 213</t>
  </si>
  <si>
    <t>214 a 455</t>
  </si>
  <si>
    <t>456 a 728</t>
  </si>
  <si>
    <t>s/d</t>
  </si>
  <si>
    <r>
      <t xml:space="preserve">Fuente: </t>
    </r>
    <r>
      <rPr>
        <sz val="9"/>
        <rFont val="Humanst521 BT"/>
        <family val="2"/>
      </rPr>
      <t>Gerencia de Mercados - Departamento de Mercado Abierto.</t>
    </r>
  </si>
  <si>
    <t>Notas:</t>
  </si>
  <si>
    <t xml:space="preserve">                 - Los plazos de las LRM se modificaron con la ampliación de los rangos por plazos a partir de febrero del 2021. Dicha ampliación no afecta la serie de datos históricos, ya que en los días que estaban fuera de los rangos anteriores, no se realizaron transacciones</t>
  </si>
  <si>
    <t xml:space="preserve">                 - A partir de agosto-1996 son incluidos en los saldos Gs 52,1 mil millones; de septiembre a junio de 1997, Gs 89,3 mil millones en cada mes; en julio-1997,  Gs79,8 mil millones; Gs 56,1 mil millones de guaraníes a partir de agosto-1997 y, Gs 43,9 mil millones en enero-1998. </t>
  </si>
  <si>
    <t xml:space="preserve">                  Las cifras mencionadas corresponden al canje de Cartas de Compromiso por reducción de encaje legal.</t>
  </si>
  <si>
    <t xml:space="preserve">FACILIDADES PERMAMENTES   </t>
  </si>
  <si>
    <t>Instrumentos de regulación monetaria</t>
  </si>
  <si>
    <t>En millones de guaraníes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</si>
</sst>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0.0"/>
    <numFmt numFmtId="166" formatCode="#,##0.0"/>
  </numFmts>
  <fonts count="17" x14ac:knownFonts="1">
    <font>
      <sz val="10"/>
      <name val="Times New Roman"/>
      <family val="1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b/>
      <sz val="10"/>
      <color theme="0"/>
      <name val="Humanst521 BT"/>
      <family val="2"/>
    </font>
    <font>
      <sz val="12"/>
      <name val="Humanst521 BT"/>
      <family val="2"/>
    </font>
    <font>
      <b/>
      <sz val="12"/>
      <color theme="0"/>
      <name val="Humanst521 BT"/>
      <family val="2"/>
    </font>
    <font>
      <b/>
      <sz val="11"/>
      <color theme="0"/>
      <name val="Humanst521 BT"/>
      <family val="2"/>
    </font>
    <font>
      <sz val="10"/>
      <name val="Humanst521 BT"/>
      <family val="2"/>
    </font>
    <font>
      <b/>
      <sz val="9"/>
      <color theme="0"/>
      <name val="Humanst521 BT"/>
      <family val="2"/>
    </font>
    <font>
      <sz val="8"/>
      <color indexed="8"/>
      <name val="Humanst521 BT"/>
      <family val="2"/>
    </font>
    <font>
      <sz val="8"/>
      <name val="Humanst521 BT"/>
      <family val="2"/>
    </font>
    <font>
      <sz val="8"/>
      <color rgb="FFFF0000"/>
      <name val="Humanst521 BT"/>
      <family val="2"/>
    </font>
    <font>
      <b/>
      <sz val="9"/>
      <name val="Humanst521 BT"/>
      <family val="2"/>
    </font>
    <font>
      <sz val="9"/>
      <color rgb="FFFF0000"/>
      <name val="Humanst521 BT"/>
      <family val="2"/>
    </font>
    <font>
      <i/>
      <sz val="9"/>
      <name val="Humanst521 BT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 applyNumberFormat="0" applyFill="0" applyBorder="0" applyAlignment="0" applyProtection="0"/>
    <xf numFmtId="164" fontId="1" fillId="0" borderId="0"/>
    <xf numFmtId="164" fontId="3" fillId="0" borderId="0" applyNumberFormat="0" applyFill="0" applyBorder="0" applyAlignment="0" applyProtection="0"/>
    <xf numFmtId="164" fontId="3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 applyNumberFormat="1"/>
    <xf numFmtId="164" fontId="2" fillId="0" borderId="0" xfId="1" applyFont="1"/>
    <xf numFmtId="164" fontId="0" fillId="0" borderId="0" xfId="0" applyBorder="1"/>
    <xf numFmtId="164" fontId="5" fillId="0" borderId="0" xfId="2" applyFont="1" applyBorder="1"/>
    <xf numFmtId="0" fontId="4" fillId="2" borderId="0" xfId="2" applyNumberFormat="1" applyFont="1" applyFill="1" applyBorder="1" applyAlignment="1">
      <alignment horizontal="left"/>
    </xf>
    <xf numFmtId="164" fontId="5" fillId="0" borderId="0" xfId="2" applyFont="1" applyBorder="1" applyAlignment="1">
      <alignment horizontal="center" vertical="center"/>
    </xf>
    <xf numFmtId="164" fontId="8" fillId="0" borderId="0" xfId="2" applyFont="1" applyBorder="1" applyAlignment="1">
      <alignment horizontal="center" vertical="center"/>
    </xf>
    <xf numFmtId="17" fontId="9" fillId="2" borderId="0" xfId="2" quotePrefix="1" applyNumberFormat="1" applyFont="1" applyFill="1" applyBorder="1" applyAlignment="1">
      <alignment horizontal="center" vertical="center" wrapText="1"/>
    </xf>
    <xf numFmtId="17" fontId="9" fillId="2" borderId="20" xfId="2" quotePrefix="1" applyNumberFormat="1" applyFont="1" applyFill="1" applyBorder="1" applyAlignment="1">
      <alignment horizontal="center" vertical="center" wrapText="1"/>
    </xf>
    <xf numFmtId="164" fontId="2" fillId="0" borderId="0" xfId="2" applyFont="1" applyBorder="1" applyAlignment="1">
      <alignment horizontal="center" vertical="center"/>
    </xf>
    <xf numFmtId="17" fontId="10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4" fontId="11" fillId="0" borderId="0" xfId="2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2" fontId="11" fillId="3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2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/>
    <xf numFmtId="3" fontId="11" fillId="3" borderId="0" xfId="4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2" fontId="10" fillId="3" borderId="0" xfId="0" applyNumberFormat="1" applyFont="1" applyFill="1" applyBorder="1" applyAlignment="1">
      <alignment horizontal="right"/>
    </xf>
    <xf numFmtId="2" fontId="11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11" fillId="3" borderId="0" xfId="0" applyNumberFormat="1" applyFont="1" applyFill="1" applyAlignment="1">
      <alignment horizontal="right"/>
    </xf>
    <xf numFmtId="17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center"/>
    </xf>
    <xf numFmtId="3" fontId="10" fillId="3" borderId="0" xfId="0" applyNumberFormat="1" applyFont="1" applyFill="1" applyAlignment="1">
      <alignment horizontal="right"/>
    </xf>
    <xf numFmtId="2" fontId="10" fillId="3" borderId="0" xfId="0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4" fontId="11" fillId="3" borderId="0" xfId="2" applyNumberFormat="1" applyFont="1" applyFill="1" applyBorder="1" applyAlignment="1">
      <alignment horizontal="right"/>
    </xf>
    <xf numFmtId="2" fontId="11" fillId="3" borderId="0" xfId="0" applyNumberFormat="1" applyFont="1" applyFill="1" applyAlignment="1">
      <alignment horizontal="center"/>
    </xf>
    <xf numFmtId="17" fontId="10" fillId="0" borderId="26" xfId="0" applyNumberFormat="1" applyFont="1" applyBorder="1" applyAlignment="1">
      <alignment horizontal="left"/>
    </xf>
    <xf numFmtId="3" fontId="11" fillId="0" borderId="26" xfId="0" applyNumberFormat="1" applyFont="1" applyBorder="1" applyAlignment="1">
      <alignment horizontal="right"/>
    </xf>
    <xf numFmtId="3" fontId="11" fillId="0" borderId="26" xfId="0" applyNumberFormat="1" applyFont="1" applyBorder="1"/>
    <xf numFmtId="3" fontId="11" fillId="0" borderId="26" xfId="4" applyNumberFormat="1" applyFont="1" applyFill="1" applyBorder="1" applyAlignment="1">
      <alignment horizontal="right"/>
    </xf>
    <xf numFmtId="2" fontId="11" fillId="0" borderId="26" xfId="0" applyNumberFormat="1" applyFont="1" applyBorder="1" applyAlignment="1">
      <alignment horizontal="right"/>
    </xf>
    <xf numFmtId="2" fontId="11" fillId="3" borderId="26" xfId="0" applyNumberFormat="1" applyFont="1" applyFill="1" applyBorder="1" applyAlignment="1">
      <alignment horizontal="right"/>
    </xf>
    <xf numFmtId="2" fontId="11" fillId="0" borderId="26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right"/>
    </xf>
    <xf numFmtId="2" fontId="10" fillId="0" borderId="26" xfId="0" applyNumberFormat="1" applyFont="1" applyBorder="1" applyAlignment="1">
      <alignment horizontal="right"/>
    </xf>
    <xf numFmtId="3" fontId="11" fillId="3" borderId="26" xfId="0" applyNumberFormat="1" applyFont="1" applyFill="1" applyBorder="1" applyAlignment="1">
      <alignment horizontal="right"/>
    </xf>
    <xf numFmtId="4" fontId="11" fillId="0" borderId="26" xfId="2" applyNumberFormat="1" applyFont="1" applyFill="1" applyBorder="1" applyAlignment="1">
      <alignment horizontal="right"/>
    </xf>
    <xf numFmtId="0" fontId="13" fillId="0" borderId="0" xfId="2" applyNumberFormat="1" applyFont="1" applyBorder="1"/>
    <xf numFmtId="2" fontId="14" fillId="0" borderId="0" xfId="1" applyNumberFormat="1" applyFont="1" applyAlignment="1">
      <alignment horizontal="center"/>
    </xf>
    <xf numFmtId="0" fontId="2" fillId="0" borderId="0" xfId="2" applyNumberFormat="1" applyFont="1" applyBorder="1"/>
    <xf numFmtId="164" fontId="2" fillId="0" borderId="0" xfId="2" applyFont="1" applyBorder="1"/>
    <xf numFmtId="0" fontId="2" fillId="0" borderId="0" xfId="1" applyNumberFormat="1" applyFont="1"/>
    <xf numFmtId="0" fontId="15" fillId="0" borderId="0" xfId="1" applyNumberFormat="1" applyFont="1"/>
    <xf numFmtId="2" fontId="11" fillId="0" borderId="26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0" fontId="6" fillId="2" borderId="1" xfId="2" applyNumberFormat="1" applyFont="1" applyFill="1" applyBorder="1" applyAlignment="1">
      <alignment horizontal="center"/>
    </xf>
    <xf numFmtId="164" fontId="4" fillId="2" borderId="19" xfId="2" applyFont="1" applyFill="1" applyBorder="1" applyAlignment="1">
      <alignment horizontal="center" vertical="center" wrapText="1"/>
    </xf>
    <xf numFmtId="164" fontId="4" fillId="2" borderId="21" xfId="2" applyFont="1" applyFill="1" applyBorder="1" applyAlignment="1">
      <alignment horizontal="center" vertical="center" wrapText="1"/>
    </xf>
    <xf numFmtId="164" fontId="4" fillId="2" borderId="18" xfId="2" applyFont="1" applyFill="1" applyBorder="1" applyAlignment="1">
      <alignment horizontal="center" vertical="center"/>
    </xf>
    <xf numFmtId="164" fontId="4" fillId="2" borderId="6" xfId="2" applyFont="1" applyFill="1" applyBorder="1" applyAlignment="1">
      <alignment horizontal="center" vertical="center"/>
    </xf>
    <xf numFmtId="164" fontId="4" fillId="2" borderId="17" xfId="2" applyFont="1" applyFill="1" applyBorder="1" applyAlignment="1">
      <alignment horizontal="center" vertical="center"/>
    </xf>
    <xf numFmtId="165" fontId="4" fillId="2" borderId="19" xfId="2" applyNumberFormat="1" applyFont="1" applyFill="1" applyBorder="1" applyAlignment="1">
      <alignment horizontal="center" vertical="center" wrapText="1"/>
    </xf>
    <xf numFmtId="165" fontId="4" fillId="2" borderId="21" xfId="2" applyNumberFormat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4" fillId="2" borderId="20" xfId="2" applyFont="1" applyFill="1" applyBorder="1" applyAlignment="1">
      <alignment horizontal="center" vertical="center" wrapText="1"/>
    </xf>
    <xf numFmtId="164" fontId="4" fillId="2" borderId="16" xfId="2" applyFont="1" applyFill="1" applyBorder="1" applyAlignment="1">
      <alignment horizontal="center" vertical="center"/>
    </xf>
    <xf numFmtId="164" fontId="4" fillId="2" borderId="0" xfId="2" applyFont="1" applyFill="1" applyBorder="1" applyAlignment="1">
      <alignment horizontal="center" vertical="center"/>
    </xf>
    <xf numFmtId="164" fontId="4" fillId="2" borderId="20" xfId="2" applyFont="1" applyFill="1" applyBorder="1" applyAlignment="1">
      <alignment horizontal="center" vertical="center"/>
    </xf>
    <xf numFmtId="165" fontId="4" fillId="2" borderId="22" xfId="2" applyNumberFormat="1" applyFont="1" applyFill="1" applyBorder="1" applyAlignment="1">
      <alignment horizontal="center" vertical="center" wrapText="1"/>
    </xf>
    <xf numFmtId="165" fontId="4" fillId="2" borderId="10" xfId="2" applyNumberFormat="1" applyFont="1" applyFill="1" applyBorder="1" applyAlignment="1">
      <alignment horizontal="center" vertical="center" wrapText="1"/>
    </xf>
    <xf numFmtId="165" fontId="4" fillId="2" borderId="20" xfId="2" applyNumberFormat="1" applyFont="1" applyFill="1" applyBorder="1" applyAlignment="1">
      <alignment horizontal="center" vertical="center" wrapText="1"/>
    </xf>
    <xf numFmtId="165" fontId="4" fillId="2" borderId="23" xfId="2" applyNumberFormat="1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/>
    </xf>
    <xf numFmtId="164" fontId="6" fillId="2" borderId="3" xfId="3" applyFont="1" applyFill="1" applyBorder="1" applyAlignment="1">
      <alignment horizontal="center" vertical="center"/>
    </xf>
    <xf numFmtId="164" fontId="6" fillId="2" borderId="4" xfId="3" applyFont="1" applyFill="1" applyBorder="1" applyAlignment="1">
      <alignment horizontal="center" vertical="center"/>
    </xf>
    <xf numFmtId="164" fontId="6" fillId="2" borderId="10" xfId="3" applyFont="1" applyFill="1" applyBorder="1" applyAlignment="1">
      <alignment horizontal="center" vertical="center"/>
    </xf>
    <xf numFmtId="164" fontId="6" fillId="2" borderId="11" xfId="3" applyFont="1" applyFill="1" applyBorder="1" applyAlignment="1">
      <alignment horizontal="center" vertical="center"/>
    </xf>
    <xf numFmtId="164" fontId="6" fillId="2" borderId="12" xfId="3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5" fontId="4" fillId="2" borderId="8" xfId="2" applyNumberFormat="1" applyFont="1" applyFill="1" applyBorder="1" applyAlignment="1">
      <alignment horizontal="center" vertical="center" wrapText="1"/>
    </xf>
    <xf numFmtId="165" fontId="4" fillId="2" borderId="15" xfId="2" applyNumberFormat="1" applyFont="1" applyFill="1" applyBorder="1" applyAlignment="1">
      <alignment horizontal="center" vertical="center" wrapText="1"/>
    </xf>
    <xf numFmtId="165" fontId="4" fillId="2" borderId="24" xfId="2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 wrapText="1"/>
    </xf>
    <xf numFmtId="165" fontId="4" fillId="2" borderId="16" xfId="2" applyNumberFormat="1" applyFont="1" applyFill="1" applyBorder="1" applyAlignment="1">
      <alignment horizontal="center" vertical="center" wrapText="1"/>
    </xf>
    <xf numFmtId="165" fontId="4" fillId="2" borderId="25" xfId="2" applyNumberFormat="1" applyFont="1" applyFill="1" applyBorder="1" applyAlignment="1">
      <alignment horizontal="center" vertical="center" wrapText="1"/>
    </xf>
    <xf numFmtId="0" fontId="4" fillId="2" borderId="17" xfId="2" applyNumberFormat="1" applyFont="1" applyFill="1" applyBorder="1" applyAlignment="1">
      <alignment horizontal="center" vertical="center" wrapText="1"/>
    </xf>
    <xf numFmtId="0" fontId="4" fillId="2" borderId="20" xfId="2" applyNumberFormat="1" applyFont="1" applyFill="1" applyBorder="1" applyAlignment="1">
      <alignment horizontal="center" vertical="center" wrapText="1"/>
    </xf>
    <xf numFmtId="17" fontId="4" fillId="2" borderId="19" xfId="2" quotePrefix="1" applyNumberFormat="1" applyFont="1" applyFill="1" applyBorder="1" applyAlignment="1">
      <alignment horizontal="center" vertical="center" wrapText="1"/>
    </xf>
    <xf numFmtId="17" fontId="4" fillId="2" borderId="21" xfId="2" quotePrefix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 2 90" xfId="2" xr:uid="{42A2F1FC-9057-4302-8E55-731D7B34272E}"/>
    <cellStyle name="Normal 74" xfId="4" xr:uid="{A798E114-4FA7-487D-AA4C-F481668C24E3}"/>
    <cellStyle name="Normal_cuadro4-5-6-7-8-8(conti)-9" xfId="3" xr:uid="{90883F55-9B77-4A73-89D0-DE6F2D539630}"/>
    <cellStyle name="Normal_Monetario Ene'09" xfId="1" xr:uid="{2F603B85-36F7-46BE-BB76-EB465524F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BDB3-F1A3-45E0-BE9A-DA8DBA71EFA2}">
  <sheetPr>
    <tabColor theme="6" tint="0.39997558519241921"/>
    <pageSetUpPr fitToPage="1"/>
  </sheetPr>
  <dimension ref="A1:AB414"/>
  <sheetViews>
    <sheetView showGridLines="0" tabSelected="1" zoomScale="85" zoomScaleNormal="85" zoomScaleSheetLayoutView="100" workbookViewId="0">
      <pane xSplit="1" ySplit="7" topLeftCell="B382" activePane="bottomRight" state="frozen"/>
      <selection pane="topRight" activeCell="B1" sqref="B1"/>
      <selection pane="bottomLeft" activeCell="A8" sqref="A8"/>
      <selection pane="bottomRight" activeCell="A409" sqref="A409"/>
    </sheetView>
  </sheetViews>
  <sheetFormatPr baseColWidth="10" defaultColWidth="13.296875" defaultRowHeight="13" x14ac:dyDescent="0.3"/>
  <cols>
    <col min="1" max="1" width="9.09765625" style="62" customWidth="1"/>
    <col min="2" max="6" width="12.69921875" style="1" customWidth="1"/>
    <col min="7" max="7" width="14.69921875" style="1" customWidth="1"/>
    <col min="8" max="8" width="15" style="1" bestFit="1" customWidth="1"/>
    <col min="9" max="9" width="9.3984375" style="1" customWidth="1"/>
    <col min="10" max="10" width="9.296875" style="1" customWidth="1"/>
    <col min="11" max="12" width="10.3984375" style="1" bestFit="1" customWidth="1"/>
    <col min="13" max="13" width="12.3984375" style="1" customWidth="1"/>
    <col min="14" max="14" width="17" style="1" customWidth="1"/>
    <col min="15" max="17" width="12.09765625" style="1" customWidth="1"/>
    <col min="18" max="19" width="12.69921875" style="1" customWidth="1"/>
    <col min="20" max="20" width="11.69921875" style="1" customWidth="1"/>
    <col min="21" max="23" width="13.296875" style="1"/>
    <col min="24" max="28" width="13.296875" style="2"/>
    <col min="29" max="16384" width="13.296875" style="1"/>
  </cols>
  <sheetData>
    <row r="1" spans="1:28" s="3" customFormat="1" ht="15.5" x14ac:dyDescent="0.35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X1" s="2"/>
      <c r="Y1" s="2"/>
      <c r="Z1" s="2"/>
      <c r="AA1" s="2"/>
      <c r="AB1" s="2"/>
    </row>
    <row r="2" spans="1:28" s="3" customFormat="1" ht="16" thickBot="1" x14ac:dyDescent="0.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X2" s="2"/>
      <c r="Y2" s="2"/>
      <c r="Z2" s="2"/>
      <c r="AA2" s="2"/>
      <c r="AB2" s="2"/>
    </row>
    <row r="3" spans="1:28" s="3" customFormat="1" ht="16" thickTop="1" x14ac:dyDescent="0.35">
      <c r="A3" s="4"/>
      <c r="B3" s="82" t="s"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88" t="s">
        <v>25</v>
      </c>
      <c r="P3" s="89"/>
      <c r="Q3" s="89"/>
      <c r="R3" s="90"/>
      <c r="S3" s="94" t="s">
        <v>1</v>
      </c>
      <c r="T3" s="97" t="s">
        <v>2</v>
      </c>
      <c r="X3" s="2"/>
      <c r="Y3" s="2"/>
      <c r="Z3" s="2"/>
      <c r="AA3" s="2"/>
      <c r="AB3" s="2"/>
    </row>
    <row r="4" spans="1:28" s="3" customFormat="1" ht="16" thickBot="1" x14ac:dyDescent="0.4">
      <c r="A4" s="4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  <c r="O4" s="91"/>
      <c r="P4" s="92"/>
      <c r="Q4" s="92"/>
      <c r="R4" s="93"/>
      <c r="S4" s="95"/>
      <c r="T4" s="98"/>
      <c r="X4" s="2"/>
      <c r="Y4" s="2"/>
      <c r="Z4" s="2"/>
      <c r="AA4" s="2"/>
      <c r="AB4" s="2"/>
    </row>
    <row r="5" spans="1:28" s="5" customFormat="1" ht="27" customHeight="1" thickTop="1" x14ac:dyDescent="0.3">
      <c r="A5" s="100" t="s">
        <v>3</v>
      </c>
      <c r="B5" s="68" t="s">
        <v>4</v>
      </c>
      <c r="C5" s="69"/>
      <c r="D5" s="69"/>
      <c r="E5" s="69"/>
      <c r="F5" s="70"/>
      <c r="G5" s="102" t="s">
        <v>5</v>
      </c>
      <c r="H5" s="66" t="s">
        <v>6</v>
      </c>
      <c r="I5" s="68" t="s">
        <v>7</v>
      </c>
      <c r="J5" s="69"/>
      <c r="K5" s="69"/>
      <c r="L5" s="69"/>
      <c r="M5" s="70"/>
      <c r="N5" s="71" t="s">
        <v>8</v>
      </c>
      <c r="O5" s="73" t="s">
        <v>9</v>
      </c>
      <c r="P5" s="74"/>
      <c r="Q5" s="73" t="s">
        <v>10</v>
      </c>
      <c r="R5" s="74"/>
      <c r="S5" s="95"/>
      <c r="T5" s="98"/>
      <c r="X5" s="2"/>
      <c r="Y5" s="2"/>
      <c r="Z5" s="2"/>
      <c r="AA5" s="2"/>
      <c r="AB5" s="2"/>
    </row>
    <row r="6" spans="1:28" s="6" customFormat="1" x14ac:dyDescent="0.3">
      <c r="A6" s="101"/>
      <c r="B6" s="75" t="s">
        <v>11</v>
      </c>
      <c r="C6" s="76"/>
      <c r="D6" s="76"/>
      <c r="E6" s="76"/>
      <c r="F6" s="77"/>
      <c r="G6" s="103"/>
      <c r="H6" s="67"/>
      <c r="I6" s="75" t="s">
        <v>11</v>
      </c>
      <c r="J6" s="76"/>
      <c r="K6" s="76"/>
      <c r="L6" s="76"/>
      <c r="M6" s="77"/>
      <c r="N6" s="72"/>
      <c r="O6" s="78" t="s">
        <v>12</v>
      </c>
      <c r="P6" s="80" t="s">
        <v>13</v>
      </c>
      <c r="Q6" s="78" t="s">
        <v>12</v>
      </c>
      <c r="R6" s="80" t="s">
        <v>13</v>
      </c>
      <c r="S6" s="95"/>
      <c r="T6" s="98"/>
      <c r="X6" s="2"/>
      <c r="Y6" s="2"/>
      <c r="Z6" s="2"/>
      <c r="AA6" s="2"/>
      <c r="AB6" s="2"/>
    </row>
    <row r="7" spans="1:28" s="9" customFormat="1" ht="13.5" thickBot="1" x14ac:dyDescent="0.35">
      <c r="A7" s="101"/>
      <c r="B7" s="7" t="s">
        <v>14</v>
      </c>
      <c r="C7" s="7" t="s">
        <v>15</v>
      </c>
      <c r="D7" s="7" t="s">
        <v>16</v>
      </c>
      <c r="E7" s="7" t="s">
        <v>17</v>
      </c>
      <c r="F7" s="8" t="s">
        <v>18</v>
      </c>
      <c r="G7" s="103"/>
      <c r="H7" s="67"/>
      <c r="I7" s="7" t="s">
        <v>14</v>
      </c>
      <c r="J7" s="7" t="s">
        <v>15</v>
      </c>
      <c r="K7" s="7" t="s">
        <v>16</v>
      </c>
      <c r="L7" s="7" t="s">
        <v>17</v>
      </c>
      <c r="M7" s="8" t="s">
        <v>18</v>
      </c>
      <c r="N7" s="72"/>
      <c r="O7" s="79"/>
      <c r="P7" s="81"/>
      <c r="Q7" s="79"/>
      <c r="R7" s="81"/>
      <c r="S7" s="96"/>
      <c r="T7" s="99"/>
      <c r="X7" s="2"/>
      <c r="Y7" s="2"/>
      <c r="Z7" s="2"/>
      <c r="AA7" s="2"/>
      <c r="AB7" s="2"/>
    </row>
    <row r="8" spans="1:28" hidden="1" x14ac:dyDescent="0.3">
      <c r="A8" s="10">
        <v>33970</v>
      </c>
      <c r="B8" s="11">
        <v>25500</v>
      </c>
      <c r="C8" s="12">
        <v>5000</v>
      </c>
      <c r="D8" s="11">
        <v>1000</v>
      </c>
      <c r="E8" s="11">
        <v>0</v>
      </c>
      <c r="F8" s="11">
        <v>0</v>
      </c>
      <c r="G8" s="12">
        <f>SUM(B8:F8)</f>
        <v>31500</v>
      </c>
      <c r="H8" s="12">
        <v>0</v>
      </c>
      <c r="I8" s="13">
        <v>17.25808</v>
      </c>
      <c r="J8" s="13">
        <f>(19+20)/2</f>
        <v>19.5</v>
      </c>
      <c r="K8" s="13">
        <v>23.99</v>
      </c>
      <c r="L8" s="14" t="s">
        <v>19</v>
      </c>
      <c r="M8" s="14" t="s">
        <v>19</v>
      </c>
      <c r="N8" s="15">
        <f t="shared" ref="N8:N14" si="0">+SUMPRODUCT(B8:F8,I8:M8)/SUM(B8:F8)</f>
        <v>17.827652063492064</v>
      </c>
      <c r="S8" s="16"/>
      <c r="T8" s="16"/>
    </row>
    <row r="9" spans="1:28" hidden="1" x14ac:dyDescent="0.3">
      <c r="A9" s="10">
        <v>34001</v>
      </c>
      <c r="B9" s="11">
        <v>20900</v>
      </c>
      <c r="C9" s="12">
        <v>6000</v>
      </c>
      <c r="D9" s="11">
        <v>0</v>
      </c>
      <c r="E9" s="11">
        <v>0</v>
      </c>
      <c r="F9" s="11">
        <v>0</v>
      </c>
      <c r="G9" s="12">
        <f t="shared" ref="G9:G72" si="1">SUM(B9:F9)</f>
        <v>26900</v>
      </c>
      <c r="H9" s="12">
        <v>0</v>
      </c>
      <c r="I9" s="13">
        <v>18.098459999999999</v>
      </c>
      <c r="J9" s="13">
        <f>(19.3+20)/2</f>
        <v>19.649999999999999</v>
      </c>
      <c r="K9" s="13" t="s">
        <v>19</v>
      </c>
      <c r="L9" s="14" t="s">
        <v>19</v>
      </c>
      <c r="M9" s="14" t="s">
        <v>19</v>
      </c>
      <c r="N9" s="15">
        <f t="shared" si="0"/>
        <v>18.444528401486988</v>
      </c>
      <c r="S9" s="16"/>
      <c r="T9" s="16"/>
    </row>
    <row r="10" spans="1:28" hidden="1" x14ac:dyDescent="0.3">
      <c r="A10" s="10">
        <v>34029</v>
      </c>
      <c r="B10" s="11">
        <v>13000</v>
      </c>
      <c r="C10" s="12">
        <v>3500</v>
      </c>
      <c r="D10" s="11">
        <v>0</v>
      </c>
      <c r="E10" s="11">
        <v>0</v>
      </c>
      <c r="F10" s="11">
        <v>0</v>
      </c>
      <c r="G10" s="12">
        <f t="shared" si="1"/>
        <v>16500</v>
      </c>
      <c r="H10" s="12">
        <v>0</v>
      </c>
      <c r="I10" s="13">
        <v>20.996729999999999</v>
      </c>
      <c r="J10" s="13">
        <v>23.0002</v>
      </c>
      <c r="K10" s="13" t="s">
        <v>19</v>
      </c>
      <c r="L10" s="14" t="s">
        <v>19</v>
      </c>
      <c r="M10" s="14" t="s">
        <v>19</v>
      </c>
      <c r="N10" s="15">
        <f t="shared" si="0"/>
        <v>21.421708484848484</v>
      </c>
      <c r="S10" s="16"/>
      <c r="T10" s="16"/>
    </row>
    <row r="11" spans="1:28" hidden="1" x14ac:dyDescent="0.3">
      <c r="A11" s="10">
        <v>34060</v>
      </c>
      <c r="B11" s="11">
        <v>9500</v>
      </c>
      <c r="C11" s="12">
        <v>3000</v>
      </c>
      <c r="D11" s="11">
        <v>14000</v>
      </c>
      <c r="E11" s="11">
        <v>0</v>
      </c>
      <c r="F11" s="11">
        <v>0</v>
      </c>
      <c r="G11" s="12">
        <f t="shared" si="1"/>
        <v>26500</v>
      </c>
      <c r="H11" s="12">
        <v>0</v>
      </c>
      <c r="I11" s="13">
        <v>20.998169999999998</v>
      </c>
      <c r="J11" s="13">
        <f>(21.9+23)/2</f>
        <v>22.45</v>
      </c>
      <c r="K11" s="13">
        <v>23.999960000000002</v>
      </c>
      <c r="L11" s="14" t="s">
        <v>19</v>
      </c>
      <c r="M11" s="14" t="s">
        <v>19</v>
      </c>
      <c r="N11" s="15">
        <f t="shared" si="0"/>
        <v>22.748379433962263</v>
      </c>
      <c r="S11" s="16"/>
      <c r="T11" s="16"/>
    </row>
    <row r="12" spans="1:28" hidden="1" x14ac:dyDescent="0.3">
      <c r="A12" s="10">
        <v>34090</v>
      </c>
      <c r="B12" s="11">
        <v>0</v>
      </c>
      <c r="C12" s="12">
        <v>4000</v>
      </c>
      <c r="D12" s="11">
        <v>9500</v>
      </c>
      <c r="E12" s="11">
        <v>0</v>
      </c>
      <c r="F12" s="11">
        <v>0</v>
      </c>
      <c r="G12" s="12">
        <f t="shared" si="1"/>
        <v>13500</v>
      </c>
      <c r="H12" s="12">
        <v>0</v>
      </c>
      <c r="I12" s="13" t="s">
        <v>19</v>
      </c>
      <c r="J12" s="13">
        <v>23.0002</v>
      </c>
      <c r="K12" s="13">
        <f>(23.62+24+24.09)/3</f>
        <v>23.903333333333336</v>
      </c>
      <c r="L12" s="14" t="s">
        <v>19</v>
      </c>
      <c r="M12" s="14" t="s">
        <v>19</v>
      </c>
      <c r="N12" s="15">
        <f t="shared" si="0"/>
        <v>23.635738271604939</v>
      </c>
      <c r="S12" s="16"/>
      <c r="T12" s="16"/>
    </row>
    <row r="13" spans="1:28" hidden="1" x14ac:dyDescent="0.3">
      <c r="A13" s="10">
        <v>34121</v>
      </c>
      <c r="B13" s="11">
        <v>0</v>
      </c>
      <c r="C13" s="12">
        <v>14200</v>
      </c>
      <c r="D13" s="11">
        <v>49230</v>
      </c>
      <c r="E13" s="11">
        <v>0</v>
      </c>
      <c r="F13" s="11">
        <v>0</v>
      </c>
      <c r="G13" s="12">
        <f t="shared" si="1"/>
        <v>63430</v>
      </c>
      <c r="H13" s="12">
        <v>0</v>
      </c>
      <c r="I13" s="13" t="s">
        <v>19</v>
      </c>
      <c r="J13" s="13">
        <v>21.74288</v>
      </c>
      <c r="K13" s="13">
        <v>23.915980000000001</v>
      </c>
      <c r="L13" s="14" t="s">
        <v>19</v>
      </c>
      <c r="M13" s="14" t="s">
        <v>19</v>
      </c>
      <c r="N13" s="15">
        <f t="shared" si="0"/>
        <v>23.429490641652215</v>
      </c>
      <c r="S13" s="16"/>
      <c r="T13" s="16"/>
    </row>
    <row r="14" spans="1:28" hidden="1" x14ac:dyDescent="0.3">
      <c r="A14" s="10">
        <v>34151</v>
      </c>
      <c r="B14" s="11">
        <v>22500</v>
      </c>
      <c r="C14" s="12">
        <v>3300</v>
      </c>
      <c r="D14" s="11">
        <v>11000</v>
      </c>
      <c r="E14" s="11">
        <v>0</v>
      </c>
      <c r="F14" s="11">
        <v>0</v>
      </c>
      <c r="G14" s="12">
        <f t="shared" si="1"/>
        <v>36800</v>
      </c>
      <c r="H14" s="12">
        <v>0</v>
      </c>
      <c r="I14" s="13" t="s">
        <v>19</v>
      </c>
      <c r="J14" s="13" t="s">
        <v>19</v>
      </c>
      <c r="K14" s="13">
        <v>24.000019999999999</v>
      </c>
      <c r="L14" s="14" t="s">
        <v>19</v>
      </c>
      <c r="M14" s="14" t="s">
        <v>19</v>
      </c>
      <c r="N14" s="15">
        <f t="shared" si="0"/>
        <v>7.1739190217391293</v>
      </c>
      <c r="S14" s="16"/>
      <c r="T14" s="16"/>
    </row>
    <row r="15" spans="1:28" hidden="1" x14ac:dyDescent="0.3">
      <c r="A15" s="10">
        <v>34182</v>
      </c>
      <c r="B15" s="11">
        <v>0</v>
      </c>
      <c r="C15" s="12">
        <v>0</v>
      </c>
      <c r="D15" s="11">
        <v>0</v>
      </c>
      <c r="E15" s="11">
        <v>0</v>
      </c>
      <c r="F15" s="11">
        <v>0</v>
      </c>
      <c r="G15" s="12">
        <f t="shared" si="1"/>
        <v>0</v>
      </c>
      <c r="H15" s="12">
        <v>0</v>
      </c>
      <c r="I15" s="13" t="s">
        <v>19</v>
      </c>
      <c r="J15" s="13" t="s">
        <v>19</v>
      </c>
      <c r="K15" s="13" t="s">
        <v>19</v>
      </c>
      <c r="L15" s="14" t="s">
        <v>19</v>
      </c>
      <c r="M15" s="14" t="s">
        <v>19</v>
      </c>
      <c r="N15" s="15">
        <v>0</v>
      </c>
      <c r="S15" s="16"/>
      <c r="T15" s="16"/>
    </row>
    <row r="16" spans="1:28" hidden="1" x14ac:dyDescent="0.3">
      <c r="A16" s="10">
        <v>34213</v>
      </c>
      <c r="B16" s="11">
        <v>0</v>
      </c>
      <c r="C16" s="12">
        <v>11790</v>
      </c>
      <c r="D16" s="11">
        <v>2000</v>
      </c>
      <c r="E16" s="11">
        <v>0</v>
      </c>
      <c r="F16" s="11">
        <v>0</v>
      </c>
      <c r="G16" s="12">
        <f t="shared" si="1"/>
        <v>13790</v>
      </c>
      <c r="H16" s="12">
        <v>0</v>
      </c>
      <c r="I16" s="13" t="s">
        <v>19</v>
      </c>
      <c r="J16" s="13">
        <v>18.9999</v>
      </c>
      <c r="K16" s="13">
        <v>23.9999</v>
      </c>
      <c r="L16" s="14" t="s">
        <v>19</v>
      </c>
      <c r="M16" s="14" t="s">
        <v>19</v>
      </c>
      <c r="N16" s="15">
        <f>+SUMPRODUCT(B16:F16,I16:M16)/SUM(B16:F16)</f>
        <v>19.725063161711383</v>
      </c>
      <c r="S16" s="16"/>
      <c r="T16" s="16"/>
    </row>
    <row r="17" spans="1:20" hidden="1" x14ac:dyDescent="0.3">
      <c r="A17" s="10">
        <v>34243</v>
      </c>
      <c r="B17" s="11">
        <v>0</v>
      </c>
      <c r="C17" s="12">
        <v>0</v>
      </c>
      <c r="D17" s="11">
        <v>0</v>
      </c>
      <c r="E17" s="11">
        <v>0</v>
      </c>
      <c r="F17" s="11">
        <v>0</v>
      </c>
      <c r="G17" s="12">
        <f t="shared" si="1"/>
        <v>0</v>
      </c>
      <c r="H17" s="12">
        <v>0</v>
      </c>
      <c r="I17" s="13" t="s">
        <v>19</v>
      </c>
      <c r="J17" s="13" t="s">
        <v>19</v>
      </c>
      <c r="K17" s="13" t="s">
        <v>19</v>
      </c>
      <c r="L17" s="14" t="s">
        <v>19</v>
      </c>
      <c r="M17" s="14" t="s">
        <v>19</v>
      </c>
      <c r="N17" s="15">
        <v>0</v>
      </c>
      <c r="S17" s="16"/>
      <c r="T17" s="16"/>
    </row>
    <row r="18" spans="1:20" hidden="1" x14ac:dyDescent="0.3">
      <c r="A18" s="10">
        <v>34274</v>
      </c>
      <c r="B18" s="11">
        <v>0</v>
      </c>
      <c r="C18" s="12">
        <v>0</v>
      </c>
      <c r="D18" s="11">
        <v>0</v>
      </c>
      <c r="E18" s="11">
        <v>0</v>
      </c>
      <c r="F18" s="11">
        <v>0</v>
      </c>
      <c r="G18" s="12">
        <f t="shared" si="1"/>
        <v>0</v>
      </c>
      <c r="H18" s="12">
        <v>0</v>
      </c>
      <c r="I18" s="13" t="s">
        <v>19</v>
      </c>
      <c r="J18" s="13" t="s">
        <v>19</v>
      </c>
      <c r="K18" s="13" t="s">
        <v>19</v>
      </c>
      <c r="L18" s="14" t="s">
        <v>19</v>
      </c>
      <c r="M18" s="14" t="s">
        <v>19</v>
      </c>
      <c r="N18" s="15">
        <v>0</v>
      </c>
      <c r="S18" s="16"/>
      <c r="T18" s="16"/>
    </row>
    <row r="19" spans="1:20" hidden="1" x14ac:dyDescent="0.3">
      <c r="A19" s="10">
        <v>34304</v>
      </c>
      <c r="B19" s="11">
        <v>0</v>
      </c>
      <c r="C19" s="12">
        <v>0</v>
      </c>
      <c r="D19" s="11">
        <v>0</v>
      </c>
      <c r="E19" s="11">
        <v>0</v>
      </c>
      <c r="F19" s="11">
        <v>0</v>
      </c>
      <c r="G19" s="12">
        <f t="shared" si="1"/>
        <v>0</v>
      </c>
      <c r="H19" s="12">
        <v>8000</v>
      </c>
      <c r="I19" s="13" t="s">
        <v>19</v>
      </c>
      <c r="J19" s="13" t="s">
        <v>19</v>
      </c>
      <c r="K19" s="13" t="s">
        <v>19</v>
      </c>
      <c r="L19" s="14" t="s">
        <v>19</v>
      </c>
      <c r="M19" s="14" t="s">
        <v>19</v>
      </c>
      <c r="N19" s="15">
        <v>0</v>
      </c>
      <c r="S19" s="16"/>
      <c r="T19" s="16"/>
    </row>
    <row r="20" spans="1:20" hidden="1" x14ac:dyDescent="0.3">
      <c r="A20" s="10">
        <v>34335</v>
      </c>
      <c r="B20" s="11">
        <v>0</v>
      </c>
      <c r="C20" s="12">
        <v>20500</v>
      </c>
      <c r="D20" s="11">
        <v>4000</v>
      </c>
      <c r="E20" s="11">
        <v>0</v>
      </c>
      <c r="F20" s="11">
        <v>0</v>
      </c>
      <c r="G20" s="12">
        <f t="shared" si="1"/>
        <v>24500</v>
      </c>
      <c r="H20" s="12">
        <v>26500</v>
      </c>
      <c r="I20" s="13" t="s">
        <v>19</v>
      </c>
      <c r="J20" s="13">
        <f>(22.59+23.77)/2</f>
        <v>23.18</v>
      </c>
      <c r="K20" s="13">
        <v>25.874700000000001</v>
      </c>
      <c r="L20" s="14" t="s">
        <v>19</v>
      </c>
      <c r="M20" s="14" t="s">
        <v>19</v>
      </c>
      <c r="N20" s="15">
        <f t="shared" ref="N20:N54" si="2">+SUMPRODUCT(B20:F20,I20:M20)/SUM(B20:F20)</f>
        <v>23.619951020408166</v>
      </c>
      <c r="S20" s="16"/>
      <c r="T20" s="16"/>
    </row>
    <row r="21" spans="1:20" hidden="1" x14ac:dyDescent="0.3">
      <c r="A21" s="10">
        <v>34366</v>
      </c>
      <c r="B21" s="11">
        <v>4000</v>
      </c>
      <c r="C21" s="12">
        <v>0</v>
      </c>
      <c r="D21" s="11">
        <v>0</v>
      </c>
      <c r="E21" s="11">
        <v>0</v>
      </c>
      <c r="F21" s="11">
        <v>0</v>
      </c>
      <c r="G21" s="12">
        <f t="shared" si="1"/>
        <v>4000</v>
      </c>
      <c r="H21" s="12">
        <v>25000</v>
      </c>
      <c r="I21" s="13">
        <v>23.237349999999999</v>
      </c>
      <c r="J21" s="13" t="s">
        <v>19</v>
      </c>
      <c r="K21" s="13" t="s">
        <v>19</v>
      </c>
      <c r="L21" s="14" t="s">
        <v>19</v>
      </c>
      <c r="M21" s="14" t="s">
        <v>19</v>
      </c>
      <c r="N21" s="15">
        <f t="shared" si="2"/>
        <v>23.237349999999999</v>
      </c>
      <c r="S21" s="16"/>
      <c r="T21" s="16"/>
    </row>
    <row r="22" spans="1:20" hidden="1" x14ac:dyDescent="0.3">
      <c r="A22" s="10">
        <v>34394</v>
      </c>
      <c r="B22" s="11">
        <v>0</v>
      </c>
      <c r="C22" s="12">
        <v>2000</v>
      </c>
      <c r="D22" s="11">
        <v>1000</v>
      </c>
      <c r="E22" s="11">
        <v>0</v>
      </c>
      <c r="F22" s="11">
        <v>0</v>
      </c>
      <c r="G22" s="12">
        <f t="shared" si="1"/>
        <v>3000</v>
      </c>
      <c r="H22" s="12">
        <v>18000</v>
      </c>
      <c r="I22" s="13" t="s">
        <v>19</v>
      </c>
      <c r="J22" s="13">
        <v>24.25</v>
      </c>
      <c r="K22" s="13">
        <v>25.5</v>
      </c>
      <c r="L22" s="14" t="s">
        <v>19</v>
      </c>
      <c r="M22" s="14" t="s">
        <v>19</v>
      </c>
      <c r="N22" s="15">
        <f t="shared" si="2"/>
        <v>24.666666666666668</v>
      </c>
      <c r="S22" s="16"/>
      <c r="T22" s="16"/>
    </row>
    <row r="23" spans="1:20" hidden="1" x14ac:dyDescent="0.3">
      <c r="A23" s="10">
        <v>34425</v>
      </c>
      <c r="B23" s="11">
        <v>30800</v>
      </c>
      <c r="C23" s="12">
        <v>23400</v>
      </c>
      <c r="D23" s="11">
        <v>8000</v>
      </c>
      <c r="E23" s="11">
        <v>0</v>
      </c>
      <c r="F23" s="11">
        <v>0</v>
      </c>
      <c r="G23" s="12">
        <f t="shared" si="1"/>
        <v>62200</v>
      </c>
      <c r="H23" s="12">
        <v>69200</v>
      </c>
      <c r="I23" s="13">
        <f>(22.47+23.64)/2</f>
        <v>23.055</v>
      </c>
      <c r="J23" s="13">
        <f>(23.02+24.2)/2</f>
        <v>23.61</v>
      </c>
      <c r="K23" s="13">
        <f>(25.32+25.74+25.99)/3</f>
        <v>25.683333333333334</v>
      </c>
      <c r="L23" s="14" t="s">
        <v>19</v>
      </c>
      <c r="M23" s="14" t="s">
        <v>19</v>
      </c>
      <c r="N23" s="15">
        <f t="shared" si="2"/>
        <v>23.601843515541265</v>
      </c>
      <c r="S23" s="16"/>
      <c r="T23" s="16"/>
    </row>
    <row r="24" spans="1:20" hidden="1" x14ac:dyDescent="0.3">
      <c r="A24" s="10">
        <v>34455</v>
      </c>
      <c r="B24" s="11">
        <v>31500</v>
      </c>
      <c r="C24" s="12">
        <v>27600</v>
      </c>
      <c r="D24" s="11">
        <v>0</v>
      </c>
      <c r="E24" s="11">
        <v>0</v>
      </c>
      <c r="F24" s="11">
        <v>0</v>
      </c>
      <c r="G24" s="12">
        <f t="shared" si="1"/>
        <v>59100</v>
      </c>
      <c r="H24" s="12">
        <v>97500</v>
      </c>
      <c r="I24" s="13">
        <v>22.34064</v>
      </c>
      <c r="J24" s="13">
        <v>23.054310000000001</v>
      </c>
      <c r="K24" s="13" t="s">
        <v>19</v>
      </c>
      <c r="L24" s="14" t="s">
        <v>19</v>
      </c>
      <c r="M24" s="14" t="s">
        <v>19</v>
      </c>
      <c r="N24" s="15">
        <f t="shared" si="2"/>
        <v>22.673927512690355</v>
      </c>
      <c r="S24" s="16"/>
      <c r="T24" s="16"/>
    </row>
    <row r="25" spans="1:20" hidden="1" x14ac:dyDescent="0.3">
      <c r="A25" s="10">
        <v>34486</v>
      </c>
      <c r="B25" s="11">
        <v>39900</v>
      </c>
      <c r="C25" s="12">
        <v>33400</v>
      </c>
      <c r="D25" s="11">
        <v>0</v>
      </c>
      <c r="E25" s="11">
        <v>0</v>
      </c>
      <c r="F25" s="11">
        <v>0</v>
      </c>
      <c r="G25" s="12">
        <f t="shared" si="1"/>
        <v>73300</v>
      </c>
      <c r="H25" s="12">
        <v>121400</v>
      </c>
      <c r="I25" s="13">
        <v>22.0185</v>
      </c>
      <c r="J25" s="13">
        <v>22.64611</v>
      </c>
      <c r="K25" s="13" t="s">
        <v>19</v>
      </c>
      <c r="L25" s="14" t="s">
        <v>19</v>
      </c>
      <c r="M25" s="14" t="s">
        <v>19</v>
      </c>
      <c r="N25" s="15">
        <f t="shared" si="2"/>
        <v>22.304477817189632</v>
      </c>
      <c r="S25" s="16"/>
      <c r="T25" s="16"/>
    </row>
    <row r="26" spans="1:20" hidden="1" x14ac:dyDescent="0.3">
      <c r="A26" s="10">
        <v>34516</v>
      </c>
      <c r="B26" s="11">
        <v>43500</v>
      </c>
      <c r="C26" s="12">
        <v>55200</v>
      </c>
      <c r="D26" s="11">
        <v>0</v>
      </c>
      <c r="E26" s="11">
        <v>0</v>
      </c>
      <c r="F26" s="11">
        <v>0</v>
      </c>
      <c r="G26" s="12">
        <f t="shared" si="1"/>
        <v>98700</v>
      </c>
      <c r="H26" s="12">
        <v>147100</v>
      </c>
      <c r="I26" s="13">
        <v>18.76793</v>
      </c>
      <c r="J26" s="13">
        <v>20.353729999999999</v>
      </c>
      <c r="K26" s="13" t="s">
        <v>19</v>
      </c>
      <c r="L26" s="14" t="s">
        <v>19</v>
      </c>
      <c r="M26" s="14" t="s">
        <v>19</v>
      </c>
      <c r="N26" s="15">
        <f t="shared" si="2"/>
        <v>19.654821185410331</v>
      </c>
      <c r="S26" s="16"/>
      <c r="T26" s="16"/>
    </row>
    <row r="27" spans="1:20" hidden="1" x14ac:dyDescent="0.3">
      <c r="A27" s="10">
        <v>34547</v>
      </c>
      <c r="B27" s="11">
        <v>13000</v>
      </c>
      <c r="C27" s="12">
        <v>71900</v>
      </c>
      <c r="D27" s="11">
        <v>0</v>
      </c>
      <c r="E27" s="11">
        <v>0</v>
      </c>
      <c r="F27" s="11">
        <v>0</v>
      </c>
      <c r="G27" s="12">
        <f t="shared" si="1"/>
        <v>84900</v>
      </c>
      <c r="H27" s="12">
        <v>131600</v>
      </c>
      <c r="I27" s="13">
        <v>14.26296</v>
      </c>
      <c r="J27" s="13">
        <v>15.797180000000001</v>
      </c>
      <c r="K27" s="13" t="s">
        <v>19</v>
      </c>
      <c r="L27" s="14" t="s">
        <v>19</v>
      </c>
      <c r="M27" s="14" t="s">
        <v>19</v>
      </c>
      <c r="N27" s="15">
        <f t="shared" si="2"/>
        <v>15.562258209658422</v>
      </c>
      <c r="S27" s="16"/>
      <c r="T27" s="16"/>
    </row>
    <row r="28" spans="1:20" hidden="1" x14ac:dyDescent="0.3">
      <c r="A28" s="10">
        <v>34578</v>
      </c>
      <c r="B28" s="11">
        <v>22000</v>
      </c>
      <c r="C28" s="12">
        <v>32500</v>
      </c>
      <c r="D28" s="11">
        <v>0</v>
      </c>
      <c r="E28" s="11">
        <v>0</v>
      </c>
      <c r="F28" s="11">
        <v>0</v>
      </c>
      <c r="G28" s="12">
        <f t="shared" si="1"/>
        <v>54500</v>
      </c>
      <c r="H28" s="12">
        <v>115522</v>
      </c>
      <c r="I28" s="13">
        <v>14.00005</v>
      </c>
      <c r="J28" s="13">
        <v>14.74141</v>
      </c>
      <c r="K28" s="13" t="s">
        <v>19</v>
      </c>
      <c r="L28" s="14" t="s">
        <v>19</v>
      </c>
      <c r="M28" s="14" t="s">
        <v>19</v>
      </c>
      <c r="N28" s="15">
        <f t="shared" si="2"/>
        <v>14.442145412844038</v>
      </c>
      <c r="S28" s="16"/>
      <c r="T28" s="16"/>
    </row>
    <row r="29" spans="1:20" hidden="1" x14ac:dyDescent="0.3">
      <c r="A29" s="10">
        <v>34608</v>
      </c>
      <c r="B29" s="11">
        <v>31500</v>
      </c>
      <c r="C29" s="12">
        <v>38800</v>
      </c>
      <c r="D29" s="11">
        <v>0</v>
      </c>
      <c r="E29" s="11">
        <v>0</v>
      </c>
      <c r="F29" s="11">
        <v>0</v>
      </c>
      <c r="G29" s="12">
        <f t="shared" si="1"/>
        <v>70300</v>
      </c>
      <c r="H29" s="12">
        <v>106800</v>
      </c>
      <c r="I29" s="13">
        <v>13.999874999999999</v>
      </c>
      <c r="J29" s="13">
        <v>15.118912999999999</v>
      </c>
      <c r="K29" s="13" t="s">
        <v>19</v>
      </c>
      <c r="L29" s="14" t="s">
        <v>19</v>
      </c>
      <c r="M29" s="14" t="s">
        <v>19</v>
      </c>
      <c r="N29" s="15">
        <f t="shared" si="2"/>
        <v>14.617494834992886</v>
      </c>
      <c r="S29" s="16"/>
      <c r="T29" s="16"/>
    </row>
    <row r="30" spans="1:20" hidden="1" x14ac:dyDescent="0.3">
      <c r="A30" s="10">
        <v>34639</v>
      </c>
      <c r="B30" s="11">
        <v>20500</v>
      </c>
      <c r="C30" s="12">
        <v>30000</v>
      </c>
      <c r="D30" s="11">
        <v>0</v>
      </c>
      <c r="E30" s="11">
        <v>0</v>
      </c>
      <c r="F30" s="11">
        <v>0</v>
      </c>
      <c r="G30" s="12">
        <f t="shared" si="1"/>
        <v>50500</v>
      </c>
      <c r="H30" s="12">
        <v>86300</v>
      </c>
      <c r="I30" s="13">
        <v>14.0001</v>
      </c>
      <c r="J30" s="13">
        <v>15.102316999999999</v>
      </c>
      <c r="K30" s="13" t="s">
        <v>19</v>
      </c>
      <c r="L30" s="14" t="s">
        <v>19</v>
      </c>
      <c r="M30" s="14" t="s">
        <v>19</v>
      </c>
      <c r="N30" s="15">
        <f t="shared" si="2"/>
        <v>14.654882376237623</v>
      </c>
      <c r="S30" s="16"/>
      <c r="T30" s="16"/>
    </row>
    <row r="31" spans="1:20" hidden="1" x14ac:dyDescent="0.3">
      <c r="A31" s="10">
        <v>34669</v>
      </c>
      <c r="B31" s="11">
        <v>14500</v>
      </c>
      <c r="C31" s="12">
        <v>0</v>
      </c>
      <c r="D31" s="11">
        <v>0</v>
      </c>
      <c r="E31" s="11">
        <v>0</v>
      </c>
      <c r="F31" s="11">
        <v>0</v>
      </c>
      <c r="G31" s="12">
        <f t="shared" si="1"/>
        <v>14500</v>
      </c>
      <c r="H31" s="12">
        <v>35500</v>
      </c>
      <c r="I31" s="13">
        <v>16.666599999999999</v>
      </c>
      <c r="J31" s="13" t="s">
        <v>19</v>
      </c>
      <c r="K31" s="13" t="s">
        <v>19</v>
      </c>
      <c r="L31" s="14" t="s">
        <v>19</v>
      </c>
      <c r="M31" s="14" t="s">
        <v>19</v>
      </c>
      <c r="N31" s="15">
        <f t="shared" si="2"/>
        <v>16.666599999999999</v>
      </c>
      <c r="S31" s="16"/>
      <c r="T31" s="16"/>
    </row>
    <row r="32" spans="1:20" hidden="1" x14ac:dyDescent="0.3">
      <c r="A32" s="10">
        <v>34700</v>
      </c>
      <c r="B32" s="11">
        <v>34000</v>
      </c>
      <c r="C32" s="12">
        <v>29000</v>
      </c>
      <c r="D32" s="11">
        <v>0</v>
      </c>
      <c r="E32" s="11">
        <v>0</v>
      </c>
      <c r="F32" s="11">
        <v>0</v>
      </c>
      <c r="G32" s="12">
        <f t="shared" si="1"/>
        <v>63000</v>
      </c>
      <c r="H32" s="12">
        <v>65000</v>
      </c>
      <c r="I32" s="13">
        <v>15.989649999999999</v>
      </c>
      <c r="J32" s="13">
        <v>16.775566999999999</v>
      </c>
      <c r="K32" s="13" t="s">
        <v>19</v>
      </c>
      <c r="L32" s="14" t="s">
        <v>19</v>
      </c>
      <c r="M32" s="14" t="s">
        <v>19</v>
      </c>
      <c r="N32" s="15">
        <f t="shared" si="2"/>
        <v>16.351421317460318</v>
      </c>
      <c r="S32" s="16"/>
      <c r="T32" s="16"/>
    </row>
    <row r="33" spans="1:20" hidden="1" x14ac:dyDescent="0.3">
      <c r="A33" s="10">
        <v>34731</v>
      </c>
      <c r="B33" s="11">
        <v>13000</v>
      </c>
      <c r="C33" s="12">
        <v>12300</v>
      </c>
      <c r="D33" s="11">
        <v>0</v>
      </c>
      <c r="E33" s="11">
        <v>0</v>
      </c>
      <c r="F33" s="11">
        <v>0</v>
      </c>
      <c r="G33" s="12">
        <f t="shared" si="1"/>
        <v>25300</v>
      </c>
      <c r="H33" s="12">
        <v>54300</v>
      </c>
      <c r="I33" s="13">
        <v>16.2973</v>
      </c>
      <c r="J33" s="13">
        <v>16.873950000000001</v>
      </c>
      <c r="K33" s="13" t="s">
        <v>19</v>
      </c>
      <c r="L33" s="14" t="s">
        <v>19</v>
      </c>
      <c r="M33" s="14" t="s">
        <v>19</v>
      </c>
      <c r="N33" s="15">
        <f t="shared" si="2"/>
        <v>16.577647628458497</v>
      </c>
      <c r="S33" s="16"/>
      <c r="T33" s="16"/>
    </row>
    <row r="34" spans="1:20" hidden="1" x14ac:dyDescent="0.3">
      <c r="A34" s="10">
        <v>34759</v>
      </c>
      <c r="B34" s="11">
        <v>20000</v>
      </c>
      <c r="C34" s="12">
        <v>8000</v>
      </c>
      <c r="D34" s="11">
        <v>11000</v>
      </c>
      <c r="E34" s="11">
        <v>0</v>
      </c>
      <c r="F34" s="11">
        <v>0</v>
      </c>
      <c r="G34" s="12">
        <f t="shared" si="1"/>
        <v>39000</v>
      </c>
      <c r="H34" s="12">
        <v>51300</v>
      </c>
      <c r="I34" s="13">
        <v>17.277899999999999</v>
      </c>
      <c r="J34" s="13">
        <v>17.714749999999999</v>
      </c>
      <c r="K34" s="13">
        <v>20.3749</v>
      </c>
      <c r="L34" s="14" t="s">
        <v>19</v>
      </c>
      <c r="M34" s="14" t="s">
        <v>19</v>
      </c>
      <c r="N34" s="15">
        <f t="shared" si="2"/>
        <v>18.241023076923078</v>
      </c>
      <c r="S34" s="16"/>
      <c r="T34" s="16"/>
    </row>
    <row r="35" spans="1:20" hidden="1" x14ac:dyDescent="0.3">
      <c r="A35" s="10">
        <v>34790</v>
      </c>
      <c r="B35" s="11">
        <v>7000</v>
      </c>
      <c r="C35" s="12">
        <v>22600</v>
      </c>
      <c r="D35" s="11">
        <v>4000</v>
      </c>
      <c r="E35" s="11">
        <v>0</v>
      </c>
      <c r="F35" s="11">
        <v>0</v>
      </c>
      <c r="G35" s="12">
        <f t="shared" si="1"/>
        <v>33600</v>
      </c>
      <c r="H35" s="12">
        <v>52600</v>
      </c>
      <c r="I35" s="13">
        <v>17.500499999999999</v>
      </c>
      <c r="J35" s="13">
        <v>17.995066999999999</v>
      </c>
      <c r="K35" s="13">
        <v>19.750050000000002</v>
      </c>
      <c r="L35" s="14" t="s">
        <v>19</v>
      </c>
      <c r="M35" s="14" t="s">
        <v>19</v>
      </c>
      <c r="N35" s="15">
        <f t="shared" si="2"/>
        <v>18.100958755952384</v>
      </c>
      <c r="S35" s="16"/>
      <c r="T35" s="16"/>
    </row>
    <row r="36" spans="1:20" hidden="1" x14ac:dyDescent="0.3">
      <c r="A36" s="10">
        <v>34820</v>
      </c>
      <c r="B36" s="11">
        <v>2500</v>
      </c>
      <c r="C36" s="12">
        <v>34950</v>
      </c>
      <c r="D36" s="11">
        <v>8000</v>
      </c>
      <c r="E36" s="11">
        <v>0</v>
      </c>
      <c r="F36" s="11">
        <v>0</v>
      </c>
      <c r="G36" s="12">
        <f t="shared" si="1"/>
        <v>45450</v>
      </c>
      <c r="H36" s="12">
        <v>83050</v>
      </c>
      <c r="I36" s="13">
        <v>17.499400000000001</v>
      </c>
      <c r="J36" s="13">
        <v>18.1996</v>
      </c>
      <c r="K36" s="13">
        <v>19.75</v>
      </c>
      <c r="L36" s="14" t="s">
        <v>19</v>
      </c>
      <c r="M36" s="14" t="s">
        <v>19</v>
      </c>
      <c r="N36" s="15">
        <f t="shared" si="2"/>
        <v>18.433982838283828</v>
      </c>
      <c r="S36" s="16"/>
      <c r="T36" s="16"/>
    </row>
    <row r="37" spans="1:20" hidden="1" x14ac:dyDescent="0.3">
      <c r="A37" s="10">
        <v>34851</v>
      </c>
      <c r="B37" s="11">
        <v>88500</v>
      </c>
      <c r="C37" s="12">
        <v>29150</v>
      </c>
      <c r="D37" s="11">
        <v>10500</v>
      </c>
      <c r="E37" s="11">
        <v>0</v>
      </c>
      <c r="F37" s="11">
        <v>0</v>
      </c>
      <c r="G37" s="12">
        <f t="shared" si="1"/>
        <v>128150</v>
      </c>
      <c r="H37" s="12">
        <v>177400</v>
      </c>
      <c r="I37" s="13">
        <v>19.000150000000001</v>
      </c>
      <c r="J37" s="13">
        <v>18.959133000000001</v>
      </c>
      <c r="K37" s="13">
        <v>19.875032999999998</v>
      </c>
      <c r="L37" s="14" t="s">
        <v>19</v>
      </c>
      <c r="M37" s="14" t="s">
        <v>19</v>
      </c>
      <c r="N37" s="15">
        <f t="shared" si="2"/>
        <v>19.062503694498638</v>
      </c>
      <c r="S37" s="16"/>
      <c r="T37" s="16"/>
    </row>
    <row r="38" spans="1:20" hidden="1" x14ac:dyDescent="0.3">
      <c r="A38" s="10">
        <v>34881</v>
      </c>
      <c r="B38" s="11">
        <v>186445</v>
      </c>
      <c r="C38" s="12">
        <v>57450</v>
      </c>
      <c r="D38" s="11">
        <v>6000</v>
      </c>
      <c r="E38" s="11">
        <v>0</v>
      </c>
      <c r="F38" s="11">
        <v>0</v>
      </c>
      <c r="G38" s="12">
        <f t="shared" si="1"/>
        <v>249895</v>
      </c>
      <c r="H38" s="12">
        <v>208335</v>
      </c>
      <c r="I38" s="13">
        <v>19.837900000000001</v>
      </c>
      <c r="J38" s="13">
        <v>19.37115</v>
      </c>
      <c r="K38" s="13">
        <v>19.899999999999999</v>
      </c>
      <c r="L38" s="14" t="s">
        <v>19</v>
      </c>
      <c r="M38" s="14" t="s">
        <v>19</v>
      </c>
      <c r="N38" s="15">
        <f t="shared" si="2"/>
        <v>19.732086808459556</v>
      </c>
      <c r="S38" s="16"/>
      <c r="T38" s="16"/>
    </row>
    <row r="39" spans="1:20" hidden="1" x14ac:dyDescent="0.3">
      <c r="A39" s="10">
        <v>34912</v>
      </c>
      <c r="B39" s="11">
        <v>235050</v>
      </c>
      <c r="C39" s="12">
        <v>36500</v>
      </c>
      <c r="D39" s="11">
        <v>1000</v>
      </c>
      <c r="E39" s="11">
        <v>0</v>
      </c>
      <c r="F39" s="11">
        <v>0</v>
      </c>
      <c r="G39" s="12">
        <f t="shared" si="1"/>
        <v>272550</v>
      </c>
      <c r="H39" s="12">
        <v>258150</v>
      </c>
      <c r="I39" s="13">
        <v>19.840367000000001</v>
      </c>
      <c r="J39" s="13">
        <v>20.51275</v>
      </c>
      <c r="K39" s="13">
        <v>19.6814</v>
      </c>
      <c r="L39" s="14" t="s">
        <v>19</v>
      </c>
      <c r="M39" s="14" t="s">
        <v>19</v>
      </c>
      <c r="N39" s="15">
        <f t="shared" si="2"/>
        <v>19.929829529811045</v>
      </c>
      <c r="S39" s="16"/>
      <c r="T39" s="16"/>
    </row>
    <row r="40" spans="1:20" hidden="1" x14ac:dyDescent="0.3">
      <c r="A40" s="10">
        <v>34943</v>
      </c>
      <c r="B40" s="11">
        <v>139450</v>
      </c>
      <c r="C40" s="12">
        <v>55800</v>
      </c>
      <c r="D40" s="11">
        <v>6000</v>
      </c>
      <c r="E40" s="11">
        <v>0</v>
      </c>
      <c r="F40" s="11">
        <v>0</v>
      </c>
      <c r="G40" s="12">
        <f t="shared" si="1"/>
        <v>201250</v>
      </c>
      <c r="H40" s="12">
        <v>292000</v>
      </c>
      <c r="I40" s="13">
        <v>19.916</v>
      </c>
      <c r="J40" s="13">
        <v>20.030149999999999</v>
      </c>
      <c r="K40" s="13">
        <v>19.7499</v>
      </c>
      <c r="L40" s="14" t="s">
        <v>19</v>
      </c>
      <c r="M40" s="14" t="s">
        <v>19</v>
      </c>
      <c r="N40" s="15">
        <f t="shared" si="2"/>
        <v>19.942697987577642</v>
      </c>
      <c r="S40" s="16"/>
      <c r="T40" s="16"/>
    </row>
    <row r="41" spans="1:20" hidden="1" x14ac:dyDescent="0.3">
      <c r="A41" s="10">
        <v>34973</v>
      </c>
      <c r="B41" s="11">
        <v>139750</v>
      </c>
      <c r="C41" s="12">
        <v>39050</v>
      </c>
      <c r="D41" s="11">
        <v>39500</v>
      </c>
      <c r="E41" s="11">
        <v>0</v>
      </c>
      <c r="F41" s="11">
        <v>0</v>
      </c>
      <c r="G41" s="12">
        <f t="shared" si="1"/>
        <v>218300</v>
      </c>
      <c r="H41" s="12">
        <v>313600</v>
      </c>
      <c r="I41" s="13">
        <v>18.504200000000001</v>
      </c>
      <c r="J41" s="13">
        <v>18.9954</v>
      </c>
      <c r="K41" s="13">
        <v>18.942299999999999</v>
      </c>
      <c r="L41" s="14" t="s">
        <v>19</v>
      </c>
      <c r="M41" s="14" t="s">
        <v>19</v>
      </c>
      <c r="N41" s="15">
        <f t="shared" si="2"/>
        <v>18.671338387540086</v>
      </c>
      <c r="S41" s="16"/>
      <c r="T41" s="16"/>
    </row>
    <row r="42" spans="1:20" hidden="1" x14ac:dyDescent="0.3">
      <c r="A42" s="10">
        <v>35004</v>
      </c>
      <c r="B42" s="11">
        <v>148750</v>
      </c>
      <c r="C42" s="12">
        <v>25500</v>
      </c>
      <c r="D42" s="11">
        <v>21000</v>
      </c>
      <c r="E42" s="11">
        <v>1000</v>
      </c>
      <c r="F42" s="11">
        <v>0</v>
      </c>
      <c r="G42" s="12">
        <f t="shared" si="1"/>
        <v>196250</v>
      </c>
      <c r="H42" s="12">
        <v>297000</v>
      </c>
      <c r="I42" s="13">
        <v>15.751899999999999</v>
      </c>
      <c r="J42" s="13">
        <v>17.108599999999999</v>
      </c>
      <c r="K42" s="13">
        <v>16.8</v>
      </c>
      <c r="L42" s="14">
        <v>15.7</v>
      </c>
      <c r="M42" s="14" t="s">
        <v>19</v>
      </c>
      <c r="N42" s="15">
        <f t="shared" si="2"/>
        <v>16.040073503184711</v>
      </c>
      <c r="S42" s="16"/>
      <c r="T42" s="16"/>
    </row>
    <row r="43" spans="1:20" hidden="1" x14ac:dyDescent="0.3">
      <c r="A43" s="10">
        <v>35034</v>
      </c>
      <c r="B43" s="11">
        <v>71350</v>
      </c>
      <c r="C43" s="12">
        <v>20000</v>
      </c>
      <c r="D43" s="11">
        <v>0</v>
      </c>
      <c r="E43" s="11">
        <v>0</v>
      </c>
      <c r="F43" s="11">
        <v>0</v>
      </c>
      <c r="G43" s="12">
        <f t="shared" si="1"/>
        <v>91350</v>
      </c>
      <c r="H43" s="12">
        <v>206750</v>
      </c>
      <c r="I43" s="13">
        <v>12.4</v>
      </c>
      <c r="J43" s="13">
        <v>13.8</v>
      </c>
      <c r="K43" s="13" t="s">
        <v>19</v>
      </c>
      <c r="L43" s="14" t="s">
        <v>19</v>
      </c>
      <c r="M43" s="14" t="s">
        <v>19</v>
      </c>
      <c r="N43" s="15">
        <f t="shared" si="2"/>
        <v>12.706513409961685</v>
      </c>
      <c r="S43" s="16"/>
      <c r="T43" s="16"/>
    </row>
    <row r="44" spans="1:20" hidden="1" x14ac:dyDescent="0.3">
      <c r="A44" s="10">
        <v>35065</v>
      </c>
      <c r="B44" s="11">
        <v>128000</v>
      </c>
      <c r="C44" s="12">
        <v>28500</v>
      </c>
      <c r="D44" s="11">
        <v>8000</v>
      </c>
      <c r="E44" s="11">
        <v>0</v>
      </c>
      <c r="F44" s="11">
        <v>0</v>
      </c>
      <c r="G44" s="12">
        <f t="shared" si="1"/>
        <v>164500</v>
      </c>
      <c r="H44" s="12">
        <v>260700</v>
      </c>
      <c r="I44" s="13">
        <v>12.2</v>
      </c>
      <c r="J44" s="13">
        <v>13.7</v>
      </c>
      <c r="K44" s="13">
        <v>14.5</v>
      </c>
      <c r="L44" s="14" t="s">
        <v>19</v>
      </c>
      <c r="M44" s="14" t="s">
        <v>19</v>
      </c>
      <c r="N44" s="15">
        <f t="shared" si="2"/>
        <v>12.571732522796353</v>
      </c>
      <c r="S44" s="16"/>
      <c r="T44" s="16"/>
    </row>
    <row r="45" spans="1:20" hidden="1" x14ac:dyDescent="0.3">
      <c r="A45" s="10">
        <v>35096</v>
      </c>
      <c r="B45" s="11">
        <v>98200</v>
      </c>
      <c r="C45" s="12">
        <v>15800</v>
      </c>
      <c r="D45" s="11">
        <v>12500</v>
      </c>
      <c r="E45" s="11">
        <v>0</v>
      </c>
      <c r="F45" s="11">
        <v>0</v>
      </c>
      <c r="G45" s="12">
        <f t="shared" si="1"/>
        <v>126500</v>
      </c>
      <c r="H45" s="12">
        <v>256500</v>
      </c>
      <c r="I45" s="13">
        <v>12.8</v>
      </c>
      <c r="J45" s="13">
        <v>13.5</v>
      </c>
      <c r="K45" s="13">
        <v>14.4</v>
      </c>
      <c r="L45" s="14" t="s">
        <v>19</v>
      </c>
      <c r="M45" s="14" t="s">
        <v>19</v>
      </c>
      <c r="N45" s="15">
        <f t="shared" si="2"/>
        <v>13.045533596837945</v>
      </c>
      <c r="S45" s="16"/>
      <c r="T45" s="16"/>
    </row>
    <row r="46" spans="1:20" hidden="1" x14ac:dyDescent="0.3">
      <c r="A46" s="10">
        <v>35125</v>
      </c>
      <c r="B46" s="11">
        <v>83400</v>
      </c>
      <c r="C46" s="12">
        <v>0</v>
      </c>
      <c r="D46" s="11">
        <v>0</v>
      </c>
      <c r="E46" s="11">
        <v>0</v>
      </c>
      <c r="F46" s="11">
        <v>0</v>
      </c>
      <c r="G46" s="12">
        <f t="shared" si="1"/>
        <v>83400</v>
      </c>
      <c r="H46" s="12">
        <v>216200</v>
      </c>
      <c r="I46" s="13">
        <v>12.9</v>
      </c>
      <c r="J46" s="13" t="s">
        <v>19</v>
      </c>
      <c r="K46" s="13" t="s">
        <v>19</v>
      </c>
      <c r="L46" s="14" t="s">
        <v>19</v>
      </c>
      <c r="M46" s="14" t="s">
        <v>19</v>
      </c>
      <c r="N46" s="15">
        <f t="shared" si="2"/>
        <v>12.9</v>
      </c>
      <c r="S46" s="16"/>
      <c r="T46" s="16"/>
    </row>
    <row r="47" spans="1:20" hidden="1" x14ac:dyDescent="0.3">
      <c r="A47" s="10">
        <v>35156</v>
      </c>
      <c r="B47" s="11">
        <v>160200</v>
      </c>
      <c r="C47" s="12">
        <v>11000</v>
      </c>
      <c r="D47" s="11">
        <v>12100</v>
      </c>
      <c r="E47" s="11">
        <v>0</v>
      </c>
      <c r="F47" s="11">
        <v>0</v>
      </c>
      <c r="G47" s="12">
        <f t="shared" si="1"/>
        <v>183300</v>
      </c>
      <c r="H47" s="12">
        <v>239600</v>
      </c>
      <c r="I47" s="13">
        <v>13.5</v>
      </c>
      <c r="J47" s="13">
        <v>13.9</v>
      </c>
      <c r="K47" s="13">
        <v>14.5</v>
      </c>
      <c r="L47" s="14" t="s">
        <v>19</v>
      </c>
      <c r="M47" s="14" t="s">
        <v>19</v>
      </c>
      <c r="N47" s="15">
        <f t="shared" si="2"/>
        <v>13.590016366612112</v>
      </c>
      <c r="S47" s="16"/>
      <c r="T47" s="16"/>
    </row>
    <row r="48" spans="1:20" hidden="1" x14ac:dyDescent="0.3">
      <c r="A48" s="10">
        <v>35186</v>
      </c>
      <c r="B48" s="11">
        <v>191900</v>
      </c>
      <c r="C48" s="12">
        <v>34500</v>
      </c>
      <c r="D48" s="11">
        <v>4500</v>
      </c>
      <c r="E48" s="11">
        <v>20000</v>
      </c>
      <c r="F48" s="11">
        <v>0</v>
      </c>
      <c r="G48" s="12">
        <f t="shared" si="1"/>
        <v>250900</v>
      </c>
      <c r="H48" s="12">
        <v>289500</v>
      </c>
      <c r="I48" s="13">
        <v>13.5</v>
      </c>
      <c r="J48" s="13">
        <v>14</v>
      </c>
      <c r="K48" s="13">
        <v>14.5</v>
      </c>
      <c r="L48" s="14">
        <v>17.8</v>
      </c>
      <c r="M48" s="14" t="s">
        <v>19</v>
      </c>
      <c r="N48" s="15">
        <f t="shared" si="2"/>
        <v>13.929453965723395</v>
      </c>
      <c r="S48" s="16"/>
      <c r="T48" s="16"/>
    </row>
    <row r="49" spans="1:20" hidden="1" x14ac:dyDescent="0.3">
      <c r="A49" s="10">
        <v>35217</v>
      </c>
      <c r="B49" s="11">
        <v>152200</v>
      </c>
      <c r="C49" s="12">
        <v>32000</v>
      </c>
      <c r="D49" s="11">
        <v>11000</v>
      </c>
      <c r="E49" s="11">
        <v>35000</v>
      </c>
      <c r="F49" s="11">
        <v>0</v>
      </c>
      <c r="G49" s="12">
        <f t="shared" si="1"/>
        <v>230200</v>
      </c>
      <c r="H49" s="12">
        <v>323300</v>
      </c>
      <c r="I49" s="13">
        <v>13.4</v>
      </c>
      <c r="J49" s="13">
        <v>13.9</v>
      </c>
      <c r="K49" s="13">
        <v>14.9</v>
      </c>
      <c r="L49" s="14">
        <v>17.760000000000002</v>
      </c>
      <c r="M49" s="14" t="s">
        <v>19</v>
      </c>
      <c r="N49" s="15">
        <f t="shared" si="2"/>
        <v>14.204083405734144</v>
      </c>
      <c r="S49" s="16"/>
      <c r="T49" s="16"/>
    </row>
    <row r="50" spans="1:20" hidden="1" x14ac:dyDescent="0.3">
      <c r="A50" s="10">
        <v>35247</v>
      </c>
      <c r="B50" s="11">
        <v>136000</v>
      </c>
      <c r="C50" s="12">
        <v>55000</v>
      </c>
      <c r="D50" s="11">
        <v>9500</v>
      </c>
      <c r="E50" s="11">
        <v>20000</v>
      </c>
      <c r="F50" s="11">
        <v>0</v>
      </c>
      <c r="G50" s="12">
        <f t="shared" si="1"/>
        <v>220500</v>
      </c>
      <c r="H50" s="12">
        <v>356100</v>
      </c>
      <c r="I50" s="13">
        <v>13</v>
      </c>
      <c r="J50" s="13">
        <v>14.1</v>
      </c>
      <c r="K50" s="13">
        <v>14.9</v>
      </c>
      <c r="L50" s="14">
        <v>16.45</v>
      </c>
      <c r="M50" s="14" t="s">
        <v>19</v>
      </c>
      <c r="N50" s="15">
        <f t="shared" si="2"/>
        <v>13.669160997732426</v>
      </c>
      <c r="S50" s="16"/>
      <c r="T50" s="16"/>
    </row>
    <row r="51" spans="1:20" hidden="1" x14ac:dyDescent="0.3">
      <c r="A51" s="10">
        <v>35278</v>
      </c>
      <c r="B51" s="11">
        <v>74900</v>
      </c>
      <c r="C51" s="12">
        <v>34000</v>
      </c>
      <c r="D51" s="11">
        <v>11600</v>
      </c>
      <c r="E51" s="11">
        <v>0</v>
      </c>
      <c r="F51" s="11">
        <v>0</v>
      </c>
      <c r="G51" s="12">
        <f t="shared" si="1"/>
        <v>120500</v>
      </c>
      <c r="H51" s="12">
        <v>390642</v>
      </c>
      <c r="I51" s="13">
        <v>9.8000000000000007</v>
      </c>
      <c r="J51" s="13">
        <v>12.4</v>
      </c>
      <c r="K51" s="13">
        <v>12.1</v>
      </c>
      <c r="L51" s="14">
        <v>15.43</v>
      </c>
      <c r="M51" s="14" t="s">
        <v>19</v>
      </c>
      <c r="N51" s="15">
        <f t="shared" si="2"/>
        <v>10.755020746887967</v>
      </c>
      <c r="S51" s="16"/>
      <c r="T51" s="16"/>
    </row>
    <row r="52" spans="1:20" hidden="1" x14ac:dyDescent="0.3">
      <c r="A52" s="10">
        <v>35309</v>
      </c>
      <c r="B52" s="11">
        <v>41000</v>
      </c>
      <c r="C52" s="12">
        <v>18000</v>
      </c>
      <c r="D52" s="11">
        <v>5000</v>
      </c>
      <c r="E52" s="11">
        <v>0</v>
      </c>
      <c r="F52" s="11">
        <v>0</v>
      </c>
      <c r="G52" s="12">
        <f t="shared" si="1"/>
        <v>64000</v>
      </c>
      <c r="H52" s="12">
        <v>391910</v>
      </c>
      <c r="I52" s="13">
        <v>7.8</v>
      </c>
      <c r="J52" s="13">
        <v>10.4</v>
      </c>
      <c r="K52" s="13">
        <v>11.5</v>
      </c>
      <c r="L52" s="14" t="s">
        <v>19</v>
      </c>
      <c r="M52" s="14" t="s">
        <v>19</v>
      </c>
      <c r="N52" s="15">
        <f t="shared" si="2"/>
        <v>8.8203125</v>
      </c>
      <c r="S52" s="16"/>
      <c r="T52" s="16"/>
    </row>
    <row r="53" spans="1:20" hidden="1" x14ac:dyDescent="0.3">
      <c r="A53" s="10">
        <v>35339</v>
      </c>
      <c r="B53" s="11">
        <v>40000</v>
      </c>
      <c r="C53" s="12">
        <v>30800</v>
      </c>
      <c r="D53" s="11">
        <v>18600</v>
      </c>
      <c r="E53" s="11">
        <v>0</v>
      </c>
      <c r="F53" s="11">
        <v>0</v>
      </c>
      <c r="G53" s="12">
        <f t="shared" si="1"/>
        <v>89400</v>
      </c>
      <c r="H53" s="12">
        <v>373209</v>
      </c>
      <c r="I53" s="13">
        <v>8</v>
      </c>
      <c r="J53" s="13">
        <v>10.199999999999999</v>
      </c>
      <c r="K53" s="13">
        <v>11.9</v>
      </c>
      <c r="L53" s="14" t="s">
        <v>19</v>
      </c>
      <c r="M53" s="14" t="s">
        <v>19</v>
      </c>
      <c r="N53" s="15">
        <f t="shared" si="2"/>
        <v>9.5693512304250561</v>
      </c>
      <c r="S53" s="16"/>
      <c r="T53" s="16"/>
    </row>
    <row r="54" spans="1:20" hidden="1" x14ac:dyDescent="0.3">
      <c r="A54" s="10">
        <v>35370</v>
      </c>
      <c r="B54" s="11">
        <v>37500</v>
      </c>
      <c r="C54" s="12">
        <v>15200</v>
      </c>
      <c r="D54" s="11">
        <v>11500</v>
      </c>
      <c r="E54" s="11">
        <v>0</v>
      </c>
      <c r="F54" s="11">
        <v>0</v>
      </c>
      <c r="G54" s="12">
        <f t="shared" si="1"/>
        <v>64200</v>
      </c>
      <c r="H54" s="12">
        <v>358900</v>
      </c>
      <c r="I54" s="13">
        <v>8</v>
      </c>
      <c r="J54" s="13">
        <v>10.1</v>
      </c>
      <c r="K54" s="13">
        <v>11.7</v>
      </c>
      <c r="L54" s="14" t="s">
        <v>19</v>
      </c>
      <c r="M54" s="14" t="s">
        <v>19</v>
      </c>
      <c r="N54" s="15">
        <f t="shared" si="2"/>
        <v>9.1599688473520242</v>
      </c>
      <c r="S54" s="16"/>
      <c r="T54" s="16"/>
    </row>
    <row r="55" spans="1:20" hidden="1" x14ac:dyDescent="0.3">
      <c r="A55" s="10">
        <v>35400</v>
      </c>
      <c r="B55" s="11">
        <v>0</v>
      </c>
      <c r="C55" s="12">
        <v>0</v>
      </c>
      <c r="D55" s="11">
        <v>0</v>
      </c>
      <c r="E55" s="11">
        <v>0</v>
      </c>
      <c r="F55" s="11">
        <v>0</v>
      </c>
      <c r="G55" s="12">
        <f t="shared" si="1"/>
        <v>0</v>
      </c>
      <c r="H55" s="12">
        <v>258934</v>
      </c>
      <c r="I55" s="13" t="s">
        <v>19</v>
      </c>
      <c r="J55" s="13" t="s">
        <v>19</v>
      </c>
      <c r="K55" s="13" t="s">
        <v>19</v>
      </c>
      <c r="L55" s="14" t="s">
        <v>19</v>
      </c>
      <c r="M55" s="14" t="s">
        <v>19</v>
      </c>
      <c r="N55" s="15">
        <v>0</v>
      </c>
      <c r="S55" s="16"/>
      <c r="T55" s="16"/>
    </row>
    <row r="56" spans="1:20" hidden="1" x14ac:dyDescent="0.3">
      <c r="A56" s="10">
        <v>35431</v>
      </c>
      <c r="B56" s="11">
        <v>0</v>
      </c>
      <c r="C56" s="12">
        <v>59550</v>
      </c>
      <c r="D56" s="11">
        <v>37000</v>
      </c>
      <c r="E56" s="11">
        <v>0</v>
      </c>
      <c r="F56" s="11">
        <v>0</v>
      </c>
      <c r="G56" s="12">
        <f t="shared" si="1"/>
        <v>96550</v>
      </c>
      <c r="H56" s="12">
        <v>324684</v>
      </c>
      <c r="I56" s="13" t="s">
        <v>19</v>
      </c>
      <c r="J56" s="13">
        <v>10</v>
      </c>
      <c r="K56" s="13">
        <v>11.4</v>
      </c>
      <c r="L56" s="14" t="s">
        <v>19</v>
      </c>
      <c r="M56" s="14" t="s">
        <v>19</v>
      </c>
      <c r="N56" s="15">
        <f t="shared" ref="N56:N79" si="3">+SUMPRODUCT(B56:F56,I56:M56)/SUM(B56:F56)</f>
        <v>10.536509580528223</v>
      </c>
      <c r="S56" s="16"/>
      <c r="T56" s="16"/>
    </row>
    <row r="57" spans="1:20" hidden="1" x14ac:dyDescent="0.3">
      <c r="A57" s="10">
        <v>35462</v>
      </c>
      <c r="B57" s="11">
        <v>2000</v>
      </c>
      <c r="C57" s="12">
        <v>16500</v>
      </c>
      <c r="D57" s="11">
        <v>0</v>
      </c>
      <c r="E57" s="11">
        <v>0</v>
      </c>
      <c r="F57" s="11">
        <v>0</v>
      </c>
      <c r="G57" s="12">
        <f t="shared" si="1"/>
        <v>18500</v>
      </c>
      <c r="H57" s="12">
        <v>321984</v>
      </c>
      <c r="I57" s="13" t="s">
        <v>19</v>
      </c>
      <c r="J57" s="13">
        <v>10.6</v>
      </c>
      <c r="K57" s="13" t="s">
        <v>19</v>
      </c>
      <c r="L57" s="14" t="s">
        <v>19</v>
      </c>
      <c r="M57" s="14" t="s">
        <v>19</v>
      </c>
      <c r="N57" s="15">
        <f t="shared" si="3"/>
        <v>9.4540540540540547</v>
      </c>
      <c r="S57" s="16"/>
      <c r="T57" s="16"/>
    </row>
    <row r="58" spans="1:20" hidden="1" x14ac:dyDescent="0.3">
      <c r="A58" s="10">
        <v>35490</v>
      </c>
      <c r="B58" s="11">
        <v>8000</v>
      </c>
      <c r="C58" s="12">
        <v>2000</v>
      </c>
      <c r="D58" s="11">
        <v>0</v>
      </c>
      <c r="E58" s="11">
        <v>0</v>
      </c>
      <c r="F58" s="11">
        <v>0</v>
      </c>
      <c r="G58" s="12">
        <f t="shared" si="1"/>
        <v>10000</v>
      </c>
      <c r="H58" s="12">
        <v>333984</v>
      </c>
      <c r="I58" s="13">
        <v>10.5</v>
      </c>
      <c r="J58" s="13">
        <v>10.199999999999999</v>
      </c>
      <c r="K58" s="13" t="s">
        <v>19</v>
      </c>
      <c r="L58" s="14" t="s">
        <v>19</v>
      </c>
      <c r="M58" s="14" t="s">
        <v>19</v>
      </c>
      <c r="N58" s="15">
        <f t="shared" si="3"/>
        <v>10.44</v>
      </c>
      <c r="S58" s="16"/>
      <c r="T58" s="16"/>
    </row>
    <row r="59" spans="1:20" hidden="1" x14ac:dyDescent="0.3">
      <c r="A59" s="10">
        <v>35521</v>
      </c>
      <c r="B59" s="11">
        <v>84500</v>
      </c>
      <c r="C59" s="12">
        <v>45000</v>
      </c>
      <c r="D59" s="11">
        <v>0</v>
      </c>
      <c r="E59" s="11">
        <v>0</v>
      </c>
      <c r="F59" s="11">
        <v>0</v>
      </c>
      <c r="G59" s="12">
        <f t="shared" si="1"/>
        <v>129500</v>
      </c>
      <c r="H59" s="12">
        <v>375834</v>
      </c>
      <c r="I59" s="13">
        <v>10.4</v>
      </c>
      <c r="J59" s="13">
        <v>10.8</v>
      </c>
      <c r="K59" s="13" t="s">
        <v>19</v>
      </c>
      <c r="L59" s="14" t="s">
        <v>19</v>
      </c>
      <c r="M59" s="14" t="s">
        <v>19</v>
      </c>
      <c r="N59" s="15">
        <f t="shared" si="3"/>
        <v>10.538996138996138</v>
      </c>
      <c r="S59" s="16"/>
      <c r="T59" s="16"/>
    </row>
    <row r="60" spans="1:20" hidden="1" x14ac:dyDescent="0.3">
      <c r="A60" s="10">
        <v>35551</v>
      </c>
      <c r="B60" s="11">
        <v>69500</v>
      </c>
      <c r="C60" s="12">
        <v>63500</v>
      </c>
      <c r="D60" s="11">
        <v>0</v>
      </c>
      <c r="E60" s="11">
        <v>0</v>
      </c>
      <c r="F60" s="11">
        <v>0</v>
      </c>
      <c r="G60" s="12">
        <f t="shared" si="1"/>
        <v>133000</v>
      </c>
      <c r="H60" s="12">
        <v>397834</v>
      </c>
      <c r="I60" s="13">
        <v>9.9</v>
      </c>
      <c r="J60" s="13">
        <v>10.4</v>
      </c>
      <c r="K60" s="13" t="s">
        <v>19</v>
      </c>
      <c r="L60" s="14" t="s">
        <v>19</v>
      </c>
      <c r="M60" s="14" t="s">
        <v>19</v>
      </c>
      <c r="N60" s="15">
        <f t="shared" si="3"/>
        <v>10.138721804511277</v>
      </c>
      <c r="S60" s="16"/>
      <c r="T60" s="16"/>
    </row>
    <row r="61" spans="1:20" hidden="1" x14ac:dyDescent="0.3">
      <c r="A61" s="10">
        <v>35582</v>
      </c>
      <c r="B61" s="11">
        <v>62500</v>
      </c>
      <c r="C61" s="12">
        <v>94050</v>
      </c>
      <c r="D61" s="11">
        <v>0</v>
      </c>
      <c r="E61" s="11">
        <f>15000</f>
        <v>15000</v>
      </c>
      <c r="F61" s="11">
        <v>0</v>
      </c>
      <c r="G61" s="12">
        <f t="shared" si="1"/>
        <v>171550</v>
      </c>
      <c r="H61" s="12">
        <v>422368</v>
      </c>
      <c r="I61" s="13">
        <v>9.89</v>
      </c>
      <c r="J61" s="13">
        <v>10.77</v>
      </c>
      <c r="K61" s="13" t="s">
        <v>19</v>
      </c>
      <c r="L61" s="14">
        <v>13</v>
      </c>
      <c r="M61" s="14" t="s">
        <v>19</v>
      </c>
      <c r="N61" s="15">
        <f t="shared" si="3"/>
        <v>10.644380647041679</v>
      </c>
      <c r="S61" s="16"/>
      <c r="T61" s="16"/>
    </row>
    <row r="62" spans="1:20" hidden="1" x14ac:dyDescent="0.3">
      <c r="A62" s="10">
        <v>35612</v>
      </c>
      <c r="B62" s="11">
        <v>80700</v>
      </c>
      <c r="C62" s="12">
        <v>110000</v>
      </c>
      <c r="D62" s="11">
        <v>0</v>
      </c>
      <c r="E62" s="11">
        <v>63000</v>
      </c>
      <c r="F62" s="11">
        <v>0</v>
      </c>
      <c r="G62" s="12">
        <f t="shared" si="1"/>
        <v>253700</v>
      </c>
      <c r="H62" s="12">
        <v>553168</v>
      </c>
      <c r="I62" s="13">
        <v>10.039999999999999</v>
      </c>
      <c r="J62" s="13">
        <v>11.07</v>
      </c>
      <c r="K62" s="13" t="s">
        <v>19</v>
      </c>
      <c r="L62" s="14">
        <v>13.8</v>
      </c>
      <c r="M62" s="14" t="s">
        <v>19</v>
      </c>
      <c r="N62" s="15">
        <f t="shared" si="3"/>
        <v>11.420291683090264</v>
      </c>
      <c r="S62" s="16"/>
      <c r="T62" s="16"/>
    </row>
    <row r="63" spans="1:20" hidden="1" x14ac:dyDescent="0.3">
      <c r="A63" s="10">
        <v>35643</v>
      </c>
      <c r="B63" s="11">
        <v>79000</v>
      </c>
      <c r="C63" s="12">
        <v>50500</v>
      </c>
      <c r="D63" s="11">
        <v>0</v>
      </c>
      <c r="E63" s="11">
        <v>62000</v>
      </c>
      <c r="F63" s="11">
        <v>0</v>
      </c>
      <c r="G63" s="12">
        <f t="shared" si="1"/>
        <v>191500</v>
      </c>
      <c r="H63" s="12">
        <v>539668</v>
      </c>
      <c r="I63" s="13">
        <v>10.199999999999999</v>
      </c>
      <c r="J63" s="13">
        <v>11.5</v>
      </c>
      <c r="K63" s="13" t="s">
        <v>19</v>
      </c>
      <c r="L63" s="14">
        <v>13.8</v>
      </c>
      <c r="M63" s="14" t="s">
        <v>19</v>
      </c>
      <c r="N63" s="15">
        <f t="shared" si="3"/>
        <v>11.708355091383812</v>
      </c>
      <c r="S63" s="16"/>
      <c r="T63" s="16"/>
    </row>
    <row r="64" spans="1:20" hidden="1" x14ac:dyDescent="0.3">
      <c r="A64" s="10">
        <v>35674</v>
      </c>
      <c r="B64" s="11">
        <v>48000</v>
      </c>
      <c r="C64" s="12">
        <v>4800</v>
      </c>
      <c r="D64" s="11">
        <v>15500</v>
      </c>
      <c r="E64" s="11">
        <v>51500</v>
      </c>
      <c r="F64" s="11">
        <v>0</v>
      </c>
      <c r="G64" s="12">
        <f t="shared" si="1"/>
        <v>119800</v>
      </c>
      <c r="H64" s="12">
        <v>475918</v>
      </c>
      <c r="I64" s="13">
        <v>10.1</v>
      </c>
      <c r="J64" s="13">
        <v>11.5</v>
      </c>
      <c r="K64" s="13">
        <v>13</v>
      </c>
      <c r="L64" s="14">
        <v>14.5</v>
      </c>
      <c r="M64" s="14" t="s">
        <v>19</v>
      </c>
      <c r="N64" s="15">
        <f t="shared" si="3"/>
        <v>12.422787979966611</v>
      </c>
      <c r="S64" s="16"/>
      <c r="T64" s="16"/>
    </row>
    <row r="65" spans="1:20" hidden="1" x14ac:dyDescent="0.3">
      <c r="A65" s="10">
        <v>35704</v>
      </c>
      <c r="B65" s="11">
        <v>50500</v>
      </c>
      <c r="C65" s="12">
        <v>0</v>
      </c>
      <c r="D65" s="11">
        <v>41900</v>
      </c>
      <c r="E65" s="11">
        <v>15000</v>
      </c>
      <c r="F65" s="11">
        <v>0</v>
      </c>
      <c r="G65" s="12">
        <f t="shared" si="1"/>
        <v>107400</v>
      </c>
      <c r="H65" s="12">
        <v>417818</v>
      </c>
      <c r="I65" s="13">
        <v>10.98</v>
      </c>
      <c r="J65" s="13" t="s">
        <v>19</v>
      </c>
      <c r="K65" s="13">
        <v>14.61</v>
      </c>
      <c r="L65" s="14">
        <v>14.7</v>
      </c>
      <c r="M65" s="14" t="s">
        <v>19</v>
      </c>
      <c r="N65" s="15">
        <f t="shared" si="3"/>
        <v>12.915726256983239</v>
      </c>
      <c r="S65" s="16"/>
      <c r="T65" s="16"/>
    </row>
    <row r="66" spans="1:20" hidden="1" x14ac:dyDescent="0.3">
      <c r="A66" s="10">
        <v>35735</v>
      </c>
      <c r="B66" s="11">
        <v>10500</v>
      </c>
      <c r="C66" s="12">
        <v>8500</v>
      </c>
      <c r="D66" s="11">
        <v>0</v>
      </c>
      <c r="E66" s="11">
        <v>5640</v>
      </c>
      <c r="F66" s="11">
        <v>0</v>
      </c>
      <c r="G66" s="12">
        <f t="shared" si="1"/>
        <v>24640</v>
      </c>
      <c r="H66" s="12">
        <v>344458</v>
      </c>
      <c r="I66" s="13">
        <v>11.5</v>
      </c>
      <c r="J66" s="13">
        <v>13</v>
      </c>
      <c r="K66" s="13" t="s">
        <v>19</v>
      </c>
      <c r="L66" s="14">
        <v>17</v>
      </c>
      <c r="M66" s="14" t="s">
        <v>19</v>
      </c>
      <c r="N66" s="15">
        <f t="shared" si="3"/>
        <v>13.276379870129871</v>
      </c>
      <c r="S66" s="16"/>
      <c r="T66" s="16"/>
    </row>
    <row r="67" spans="1:20" hidden="1" x14ac:dyDescent="0.3">
      <c r="A67" s="10">
        <v>35765</v>
      </c>
      <c r="B67" s="11">
        <v>26300</v>
      </c>
      <c r="C67" s="12">
        <v>2300</v>
      </c>
      <c r="D67" s="11">
        <v>3000</v>
      </c>
      <c r="E67" s="11">
        <v>0</v>
      </c>
      <c r="F67" s="11">
        <v>0</v>
      </c>
      <c r="G67" s="12">
        <f t="shared" si="1"/>
        <v>31600</v>
      </c>
      <c r="H67" s="12">
        <v>350000</v>
      </c>
      <c r="I67" s="13">
        <v>15.06</v>
      </c>
      <c r="J67" s="13">
        <v>15.6</v>
      </c>
      <c r="K67" s="13">
        <v>18</v>
      </c>
      <c r="L67" s="14" t="s">
        <v>19</v>
      </c>
      <c r="M67" s="14" t="s">
        <v>19</v>
      </c>
      <c r="N67" s="15">
        <f t="shared" si="3"/>
        <v>15.378417721518987</v>
      </c>
      <c r="S67" s="16"/>
      <c r="T67" s="16"/>
    </row>
    <row r="68" spans="1:20" hidden="1" x14ac:dyDescent="0.3">
      <c r="A68" s="10">
        <v>35796</v>
      </c>
      <c r="B68" s="11">
        <v>44900</v>
      </c>
      <c r="C68" s="12">
        <f>4500+2700</f>
        <v>7200</v>
      </c>
      <c r="D68" s="11">
        <v>0</v>
      </c>
      <c r="E68" s="11">
        <v>0</v>
      </c>
      <c r="F68" s="11">
        <v>0</v>
      </c>
      <c r="G68" s="12">
        <f t="shared" si="1"/>
        <v>52100</v>
      </c>
      <c r="H68" s="12">
        <v>351918</v>
      </c>
      <c r="I68" s="13">
        <v>19.600000000000001</v>
      </c>
      <c r="J68" s="13">
        <v>20.8</v>
      </c>
      <c r="K68" s="13" t="s">
        <v>19</v>
      </c>
      <c r="L68" s="14" t="s">
        <v>19</v>
      </c>
      <c r="M68" s="14" t="s">
        <v>19</v>
      </c>
      <c r="N68" s="15">
        <f t="shared" si="3"/>
        <v>19.765834932821498</v>
      </c>
      <c r="S68" s="16"/>
      <c r="T68" s="16"/>
    </row>
    <row r="69" spans="1:20" hidden="1" x14ac:dyDescent="0.3">
      <c r="A69" s="10">
        <v>35827</v>
      </c>
      <c r="B69" s="11">
        <v>50900</v>
      </c>
      <c r="C69" s="12">
        <v>0</v>
      </c>
      <c r="D69" s="11">
        <v>0</v>
      </c>
      <c r="E69" s="11">
        <v>0</v>
      </c>
      <c r="F69" s="11">
        <v>0</v>
      </c>
      <c r="G69" s="12">
        <f t="shared" si="1"/>
        <v>50900</v>
      </c>
      <c r="H69" s="12">
        <v>330861</v>
      </c>
      <c r="I69" s="13">
        <v>21.67</v>
      </c>
      <c r="J69" s="13" t="s">
        <v>19</v>
      </c>
      <c r="K69" s="13" t="s">
        <v>19</v>
      </c>
      <c r="L69" s="14" t="s">
        <v>19</v>
      </c>
      <c r="M69" s="14" t="s">
        <v>19</v>
      </c>
      <c r="N69" s="15">
        <f t="shared" si="3"/>
        <v>21.67</v>
      </c>
      <c r="S69" s="16"/>
      <c r="T69" s="16"/>
    </row>
    <row r="70" spans="1:20" hidden="1" x14ac:dyDescent="0.3">
      <c r="A70" s="10">
        <v>35855</v>
      </c>
      <c r="B70" s="11">
        <v>79900</v>
      </c>
      <c r="C70" s="12">
        <v>18600</v>
      </c>
      <c r="D70" s="11">
        <v>0</v>
      </c>
      <c r="E70" s="11">
        <v>0</v>
      </c>
      <c r="F70" s="11">
        <v>0</v>
      </c>
      <c r="G70" s="12">
        <f t="shared" si="1"/>
        <v>98500</v>
      </c>
      <c r="H70" s="12">
        <v>324561</v>
      </c>
      <c r="I70" s="13">
        <v>21.968</v>
      </c>
      <c r="J70" s="13">
        <v>23.255400000000002</v>
      </c>
      <c r="K70" s="13" t="s">
        <v>19</v>
      </c>
      <c r="L70" s="14" t="s">
        <v>19</v>
      </c>
      <c r="M70" s="14" t="s">
        <v>19</v>
      </c>
      <c r="N70" s="15">
        <f t="shared" si="3"/>
        <v>22.211102944162437</v>
      </c>
      <c r="S70" s="16"/>
      <c r="T70" s="16"/>
    </row>
    <row r="71" spans="1:20" hidden="1" x14ac:dyDescent="0.3">
      <c r="A71" s="10">
        <v>35886</v>
      </c>
      <c r="B71" s="11">
        <v>74000</v>
      </c>
      <c r="C71" s="12">
        <f>19800+48250</f>
        <v>68050</v>
      </c>
      <c r="D71" s="11">
        <v>0</v>
      </c>
      <c r="E71" s="11">
        <v>0</v>
      </c>
      <c r="F71" s="11">
        <v>0</v>
      </c>
      <c r="G71" s="12">
        <f t="shared" si="1"/>
        <v>142050</v>
      </c>
      <c r="H71" s="12">
        <v>302216</v>
      </c>
      <c r="I71" s="13">
        <v>29.1</v>
      </c>
      <c r="J71" s="13">
        <v>32.119999999999997</v>
      </c>
      <c r="K71" s="13" t="s">
        <v>19</v>
      </c>
      <c r="L71" s="14" t="s">
        <v>19</v>
      </c>
      <c r="M71" s="14" t="s">
        <v>19</v>
      </c>
      <c r="N71" s="15">
        <f t="shared" si="3"/>
        <v>30.546751143963395</v>
      </c>
      <c r="S71" s="16"/>
      <c r="T71" s="16"/>
    </row>
    <row r="72" spans="1:20" hidden="1" x14ac:dyDescent="0.3">
      <c r="A72" s="10">
        <v>35916</v>
      </c>
      <c r="B72" s="11">
        <v>46200</v>
      </c>
      <c r="C72" s="12">
        <f>23200+53340</f>
        <v>76540</v>
      </c>
      <c r="D72" s="11">
        <v>0</v>
      </c>
      <c r="E72" s="11">
        <v>3000</v>
      </c>
      <c r="F72" s="11">
        <v>0</v>
      </c>
      <c r="G72" s="12">
        <f t="shared" si="1"/>
        <v>125740</v>
      </c>
      <c r="H72" s="12">
        <v>354551</v>
      </c>
      <c r="I72" s="13">
        <v>26.1</v>
      </c>
      <c r="J72" s="13">
        <v>30.3</v>
      </c>
      <c r="K72" s="13" t="s">
        <v>19</v>
      </c>
      <c r="L72" s="14">
        <v>26</v>
      </c>
      <c r="M72" s="14" t="s">
        <v>19</v>
      </c>
      <c r="N72" s="15">
        <f t="shared" si="3"/>
        <v>28.654222999840943</v>
      </c>
      <c r="S72" s="16"/>
      <c r="T72" s="16"/>
    </row>
    <row r="73" spans="1:20" hidden="1" x14ac:dyDescent="0.3">
      <c r="A73" s="10">
        <v>35947</v>
      </c>
      <c r="B73" s="11">
        <v>167100</v>
      </c>
      <c r="C73" s="12">
        <f>10600+24750</f>
        <v>35350</v>
      </c>
      <c r="D73" s="11">
        <v>6000</v>
      </c>
      <c r="E73" s="11">
        <v>0</v>
      </c>
      <c r="F73" s="11">
        <v>0</v>
      </c>
      <c r="G73" s="12">
        <f t="shared" ref="G73:G136" si="4">SUM(B73:F73)</f>
        <v>208450</v>
      </c>
      <c r="H73" s="12">
        <v>482693</v>
      </c>
      <c r="I73" s="13">
        <v>24.1</v>
      </c>
      <c r="J73" s="13">
        <v>24.8</v>
      </c>
      <c r="K73" s="13">
        <v>22.5</v>
      </c>
      <c r="L73" s="14" t="s">
        <v>19</v>
      </c>
      <c r="M73" s="14" t="s">
        <v>19</v>
      </c>
      <c r="N73" s="15">
        <f t="shared" si="3"/>
        <v>24.172655313024705</v>
      </c>
      <c r="S73" s="16"/>
      <c r="T73" s="16"/>
    </row>
    <row r="74" spans="1:20" hidden="1" x14ac:dyDescent="0.3">
      <c r="A74" s="10">
        <v>35977</v>
      </c>
      <c r="B74" s="11">
        <v>222900</v>
      </c>
      <c r="C74" s="12">
        <v>20590</v>
      </c>
      <c r="D74" s="11">
        <v>0</v>
      </c>
      <c r="E74" s="11">
        <v>0</v>
      </c>
      <c r="F74" s="11">
        <v>0</v>
      </c>
      <c r="G74" s="12">
        <f t="shared" si="4"/>
        <v>243490</v>
      </c>
      <c r="H74" s="12">
        <v>400356</v>
      </c>
      <c r="I74" s="13">
        <v>24</v>
      </c>
      <c r="J74" s="13">
        <v>23</v>
      </c>
      <c r="K74" s="13" t="s">
        <v>19</v>
      </c>
      <c r="L74" s="14" t="s">
        <v>19</v>
      </c>
      <c r="M74" s="14" t="s">
        <v>19</v>
      </c>
      <c r="N74" s="15">
        <f t="shared" si="3"/>
        <v>23.915438005667585</v>
      </c>
      <c r="S74" s="16"/>
      <c r="T74" s="16"/>
    </row>
    <row r="75" spans="1:20" hidden="1" x14ac:dyDescent="0.3">
      <c r="A75" s="10">
        <v>36008</v>
      </c>
      <c r="B75" s="11">
        <v>162850</v>
      </c>
      <c r="C75" s="12">
        <v>35920</v>
      </c>
      <c r="D75" s="11">
        <v>0</v>
      </c>
      <c r="E75" s="11">
        <v>0</v>
      </c>
      <c r="F75" s="11">
        <v>0</v>
      </c>
      <c r="G75" s="12">
        <f t="shared" si="4"/>
        <v>198770</v>
      </c>
      <c r="H75" s="12">
        <v>383250</v>
      </c>
      <c r="I75" s="13">
        <v>24</v>
      </c>
      <c r="J75" s="13">
        <v>23.1</v>
      </c>
      <c r="K75" s="13" t="s">
        <v>19</v>
      </c>
      <c r="L75" s="14" t="s">
        <v>19</v>
      </c>
      <c r="M75" s="14" t="s">
        <v>19</v>
      </c>
      <c r="N75" s="15">
        <f t="shared" si="3"/>
        <v>23.83735976253962</v>
      </c>
      <c r="S75" s="16"/>
      <c r="T75" s="16"/>
    </row>
    <row r="76" spans="1:20" hidden="1" x14ac:dyDescent="0.3">
      <c r="A76" s="10">
        <v>36039</v>
      </c>
      <c r="B76" s="11">
        <v>146150</v>
      </c>
      <c r="C76" s="12">
        <f>34700+32310</f>
        <v>67010</v>
      </c>
      <c r="D76" s="11">
        <v>7250</v>
      </c>
      <c r="E76" s="11">
        <v>5000</v>
      </c>
      <c r="F76" s="11">
        <v>0</v>
      </c>
      <c r="G76" s="12">
        <f t="shared" si="4"/>
        <v>225410</v>
      </c>
      <c r="H76" s="12">
        <v>336110</v>
      </c>
      <c r="I76" s="13">
        <v>24</v>
      </c>
      <c r="J76" s="13">
        <v>25.2</v>
      </c>
      <c r="K76" s="13">
        <v>28.5</v>
      </c>
      <c r="L76" s="14">
        <v>30</v>
      </c>
      <c r="M76" s="14" t="s">
        <v>19</v>
      </c>
      <c r="N76" s="15">
        <f t="shared" si="3"/>
        <v>24.634563683953683</v>
      </c>
      <c r="S76" s="16"/>
      <c r="T76" s="16"/>
    </row>
    <row r="77" spans="1:20" hidden="1" x14ac:dyDescent="0.3">
      <c r="A77" s="10">
        <v>36069</v>
      </c>
      <c r="B77" s="11">
        <v>138480</v>
      </c>
      <c r="C77" s="12">
        <f>88570+123720</f>
        <v>212290</v>
      </c>
      <c r="D77" s="11">
        <v>6500</v>
      </c>
      <c r="E77" s="11">
        <v>300</v>
      </c>
      <c r="F77" s="11">
        <v>0</v>
      </c>
      <c r="G77" s="12">
        <f t="shared" si="4"/>
        <v>357570</v>
      </c>
      <c r="H77" s="12">
        <v>471000</v>
      </c>
      <c r="I77" s="13">
        <v>24.5</v>
      </c>
      <c r="J77" s="13">
        <f>(88570*26.4601+123720*28.2942)/(88570+123720)</f>
        <v>27.528990913373217</v>
      </c>
      <c r="K77" s="13">
        <v>28.5</v>
      </c>
      <c r="L77" s="14">
        <v>28.5</v>
      </c>
      <c r="M77" s="14" t="s">
        <v>19</v>
      </c>
      <c r="N77" s="15">
        <f t="shared" si="3"/>
        <v>26.37438678021087</v>
      </c>
      <c r="S77" s="16"/>
      <c r="T77" s="16"/>
    </row>
    <row r="78" spans="1:20" hidden="1" x14ac:dyDescent="0.3">
      <c r="A78" s="10">
        <v>36100</v>
      </c>
      <c r="B78" s="11">
        <v>107980</v>
      </c>
      <c r="C78" s="12">
        <f>16900+20630</f>
        <v>37530</v>
      </c>
      <c r="D78" s="11">
        <v>9100</v>
      </c>
      <c r="E78" s="11">
        <v>700</v>
      </c>
      <c r="F78" s="11">
        <v>0</v>
      </c>
      <c r="G78" s="12">
        <f t="shared" si="4"/>
        <v>155310</v>
      </c>
      <c r="H78" s="12">
        <v>439830</v>
      </c>
      <c r="I78" s="13">
        <v>24.6</v>
      </c>
      <c r="J78" s="13">
        <f>(26.5178*16900+28.5*20630)/(37530)</f>
        <v>27.607402611244339</v>
      </c>
      <c r="K78" s="13">
        <v>28.7</v>
      </c>
      <c r="L78" s="14">
        <v>28.5</v>
      </c>
      <c r="M78" s="14" t="s">
        <v>19</v>
      </c>
      <c r="N78" s="15">
        <f t="shared" si="3"/>
        <v>25.584532998519094</v>
      </c>
      <c r="S78" s="16"/>
      <c r="T78" s="16"/>
    </row>
    <row r="79" spans="1:20" hidden="1" x14ac:dyDescent="0.3">
      <c r="A79" s="10">
        <v>36130</v>
      </c>
      <c r="B79" s="11">
        <v>92400</v>
      </c>
      <c r="C79" s="12">
        <v>72100</v>
      </c>
      <c r="D79" s="11">
        <v>14190</v>
      </c>
      <c r="E79" s="11">
        <v>11000</v>
      </c>
      <c r="F79" s="11">
        <v>0</v>
      </c>
      <c r="G79" s="12">
        <f t="shared" si="4"/>
        <v>189690</v>
      </c>
      <c r="H79" s="12">
        <v>400790</v>
      </c>
      <c r="I79" s="13">
        <v>24.5</v>
      </c>
      <c r="J79" s="13">
        <v>27.6</v>
      </c>
      <c r="K79" s="13">
        <v>28.6</v>
      </c>
      <c r="L79" s="14">
        <v>28.5</v>
      </c>
      <c r="M79" s="14" t="s">
        <v>19</v>
      </c>
      <c r="N79" s="15">
        <f t="shared" si="3"/>
        <v>26.216953977542307</v>
      </c>
      <c r="S79" s="16"/>
      <c r="T79" s="16"/>
    </row>
    <row r="80" spans="1:20" hidden="1" x14ac:dyDescent="0.3">
      <c r="A80" s="10">
        <v>36161</v>
      </c>
      <c r="B80" s="11">
        <v>136500</v>
      </c>
      <c r="C80" s="12">
        <f>18150+153060</f>
        <v>171210</v>
      </c>
      <c r="D80" s="11">
        <v>4770</v>
      </c>
      <c r="E80" s="11">
        <f>1050+7800</f>
        <v>8850</v>
      </c>
      <c r="F80" s="11">
        <v>0</v>
      </c>
      <c r="G80" s="12">
        <f t="shared" si="4"/>
        <v>321330</v>
      </c>
      <c r="H80" s="12">
        <v>481700</v>
      </c>
      <c r="I80" s="13">
        <v>24.5</v>
      </c>
      <c r="J80" s="13">
        <v>28.2</v>
      </c>
      <c r="K80" s="13">
        <v>28.5</v>
      </c>
      <c r="L80" s="14">
        <v>28.5</v>
      </c>
      <c r="M80" s="14" t="s">
        <v>19</v>
      </c>
      <c r="N80" s="15">
        <f t="shared" ref="N80:N91" si="5">+SUMPRODUCT(B80:F80,I80:M80)/SUM(B80:F80)</f>
        <v>26.640967229950519</v>
      </c>
      <c r="S80" s="16"/>
      <c r="T80" s="16"/>
    </row>
    <row r="81" spans="1:20" hidden="1" x14ac:dyDescent="0.3">
      <c r="A81" s="10">
        <v>36192</v>
      </c>
      <c r="B81" s="11">
        <v>51600</v>
      </c>
      <c r="C81" s="12">
        <f>13300+55220</f>
        <v>68520</v>
      </c>
      <c r="D81" s="11">
        <v>5840</v>
      </c>
      <c r="E81" s="11">
        <v>850</v>
      </c>
      <c r="F81" s="11">
        <v>0</v>
      </c>
      <c r="G81" s="12">
        <f t="shared" si="4"/>
        <v>126810</v>
      </c>
      <c r="H81" s="12">
        <v>412680</v>
      </c>
      <c r="I81" s="13">
        <v>25.4</v>
      </c>
      <c r="J81" s="13">
        <f>(13300*27.3964+55220*28.5202)/(13300+55220)</f>
        <v>28.302066024518385</v>
      </c>
      <c r="K81" s="13">
        <v>28.5</v>
      </c>
      <c r="L81" s="14">
        <v>29</v>
      </c>
      <c r="M81" s="14" t="s">
        <v>19</v>
      </c>
      <c r="N81" s="15">
        <f t="shared" si="5"/>
        <v>27.134985915937229</v>
      </c>
      <c r="S81" s="16"/>
      <c r="T81" s="16"/>
    </row>
    <row r="82" spans="1:20" hidden="1" x14ac:dyDescent="0.3">
      <c r="A82" s="10">
        <v>36220</v>
      </c>
      <c r="B82" s="11">
        <v>54900</v>
      </c>
      <c r="C82" s="12">
        <f>1850+8360</f>
        <v>10210</v>
      </c>
      <c r="D82" s="11">
        <v>500</v>
      </c>
      <c r="E82" s="11">
        <v>300</v>
      </c>
      <c r="F82" s="11">
        <v>0</v>
      </c>
      <c r="G82" s="12">
        <f t="shared" si="4"/>
        <v>65910</v>
      </c>
      <c r="H82" s="12">
        <v>348390</v>
      </c>
      <c r="I82" s="13">
        <v>27.5</v>
      </c>
      <c r="J82" s="13">
        <f>(C82*28.7027+D82*29.5125)/(C82+D82)</f>
        <v>28.740505788982258</v>
      </c>
      <c r="K82" s="13">
        <v>29.5</v>
      </c>
      <c r="L82" s="14">
        <v>29.5</v>
      </c>
      <c r="M82" s="14" t="s">
        <v>19</v>
      </c>
      <c r="N82" s="15">
        <f t="shared" si="5"/>
        <v>27.716440056220737</v>
      </c>
      <c r="S82" s="16"/>
      <c r="T82" s="16"/>
    </row>
    <row r="83" spans="1:20" hidden="1" x14ac:dyDescent="0.3">
      <c r="A83" s="10">
        <v>36251</v>
      </c>
      <c r="B83" s="11">
        <v>120250</v>
      </c>
      <c r="C83" s="12">
        <f>35380+82790</f>
        <v>118170</v>
      </c>
      <c r="D83" s="11">
        <v>13600</v>
      </c>
      <c r="E83" s="11">
        <f>4500+8850</f>
        <v>13350</v>
      </c>
      <c r="F83" s="11">
        <v>0</v>
      </c>
      <c r="G83" s="12">
        <f t="shared" si="4"/>
        <v>265370</v>
      </c>
      <c r="H83" s="12">
        <v>390960</v>
      </c>
      <c r="I83" s="13">
        <v>27.869299999999999</v>
      </c>
      <c r="J83" s="13">
        <f>(28.7672*35380+29.8638*82790)/(35380+82790)</f>
        <v>29.535478869425404</v>
      </c>
      <c r="K83" s="13">
        <v>29.198499999999999</v>
      </c>
      <c r="L83" s="14">
        <f>(29.5*4500+29.3588*8850)/(4500+8850)</f>
        <v>29.406395505617979</v>
      </c>
      <c r="M83" s="14" t="s">
        <v>19</v>
      </c>
      <c r="N83" s="15">
        <f t="shared" si="5"/>
        <v>28.756701371669742</v>
      </c>
      <c r="S83" s="16"/>
      <c r="T83" s="16"/>
    </row>
    <row r="84" spans="1:20" hidden="1" x14ac:dyDescent="0.3">
      <c r="A84" s="10">
        <v>36281</v>
      </c>
      <c r="B84" s="11">
        <v>45400</v>
      </c>
      <c r="C84" s="12">
        <f>29700+29000</f>
        <v>58700</v>
      </c>
      <c r="D84" s="11">
        <v>12500</v>
      </c>
      <c r="E84" s="11">
        <f>13500+2500</f>
        <v>16000</v>
      </c>
      <c r="F84" s="11">
        <v>0</v>
      </c>
      <c r="G84" s="12">
        <f t="shared" si="4"/>
        <v>132600</v>
      </c>
      <c r="H84" s="12">
        <v>342610</v>
      </c>
      <c r="I84" s="13">
        <v>23.8797</v>
      </c>
      <c r="J84" s="13">
        <f>(23.9746*29700+24.3431*29000)/(29700+29000)</f>
        <v>24.156652810902898</v>
      </c>
      <c r="K84" s="13">
        <v>25.585999999999999</v>
      </c>
      <c r="L84" s="14">
        <f>(26.0741*13500+24*2500)/(13500+2500)</f>
        <v>25.750021875000002</v>
      </c>
      <c r="M84" s="14" t="s">
        <v>19</v>
      </c>
      <c r="N84" s="15">
        <f t="shared" si="5"/>
        <v>24.388832956259428</v>
      </c>
      <c r="S84" s="16"/>
      <c r="T84" s="16"/>
    </row>
    <row r="85" spans="1:20" hidden="1" x14ac:dyDescent="0.3">
      <c r="A85" s="10">
        <v>36312</v>
      </c>
      <c r="B85" s="11">
        <v>46400</v>
      </c>
      <c r="C85" s="12">
        <v>6500</v>
      </c>
      <c r="D85" s="11">
        <v>10500</v>
      </c>
      <c r="E85" s="11">
        <v>9000</v>
      </c>
      <c r="F85" s="11">
        <v>0</v>
      </c>
      <c r="G85" s="12">
        <f t="shared" si="4"/>
        <v>72400</v>
      </c>
      <c r="H85" s="12">
        <v>300250</v>
      </c>
      <c r="I85" s="13">
        <v>15.3568</v>
      </c>
      <c r="J85" s="13">
        <v>17.3385</v>
      </c>
      <c r="K85" s="13">
        <v>17.25</v>
      </c>
      <c r="L85" s="14">
        <v>19.600000000000001</v>
      </c>
      <c r="M85" s="14" t="s">
        <v>19</v>
      </c>
      <c r="N85" s="15">
        <f t="shared" si="5"/>
        <v>16.336750966850829</v>
      </c>
      <c r="S85" s="16"/>
      <c r="T85" s="16"/>
    </row>
    <row r="86" spans="1:20" hidden="1" x14ac:dyDescent="0.3">
      <c r="A86" s="10">
        <v>36342</v>
      </c>
      <c r="B86" s="11">
        <v>77600</v>
      </c>
      <c r="C86" s="12">
        <v>6000</v>
      </c>
      <c r="D86" s="11">
        <v>0</v>
      </c>
      <c r="E86" s="11">
        <v>0</v>
      </c>
      <c r="F86" s="11">
        <v>0</v>
      </c>
      <c r="G86" s="12">
        <f t="shared" si="4"/>
        <v>83600</v>
      </c>
      <c r="H86" s="12">
        <v>226390</v>
      </c>
      <c r="I86" s="13">
        <v>14.4923</v>
      </c>
      <c r="J86" s="13">
        <f>+(14.7333+14.85)/2</f>
        <v>14.791650000000001</v>
      </c>
      <c r="K86" s="13" t="s">
        <v>19</v>
      </c>
      <c r="L86" s="14" t="s">
        <v>19</v>
      </c>
      <c r="M86" s="14" t="s">
        <v>19</v>
      </c>
      <c r="N86" s="15">
        <f t="shared" si="5"/>
        <v>14.513784449760765</v>
      </c>
      <c r="S86" s="16"/>
      <c r="T86" s="16"/>
    </row>
    <row r="87" spans="1:20" hidden="1" x14ac:dyDescent="0.3">
      <c r="A87" s="10">
        <v>36373</v>
      </c>
      <c r="B87" s="11">
        <v>149900</v>
      </c>
      <c r="C87" s="12">
        <v>0</v>
      </c>
      <c r="D87" s="11">
        <v>0</v>
      </c>
      <c r="E87" s="11">
        <v>0</v>
      </c>
      <c r="F87" s="11">
        <v>0</v>
      </c>
      <c r="G87" s="12">
        <f t="shared" si="4"/>
        <v>149900</v>
      </c>
      <c r="H87" s="12">
        <v>260150</v>
      </c>
      <c r="I87" s="13">
        <v>14.5</v>
      </c>
      <c r="J87" s="13" t="s">
        <v>19</v>
      </c>
      <c r="K87" s="13" t="s">
        <v>19</v>
      </c>
      <c r="L87" s="14" t="s">
        <v>19</v>
      </c>
      <c r="M87" s="14" t="s">
        <v>19</v>
      </c>
      <c r="N87" s="15">
        <f t="shared" si="5"/>
        <v>14.5</v>
      </c>
      <c r="S87" s="16"/>
      <c r="T87" s="16"/>
    </row>
    <row r="88" spans="1:20" hidden="1" x14ac:dyDescent="0.3">
      <c r="A88" s="10">
        <v>36404</v>
      </c>
      <c r="B88" s="11">
        <v>162300</v>
      </c>
      <c r="C88" s="12">
        <v>9100</v>
      </c>
      <c r="D88" s="11">
        <v>0</v>
      </c>
      <c r="E88" s="11">
        <v>0</v>
      </c>
      <c r="F88" s="11">
        <v>0</v>
      </c>
      <c r="G88" s="12">
        <f t="shared" si="4"/>
        <v>171400</v>
      </c>
      <c r="H88" s="12">
        <v>282000</v>
      </c>
      <c r="I88" s="13">
        <v>14.495699999999999</v>
      </c>
      <c r="J88" s="13">
        <f>+(5100*14.6441+4000*14.8)/(9100)</f>
        <v>14.712627472527473</v>
      </c>
      <c r="K88" s="13" t="s">
        <v>19</v>
      </c>
      <c r="L88" s="14" t="s">
        <v>19</v>
      </c>
      <c r="M88" s="14" t="s">
        <v>19</v>
      </c>
      <c r="N88" s="15">
        <f t="shared" si="5"/>
        <v>14.507217152858811</v>
      </c>
      <c r="S88" s="16"/>
      <c r="T88" s="16"/>
    </row>
    <row r="89" spans="1:20" hidden="1" x14ac:dyDescent="0.3">
      <c r="A89" s="10">
        <v>36434</v>
      </c>
      <c r="B89" s="11">
        <v>127100</v>
      </c>
      <c r="C89" s="12">
        <f>58500+8000</f>
        <v>66500</v>
      </c>
      <c r="D89" s="11">
        <v>0</v>
      </c>
      <c r="E89" s="11">
        <v>0</v>
      </c>
      <c r="F89" s="11">
        <v>0</v>
      </c>
      <c r="G89" s="12">
        <f t="shared" si="4"/>
        <v>193600</v>
      </c>
      <c r="H89" s="12">
        <v>277200</v>
      </c>
      <c r="I89" s="13">
        <v>13.438800000000001</v>
      </c>
      <c r="J89" s="13">
        <f>+(14.4299*58500+14.75*8000)/66500</f>
        <v>14.468408270676692</v>
      </c>
      <c r="K89" s="13" t="s">
        <v>19</v>
      </c>
      <c r="L89" s="14" t="s">
        <v>19</v>
      </c>
      <c r="M89" s="14" t="s">
        <v>19</v>
      </c>
      <c r="N89" s="15">
        <f t="shared" si="5"/>
        <v>13.792461931818181</v>
      </c>
      <c r="S89" s="16"/>
      <c r="T89" s="16"/>
    </row>
    <row r="90" spans="1:20" hidden="1" x14ac:dyDescent="0.3">
      <c r="A90" s="10">
        <v>36465</v>
      </c>
      <c r="B90" s="11">
        <v>41000</v>
      </c>
      <c r="C90" s="12">
        <v>5000</v>
      </c>
      <c r="D90" s="11">
        <v>0</v>
      </c>
      <c r="E90" s="11">
        <v>0</v>
      </c>
      <c r="F90" s="11">
        <v>0</v>
      </c>
      <c r="G90" s="12">
        <f t="shared" si="4"/>
        <v>46000</v>
      </c>
      <c r="H90" s="12">
        <v>181900</v>
      </c>
      <c r="I90" s="13">
        <v>13.1976</v>
      </c>
      <c r="J90" s="13">
        <v>14.7</v>
      </c>
      <c r="K90" s="13" t="s">
        <v>19</v>
      </c>
      <c r="L90" s="14" t="s">
        <v>19</v>
      </c>
      <c r="M90" s="14" t="s">
        <v>19</v>
      </c>
      <c r="N90" s="15">
        <f t="shared" si="5"/>
        <v>13.360904347826086</v>
      </c>
      <c r="S90" s="16"/>
      <c r="T90" s="16"/>
    </row>
    <row r="91" spans="1:20" hidden="1" x14ac:dyDescent="0.3">
      <c r="A91" s="10">
        <v>36495</v>
      </c>
      <c r="B91" s="11">
        <v>21000</v>
      </c>
      <c r="C91" s="12">
        <v>0</v>
      </c>
      <c r="D91" s="11">
        <v>0</v>
      </c>
      <c r="E91" s="11">
        <v>0</v>
      </c>
      <c r="F91" s="11">
        <v>0</v>
      </c>
      <c r="G91" s="12">
        <f t="shared" si="4"/>
        <v>21000</v>
      </c>
      <c r="H91" s="12">
        <v>77800</v>
      </c>
      <c r="I91" s="13">
        <v>13.2</v>
      </c>
      <c r="J91" s="13" t="s">
        <v>19</v>
      </c>
      <c r="K91" s="13" t="s">
        <v>19</v>
      </c>
      <c r="L91" s="14" t="s">
        <v>19</v>
      </c>
      <c r="M91" s="14" t="s">
        <v>19</v>
      </c>
      <c r="N91" s="15">
        <f t="shared" si="5"/>
        <v>13.2</v>
      </c>
      <c r="S91" s="16"/>
      <c r="T91" s="16"/>
    </row>
    <row r="92" spans="1:20" hidden="1" x14ac:dyDescent="0.3">
      <c r="A92" s="10">
        <v>36526</v>
      </c>
      <c r="B92" s="11">
        <v>45000</v>
      </c>
      <c r="C92" s="12">
        <v>17300</v>
      </c>
      <c r="D92" s="11">
        <v>1000</v>
      </c>
      <c r="E92" s="11">
        <v>0</v>
      </c>
      <c r="F92" s="11">
        <v>0</v>
      </c>
      <c r="G92" s="12">
        <f t="shared" si="4"/>
        <v>63300</v>
      </c>
      <c r="H92" s="12">
        <v>91800</v>
      </c>
      <c r="I92" s="13">
        <v>13.2</v>
      </c>
      <c r="J92" s="13">
        <v>14.861271676300579</v>
      </c>
      <c r="K92" s="13">
        <v>16.5</v>
      </c>
      <c r="L92" s="14" t="s">
        <v>19</v>
      </c>
      <c r="M92" s="14" t="s">
        <v>19</v>
      </c>
      <c r="N92" s="15">
        <f t="shared" ref="N92:N103" si="6">+SUMPRODUCT(B92:F92,I92:M92)/SUM(B92:F92)</f>
        <v>13.706161137440759</v>
      </c>
      <c r="S92" s="16"/>
      <c r="T92" s="16"/>
    </row>
    <row r="93" spans="1:20" hidden="1" x14ac:dyDescent="0.3">
      <c r="A93" s="10">
        <v>36557</v>
      </c>
      <c r="B93" s="11">
        <v>18500</v>
      </c>
      <c r="C93" s="12">
        <v>10500</v>
      </c>
      <c r="D93" s="11">
        <v>5000</v>
      </c>
      <c r="E93" s="11">
        <v>0</v>
      </c>
      <c r="F93" s="11">
        <v>0</v>
      </c>
      <c r="G93" s="12">
        <f t="shared" si="4"/>
        <v>34000</v>
      </c>
      <c r="H93" s="12">
        <v>77450</v>
      </c>
      <c r="I93" s="13">
        <v>13.2</v>
      </c>
      <c r="J93" s="13">
        <v>14.6</v>
      </c>
      <c r="K93" s="13">
        <v>16.5</v>
      </c>
      <c r="L93" s="14" t="s">
        <v>19</v>
      </c>
      <c r="M93" s="14" t="s">
        <v>19</v>
      </c>
      <c r="N93" s="15">
        <f t="shared" si="6"/>
        <v>14.117647058823529</v>
      </c>
      <c r="S93" s="16"/>
      <c r="T93" s="16"/>
    </row>
    <row r="94" spans="1:20" hidden="1" x14ac:dyDescent="0.3">
      <c r="A94" s="10">
        <v>36586</v>
      </c>
      <c r="B94" s="11">
        <v>29000</v>
      </c>
      <c r="C94" s="12">
        <v>15500</v>
      </c>
      <c r="D94" s="11">
        <v>5000</v>
      </c>
      <c r="E94" s="11">
        <v>0</v>
      </c>
      <c r="F94" s="11">
        <v>0</v>
      </c>
      <c r="G94" s="12">
        <f t="shared" si="4"/>
        <v>49500</v>
      </c>
      <c r="H94" s="12">
        <v>91650</v>
      </c>
      <c r="I94" s="13">
        <v>13.2</v>
      </c>
      <c r="J94" s="13">
        <v>14.738709677419354</v>
      </c>
      <c r="K94" s="13">
        <v>16.5</v>
      </c>
      <c r="L94" s="14" t="s">
        <v>19</v>
      </c>
      <c r="M94" s="14" t="s">
        <v>19</v>
      </c>
      <c r="N94" s="15">
        <f t="shared" si="6"/>
        <v>14.015151515151516</v>
      </c>
      <c r="S94" s="16"/>
      <c r="T94" s="16"/>
    </row>
    <row r="95" spans="1:20" hidden="1" x14ac:dyDescent="0.3">
      <c r="A95" s="10">
        <v>36617</v>
      </c>
      <c r="B95" s="11">
        <v>117500</v>
      </c>
      <c r="C95" s="12">
        <v>69000</v>
      </c>
      <c r="D95" s="11">
        <v>16500</v>
      </c>
      <c r="E95" s="11">
        <v>2500</v>
      </c>
      <c r="F95" s="11">
        <v>0</v>
      </c>
      <c r="G95" s="12">
        <f t="shared" si="4"/>
        <v>205500</v>
      </c>
      <c r="H95" s="12">
        <v>237500</v>
      </c>
      <c r="I95" s="13">
        <v>13.0928</v>
      </c>
      <c r="J95" s="13">
        <v>14.622140579710145</v>
      </c>
      <c r="K95" s="13">
        <v>16.386399999999998</v>
      </c>
      <c r="L95" s="14">
        <v>17.100000000000001</v>
      </c>
      <c r="M95" s="14" t="s">
        <v>19</v>
      </c>
      <c r="N95" s="15">
        <f t="shared" si="6"/>
        <v>13.919500243309004</v>
      </c>
      <c r="S95" s="16"/>
      <c r="T95" s="16"/>
    </row>
    <row r="96" spans="1:20" hidden="1" x14ac:dyDescent="0.3">
      <c r="A96" s="10">
        <v>36647</v>
      </c>
      <c r="B96" s="11">
        <v>85900</v>
      </c>
      <c r="C96" s="12">
        <v>100990</v>
      </c>
      <c r="D96" s="11">
        <v>26500</v>
      </c>
      <c r="E96" s="11">
        <v>0</v>
      </c>
      <c r="F96" s="11">
        <v>0</v>
      </c>
      <c r="G96" s="12">
        <f t="shared" si="4"/>
        <v>213390</v>
      </c>
      <c r="H96" s="12">
        <v>339890</v>
      </c>
      <c r="I96" s="13">
        <v>10.7</v>
      </c>
      <c r="J96" s="13">
        <v>12.1</v>
      </c>
      <c r="K96" s="13">
        <v>15.6</v>
      </c>
      <c r="L96" s="14" t="s">
        <v>19</v>
      </c>
      <c r="M96" s="14" t="s">
        <v>19</v>
      </c>
      <c r="N96" s="15">
        <f t="shared" si="6"/>
        <v>11.971081119077745</v>
      </c>
      <c r="S96" s="16"/>
      <c r="T96" s="16"/>
    </row>
    <row r="97" spans="1:20" hidden="1" x14ac:dyDescent="0.3">
      <c r="A97" s="10">
        <v>36678</v>
      </c>
      <c r="B97" s="11">
        <v>39140</v>
      </c>
      <c r="C97" s="12">
        <v>65460</v>
      </c>
      <c r="D97" s="11">
        <v>19000</v>
      </c>
      <c r="E97" s="11">
        <v>0</v>
      </c>
      <c r="F97" s="11">
        <v>0</v>
      </c>
      <c r="G97" s="12">
        <f t="shared" si="4"/>
        <v>123600</v>
      </c>
      <c r="H97" s="12">
        <v>294090</v>
      </c>
      <c r="I97" s="13">
        <v>7</v>
      </c>
      <c r="J97" s="13">
        <v>10.176600000000001</v>
      </c>
      <c r="K97" s="13">
        <v>14.805300000000001</v>
      </c>
      <c r="L97" s="14" t="s">
        <v>19</v>
      </c>
      <c r="M97" s="14" t="s">
        <v>19</v>
      </c>
      <c r="N97" s="15">
        <f t="shared" si="6"/>
        <v>9.8822082200647241</v>
      </c>
      <c r="S97" s="16"/>
      <c r="T97" s="16"/>
    </row>
    <row r="98" spans="1:20" hidden="1" x14ac:dyDescent="0.3">
      <c r="A98" s="10">
        <v>36708</v>
      </c>
      <c r="B98" s="11">
        <v>23990</v>
      </c>
      <c r="C98" s="12">
        <v>40000</v>
      </c>
      <c r="D98" s="11">
        <v>8020</v>
      </c>
      <c r="E98" s="11">
        <v>0</v>
      </c>
      <c r="F98" s="11">
        <v>0</v>
      </c>
      <c r="G98" s="12">
        <f t="shared" si="4"/>
        <v>72010</v>
      </c>
      <c r="H98" s="12">
        <v>250490</v>
      </c>
      <c r="I98" s="13">
        <v>7</v>
      </c>
      <c r="J98" s="13">
        <v>10</v>
      </c>
      <c r="K98" s="13">
        <v>14.8</v>
      </c>
      <c r="L98" s="14" t="s">
        <v>19</v>
      </c>
      <c r="M98" s="14" t="s">
        <v>19</v>
      </c>
      <c r="N98" s="15">
        <f t="shared" si="6"/>
        <v>9.5351478961255385</v>
      </c>
      <c r="S98" s="16"/>
      <c r="T98" s="16"/>
    </row>
    <row r="99" spans="1:20" hidden="1" x14ac:dyDescent="0.3">
      <c r="A99" s="10">
        <v>36739</v>
      </c>
      <c r="B99" s="11">
        <v>19500</v>
      </c>
      <c r="C99" s="12">
        <v>14500</v>
      </c>
      <c r="D99" s="11">
        <v>2500</v>
      </c>
      <c r="E99" s="11">
        <v>0</v>
      </c>
      <c r="F99" s="11">
        <v>0</v>
      </c>
      <c r="G99" s="12">
        <f t="shared" si="4"/>
        <v>36500</v>
      </c>
      <c r="H99" s="12">
        <v>175020</v>
      </c>
      <c r="I99" s="13">
        <v>7</v>
      </c>
      <c r="J99" s="13">
        <v>10.25</v>
      </c>
      <c r="K99" s="13">
        <v>14.8</v>
      </c>
      <c r="L99" s="14" t="s">
        <v>19</v>
      </c>
      <c r="M99" s="14" t="s">
        <v>19</v>
      </c>
      <c r="N99" s="15">
        <f t="shared" si="6"/>
        <v>8.8253424657534243</v>
      </c>
      <c r="S99" s="16"/>
      <c r="T99" s="16"/>
    </row>
    <row r="100" spans="1:20" hidden="1" x14ac:dyDescent="0.3">
      <c r="A100" s="10">
        <v>36770</v>
      </c>
      <c r="B100" s="11">
        <v>29980</v>
      </c>
      <c r="C100" s="12">
        <v>39500</v>
      </c>
      <c r="D100" s="11">
        <v>6000</v>
      </c>
      <c r="E100" s="11">
        <v>0</v>
      </c>
      <c r="F100" s="11">
        <v>0</v>
      </c>
      <c r="G100" s="12">
        <f t="shared" si="4"/>
        <v>75480</v>
      </c>
      <c r="H100" s="12">
        <v>176000</v>
      </c>
      <c r="I100" s="13">
        <v>7</v>
      </c>
      <c r="J100" s="13">
        <v>10.25</v>
      </c>
      <c r="K100" s="13">
        <v>14.7</v>
      </c>
      <c r="L100" s="14" t="s">
        <v>19</v>
      </c>
      <c r="M100" s="14" t="s">
        <v>19</v>
      </c>
      <c r="N100" s="15">
        <f t="shared" si="6"/>
        <v>9.3128643349231588</v>
      </c>
      <c r="S100" s="16"/>
      <c r="T100" s="16"/>
    </row>
    <row r="101" spans="1:20" hidden="1" x14ac:dyDescent="0.3">
      <c r="A101" s="10">
        <v>36800</v>
      </c>
      <c r="B101" s="11">
        <v>27500</v>
      </c>
      <c r="C101" s="12">
        <v>13500</v>
      </c>
      <c r="D101" s="11">
        <v>0</v>
      </c>
      <c r="E101" s="11">
        <v>0</v>
      </c>
      <c r="F101" s="11">
        <v>0</v>
      </c>
      <c r="G101" s="12">
        <f t="shared" si="4"/>
        <v>41000</v>
      </c>
      <c r="H101" s="12">
        <v>145520</v>
      </c>
      <c r="I101" s="13">
        <v>7</v>
      </c>
      <c r="J101" s="13">
        <v>9</v>
      </c>
      <c r="K101" s="13" t="s">
        <v>19</v>
      </c>
      <c r="L101" s="14" t="s">
        <v>19</v>
      </c>
      <c r="M101" s="14" t="s">
        <v>19</v>
      </c>
      <c r="N101" s="15">
        <f t="shared" si="6"/>
        <v>7.6585365853658534</v>
      </c>
      <c r="S101" s="16"/>
      <c r="T101" s="16"/>
    </row>
    <row r="102" spans="1:20" hidden="1" x14ac:dyDescent="0.3">
      <c r="A102" s="10">
        <v>36831</v>
      </c>
      <c r="B102" s="11">
        <v>104500</v>
      </c>
      <c r="C102" s="12">
        <v>20400</v>
      </c>
      <c r="D102" s="11">
        <v>0</v>
      </c>
      <c r="E102" s="11">
        <v>0</v>
      </c>
      <c r="F102" s="11">
        <v>0</v>
      </c>
      <c r="G102" s="12">
        <f t="shared" si="4"/>
        <v>124900</v>
      </c>
      <c r="H102" s="12">
        <v>170420</v>
      </c>
      <c r="I102" s="13">
        <v>6.2320000000000002</v>
      </c>
      <c r="J102" s="13">
        <v>10.4755</v>
      </c>
      <c r="K102" s="13" t="s">
        <v>19</v>
      </c>
      <c r="L102" s="14" t="s">
        <v>19</v>
      </c>
      <c r="M102" s="14" t="s">
        <v>19</v>
      </c>
      <c r="N102" s="15">
        <f t="shared" si="6"/>
        <v>6.9250936749399514</v>
      </c>
      <c r="S102" s="16"/>
      <c r="T102" s="16"/>
    </row>
    <row r="103" spans="1:20" hidden="1" x14ac:dyDescent="0.3">
      <c r="A103" s="10">
        <v>36861</v>
      </c>
      <c r="B103" s="11">
        <v>18000</v>
      </c>
      <c r="C103" s="11">
        <v>0</v>
      </c>
      <c r="D103" s="11">
        <v>0</v>
      </c>
      <c r="E103" s="11">
        <v>0</v>
      </c>
      <c r="F103" s="11">
        <v>0</v>
      </c>
      <c r="G103" s="12">
        <f t="shared" si="4"/>
        <v>18000</v>
      </c>
      <c r="H103" s="12">
        <v>46420</v>
      </c>
      <c r="I103" s="13">
        <v>5.9</v>
      </c>
      <c r="J103" s="13" t="s">
        <v>19</v>
      </c>
      <c r="K103" s="13" t="s">
        <v>19</v>
      </c>
      <c r="L103" s="14" t="s">
        <v>19</v>
      </c>
      <c r="M103" s="14" t="s">
        <v>19</v>
      </c>
      <c r="N103" s="15">
        <f t="shared" si="6"/>
        <v>5.9</v>
      </c>
      <c r="S103" s="16"/>
      <c r="T103" s="16"/>
    </row>
    <row r="104" spans="1:20" hidden="1" x14ac:dyDescent="0.3">
      <c r="A104" s="10">
        <v>36892</v>
      </c>
      <c r="B104" s="11">
        <v>12500</v>
      </c>
      <c r="C104" s="12">
        <v>15000</v>
      </c>
      <c r="D104" s="11">
        <v>3500</v>
      </c>
      <c r="E104" s="11">
        <v>0</v>
      </c>
      <c r="F104" s="11">
        <v>0</v>
      </c>
      <c r="G104" s="12">
        <f t="shared" si="4"/>
        <v>31000</v>
      </c>
      <c r="H104" s="12">
        <v>47900</v>
      </c>
      <c r="I104" s="13">
        <v>8.8000000000000007</v>
      </c>
      <c r="J104" s="13">
        <v>12.8</v>
      </c>
      <c r="K104" s="13">
        <v>16.5</v>
      </c>
      <c r="L104" s="14" t="s">
        <v>19</v>
      </c>
      <c r="M104" s="14" t="s">
        <v>19</v>
      </c>
      <c r="N104" s="15">
        <f t="shared" ref="N104:N167" si="7">+SUMPRODUCT(B104:F104,I104:M104)/SUM(B104:F104)</f>
        <v>11.60483870967742</v>
      </c>
      <c r="S104" s="16"/>
      <c r="T104" s="16"/>
    </row>
    <row r="105" spans="1:20" hidden="1" x14ac:dyDescent="0.3">
      <c r="A105" s="10">
        <v>36923</v>
      </c>
      <c r="B105" s="11">
        <v>4000</v>
      </c>
      <c r="C105" s="12">
        <v>1000</v>
      </c>
      <c r="D105" s="11">
        <v>1000</v>
      </c>
      <c r="E105" s="11">
        <v>0</v>
      </c>
      <c r="F105" s="11">
        <v>0</v>
      </c>
      <c r="G105" s="12">
        <f t="shared" si="4"/>
        <v>6000</v>
      </c>
      <c r="H105" s="12">
        <v>35000</v>
      </c>
      <c r="I105" s="13">
        <v>9.6</v>
      </c>
      <c r="J105" s="13">
        <v>13.5</v>
      </c>
      <c r="K105" s="13">
        <v>17</v>
      </c>
      <c r="L105" s="14" t="s">
        <v>19</v>
      </c>
      <c r="M105" s="14" t="s">
        <v>19</v>
      </c>
      <c r="N105" s="15">
        <f t="shared" si="7"/>
        <v>11.483333333333333</v>
      </c>
      <c r="S105" s="16"/>
      <c r="T105" s="16"/>
    </row>
    <row r="106" spans="1:20" hidden="1" x14ac:dyDescent="0.3">
      <c r="A106" s="10">
        <v>36951</v>
      </c>
      <c r="B106" s="11">
        <v>14000</v>
      </c>
      <c r="C106" s="12">
        <v>29500</v>
      </c>
      <c r="D106" s="11">
        <v>32000</v>
      </c>
      <c r="E106" s="11">
        <v>0</v>
      </c>
      <c r="F106" s="11">
        <v>0</v>
      </c>
      <c r="G106" s="12">
        <f t="shared" si="4"/>
        <v>75500</v>
      </c>
      <c r="H106" s="12">
        <v>90500</v>
      </c>
      <c r="I106" s="13">
        <v>10.564299999999999</v>
      </c>
      <c r="J106" s="13">
        <v>15.67</v>
      </c>
      <c r="K106" s="13">
        <v>18.710899999999999</v>
      </c>
      <c r="L106" s="14" t="s">
        <v>19</v>
      </c>
      <c r="M106" s="14" t="s">
        <v>19</v>
      </c>
      <c r="N106" s="15">
        <f t="shared" si="7"/>
        <v>16.012105960264901</v>
      </c>
      <c r="S106" s="16"/>
      <c r="T106" s="16"/>
    </row>
    <row r="107" spans="1:20" hidden="1" x14ac:dyDescent="0.3">
      <c r="A107" s="10">
        <v>36982</v>
      </c>
      <c r="B107" s="11">
        <v>34500</v>
      </c>
      <c r="C107" s="12">
        <v>35500</v>
      </c>
      <c r="D107" s="11">
        <v>49000</v>
      </c>
      <c r="E107" s="11">
        <v>0</v>
      </c>
      <c r="F107" s="11">
        <v>0</v>
      </c>
      <c r="G107" s="12">
        <f t="shared" si="4"/>
        <v>119000</v>
      </c>
      <c r="H107" s="12">
        <v>186000</v>
      </c>
      <c r="I107" s="13">
        <v>10.706300000000001</v>
      </c>
      <c r="J107" s="13">
        <v>14.5</v>
      </c>
      <c r="K107" s="13">
        <v>19.350000000000001</v>
      </c>
      <c r="L107" s="14" t="s">
        <v>19</v>
      </c>
      <c r="M107" s="14" t="s">
        <v>19</v>
      </c>
      <c r="N107" s="15">
        <f t="shared" si="7"/>
        <v>15.39720462184874</v>
      </c>
      <c r="S107" s="16"/>
      <c r="T107" s="16"/>
    </row>
    <row r="108" spans="1:20" hidden="1" x14ac:dyDescent="0.3">
      <c r="A108" s="10">
        <v>37012</v>
      </c>
      <c r="B108" s="11">
        <v>38000</v>
      </c>
      <c r="C108" s="12">
        <v>32000</v>
      </c>
      <c r="D108" s="11">
        <v>41000</v>
      </c>
      <c r="E108" s="11">
        <v>13000</v>
      </c>
      <c r="F108" s="11">
        <v>0</v>
      </c>
      <c r="G108" s="12">
        <f t="shared" si="4"/>
        <v>124000</v>
      </c>
      <c r="H108" s="12">
        <v>270000</v>
      </c>
      <c r="I108" s="13">
        <v>10.6868</v>
      </c>
      <c r="J108" s="13">
        <v>14.637499999999999</v>
      </c>
      <c r="K108" s="13">
        <v>19.350000000000001</v>
      </c>
      <c r="L108" s="14">
        <v>20.615400000000001</v>
      </c>
      <c r="M108" s="14" t="s">
        <v>19</v>
      </c>
      <c r="N108" s="15">
        <f t="shared" si="7"/>
        <v>15.611682258064517</v>
      </c>
      <c r="S108" s="16"/>
      <c r="T108" s="16"/>
    </row>
    <row r="109" spans="1:20" hidden="1" x14ac:dyDescent="0.3">
      <c r="A109" s="10">
        <v>37043</v>
      </c>
      <c r="B109" s="11">
        <v>20500</v>
      </c>
      <c r="C109" s="12">
        <v>38000</v>
      </c>
      <c r="D109" s="11">
        <v>25500</v>
      </c>
      <c r="E109" s="11">
        <v>3000</v>
      </c>
      <c r="F109" s="11">
        <v>0</v>
      </c>
      <c r="G109" s="12">
        <f t="shared" si="4"/>
        <v>87000</v>
      </c>
      <c r="H109" s="12">
        <v>281500</v>
      </c>
      <c r="I109" s="13">
        <v>12.129300000000001</v>
      </c>
      <c r="J109" s="13">
        <v>14.671099999999999</v>
      </c>
      <c r="K109" s="13">
        <v>19.485299999999999</v>
      </c>
      <c r="L109" s="14">
        <v>20.5</v>
      </c>
      <c r="M109" s="14" t="s">
        <v>19</v>
      </c>
      <c r="N109" s="15">
        <f t="shared" si="7"/>
        <v>15.68422528735632</v>
      </c>
      <c r="S109" s="16"/>
      <c r="T109" s="16"/>
    </row>
    <row r="110" spans="1:20" hidden="1" x14ac:dyDescent="0.3">
      <c r="A110" s="10">
        <v>37073</v>
      </c>
      <c r="B110" s="11">
        <v>28900</v>
      </c>
      <c r="C110" s="12">
        <v>500</v>
      </c>
      <c r="D110" s="11">
        <v>18000</v>
      </c>
      <c r="E110" s="11">
        <v>4950</v>
      </c>
      <c r="F110" s="11">
        <v>0</v>
      </c>
      <c r="G110" s="12">
        <f t="shared" si="4"/>
        <v>52350</v>
      </c>
      <c r="H110" s="12">
        <v>255850</v>
      </c>
      <c r="I110" s="13">
        <v>27.584800000000001</v>
      </c>
      <c r="J110" s="13">
        <v>26</v>
      </c>
      <c r="K110" s="13">
        <v>28</v>
      </c>
      <c r="L110" s="14">
        <v>28</v>
      </c>
      <c r="M110" s="14" t="s">
        <v>19</v>
      </c>
      <c r="N110" s="15">
        <f t="shared" si="7"/>
        <v>27.751685195797521</v>
      </c>
      <c r="S110" s="16"/>
      <c r="T110" s="16"/>
    </row>
    <row r="111" spans="1:20" hidden="1" x14ac:dyDescent="0.3">
      <c r="A111" s="10">
        <v>37104</v>
      </c>
      <c r="B111" s="11">
        <v>47200</v>
      </c>
      <c r="C111" s="12">
        <v>27530</v>
      </c>
      <c r="D111" s="11">
        <v>62360</v>
      </c>
      <c r="E111" s="11">
        <v>23210</v>
      </c>
      <c r="F111" s="11">
        <v>0</v>
      </c>
      <c r="G111" s="12">
        <f t="shared" si="4"/>
        <v>160300</v>
      </c>
      <c r="H111" s="12">
        <v>362750</v>
      </c>
      <c r="I111" s="13">
        <v>25.466100000000001</v>
      </c>
      <c r="J111" s="13">
        <v>25.5</v>
      </c>
      <c r="K111" s="13">
        <v>27.9679</v>
      </c>
      <c r="L111" s="14">
        <v>28</v>
      </c>
      <c r="M111" s="14" t="s">
        <v>19</v>
      </c>
      <c r="N111" s="15">
        <f t="shared" si="7"/>
        <v>26.812059663131627</v>
      </c>
      <c r="S111" s="16"/>
      <c r="T111" s="16"/>
    </row>
    <row r="112" spans="1:20" hidden="1" x14ac:dyDescent="0.3">
      <c r="A112" s="10">
        <v>37135</v>
      </c>
      <c r="B112" s="11">
        <v>36080</v>
      </c>
      <c r="C112" s="12">
        <v>57510</v>
      </c>
      <c r="D112" s="11">
        <v>30900</v>
      </c>
      <c r="E112" s="11">
        <v>7300</v>
      </c>
      <c r="F112" s="11">
        <v>0</v>
      </c>
      <c r="G112" s="12">
        <f t="shared" si="4"/>
        <v>131790</v>
      </c>
      <c r="H112" s="12">
        <v>381340</v>
      </c>
      <c r="I112" s="13">
        <v>24</v>
      </c>
      <c r="J112" s="13">
        <v>25.747699999999998</v>
      </c>
      <c r="K112" s="13">
        <v>28</v>
      </c>
      <c r="L112" s="14">
        <v>28</v>
      </c>
      <c r="M112" s="14" t="s">
        <v>19</v>
      </c>
      <c r="N112" s="15">
        <f t="shared" si="7"/>
        <v>25.922074717353365</v>
      </c>
      <c r="S112" s="16"/>
      <c r="T112" s="16"/>
    </row>
    <row r="113" spans="1:20" hidden="1" x14ac:dyDescent="0.3">
      <c r="A113" s="10">
        <v>37165</v>
      </c>
      <c r="B113" s="11">
        <v>5770</v>
      </c>
      <c r="C113" s="12">
        <v>9550</v>
      </c>
      <c r="D113" s="11">
        <v>20210</v>
      </c>
      <c r="E113" s="11">
        <v>36570</v>
      </c>
      <c r="F113" s="11">
        <v>0</v>
      </c>
      <c r="G113" s="12">
        <f t="shared" si="4"/>
        <v>72100</v>
      </c>
      <c r="H113" s="12">
        <v>374980</v>
      </c>
      <c r="I113" s="13">
        <v>24</v>
      </c>
      <c r="J113" s="13">
        <v>25.476400000000002</v>
      </c>
      <c r="K113" s="13">
        <v>28</v>
      </c>
      <c r="L113" s="14">
        <v>28</v>
      </c>
      <c r="M113" s="14" t="s">
        <v>19</v>
      </c>
      <c r="N113" s="15">
        <f t="shared" si="7"/>
        <v>27.34562579750347</v>
      </c>
      <c r="S113" s="16"/>
      <c r="T113" s="16"/>
    </row>
    <row r="114" spans="1:20" hidden="1" x14ac:dyDescent="0.3">
      <c r="A114" s="10">
        <v>37196</v>
      </c>
      <c r="B114" s="11">
        <v>22000</v>
      </c>
      <c r="C114" s="12">
        <v>10600</v>
      </c>
      <c r="D114" s="11">
        <v>10250</v>
      </c>
      <c r="E114" s="11">
        <v>16500</v>
      </c>
      <c r="F114" s="11">
        <v>0</v>
      </c>
      <c r="G114" s="12">
        <f t="shared" si="4"/>
        <v>59350</v>
      </c>
      <c r="H114" s="12">
        <v>351640</v>
      </c>
      <c r="I114" s="13">
        <v>22.545500000000001</v>
      </c>
      <c r="J114" s="13">
        <v>22.82</v>
      </c>
      <c r="K114" s="13">
        <v>26.2439</v>
      </c>
      <c r="L114" s="14">
        <v>27.75</v>
      </c>
      <c r="M114" s="14" t="s">
        <v>19</v>
      </c>
      <c r="N114" s="15">
        <f t="shared" si="7"/>
        <v>24.680168070766641</v>
      </c>
      <c r="S114" s="16"/>
      <c r="T114" s="16"/>
    </row>
    <row r="115" spans="1:20" hidden="1" x14ac:dyDescent="0.3">
      <c r="A115" s="10">
        <v>37226</v>
      </c>
      <c r="B115" s="11">
        <v>19050</v>
      </c>
      <c r="C115" s="12">
        <v>11750</v>
      </c>
      <c r="D115" s="11">
        <v>2000</v>
      </c>
      <c r="E115" s="11">
        <v>3000</v>
      </c>
      <c r="F115" s="11">
        <v>0</v>
      </c>
      <c r="G115" s="12">
        <f t="shared" si="4"/>
        <v>35800</v>
      </c>
      <c r="H115" s="12">
        <v>306200</v>
      </c>
      <c r="I115" s="13">
        <v>20</v>
      </c>
      <c r="J115" s="13">
        <v>21.4255</v>
      </c>
      <c r="K115" s="13">
        <v>24</v>
      </c>
      <c r="L115" s="14">
        <v>24</v>
      </c>
      <c r="M115" s="14" t="s">
        <v>19</v>
      </c>
      <c r="N115" s="15">
        <f t="shared" si="7"/>
        <v>21.026525837988828</v>
      </c>
      <c r="S115" s="16"/>
      <c r="T115" s="16"/>
    </row>
    <row r="116" spans="1:20" hidden="1" x14ac:dyDescent="0.3">
      <c r="A116" s="10">
        <v>37257</v>
      </c>
      <c r="B116" s="11">
        <v>50910</v>
      </c>
      <c r="C116" s="12">
        <v>14300</v>
      </c>
      <c r="D116" s="11">
        <v>22690</v>
      </c>
      <c r="E116" s="11">
        <v>25780</v>
      </c>
      <c r="F116" s="11">
        <v>0</v>
      </c>
      <c r="G116" s="12">
        <f t="shared" si="4"/>
        <v>113680</v>
      </c>
      <c r="H116" s="12">
        <v>357880</v>
      </c>
      <c r="I116" s="13">
        <v>23.587499999999999</v>
      </c>
      <c r="J116" s="13">
        <v>24.8461</v>
      </c>
      <c r="K116" s="13">
        <v>26.836500000000001</v>
      </c>
      <c r="L116" s="14">
        <v>26.596499999999999</v>
      </c>
      <c r="M116" s="14" t="s">
        <v>19</v>
      </c>
      <c r="N116" s="15">
        <f t="shared" si="7"/>
        <v>25.076678483462352</v>
      </c>
      <c r="S116" s="16"/>
      <c r="T116" s="16"/>
    </row>
    <row r="117" spans="1:20" hidden="1" x14ac:dyDescent="0.3">
      <c r="A117" s="10">
        <v>37288</v>
      </c>
      <c r="B117" s="11">
        <v>44150</v>
      </c>
      <c r="C117" s="12">
        <v>6850</v>
      </c>
      <c r="D117" s="11">
        <v>40020</v>
      </c>
      <c r="E117" s="11">
        <v>4170</v>
      </c>
      <c r="F117" s="11">
        <v>0</v>
      </c>
      <c r="G117" s="12">
        <f t="shared" si="4"/>
        <v>95190</v>
      </c>
      <c r="H117" s="12">
        <v>325560</v>
      </c>
      <c r="I117" s="13">
        <v>24</v>
      </c>
      <c r="J117" s="13">
        <v>25.905100000000001</v>
      </c>
      <c r="K117" s="13">
        <v>28</v>
      </c>
      <c r="L117" s="14">
        <v>28</v>
      </c>
      <c r="M117" s="14" t="s">
        <v>19</v>
      </c>
      <c r="N117" s="15">
        <f t="shared" si="7"/>
        <v>25.994011293203069</v>
      </c>
      <c r="S117" s="16"/>
      <c r="T117" s="16"/>
    </row>
    <row r="118" spans="1:20" hidden="1" x14ac:dyDescent="0.3">
      <c r="A118" s="10">
        <v>37316</v>
      </c>
      <c r="B118" s="11">
        <v>53650</v>
      </c>
      <c r="C118" s="12">
        <v>10610</v>
      </c>
      <c r="D118" s="11">
        <v>41510</v>
      </c>
      <c r="E118" s="11">
        <v>21200</v>
      </c>
      <c r="F118" s="11">
        <v>0</v>
      </c>
      <c r="G118" s="12">
        <f t="shared" si="4"/>
        <v>126970</v>
      </c>
      <c r="H118" s="12">
        <v>377020</v>
      </c>
      <c r="I118" s="13">
        <v>24</v>
      </c>
      <c r="J118" s="13">
        <v>25.217700000000001</v>
      </c>
      <c r="K118" s="13">
        <v>28</v>
      </c>
      <c r="L118" s="14">
        <v>28</v>
      </c>
      <c r="M118" s="14" t="s">
        <v>19</v>
      </c>
      <c r="N118" s="15">
        <f t="shared" si="7"/>
        <v>26.077339505394978</v>
      </c>
      <c r="S118" s="16"/>
      <c r="T118" s="16"/>
    </row>
    <row r="119" spans="1:20" hidden="1" x14ac:dyDescent="0.3">
      <c r="A119" s="10">
        <v>37347</v>
      </c>
      <c r="B119" s="11">
        <v>117500</v>
      </c>
      <c r="C119" s="12">
        <v>33620</v>
      </c>
      <c r="D119" s="11">
        <v>38130</v>
      </c>
      <c r="E119" s="11">
        <v>4000</v>
      </c>
      <c r="F119" s="11">
        <v>0</v>
      </c>
      <c r="G119" s="12">
        <f t="shared" si="4"/>
        <v>193250</v>
      </c>
      <c r="H119" s="12">
        <v>460370</v>
      </c>
      <c r="I119" s="13">
        <v>21.429400000000001</v>
      </c>
      <c r="J119" s="13">
        <v>22.9328</v>
      </c>
      <c r="K119" s="13">
        <v>25.348800000000001</v>
      </c>
      <c r="L119" s="14">
        <v>25</v>
      </c>
      <c r="M119" s="14" t="s">
        <v>19</v>
      </c>
      <c r="N119" s="15">
        <f t="shared" si="7"/>
        <v>22.538188771021993</v>
      </c>
      <c r="S119" s="16"/>
      <c r="T119" s="16"/>
    </row>
    <row r="120" spans="1:20" hidden="1" x14ac:dyDescent="0.3">
      <c r="A120" s="10">
        <v>37377</v>
      </c>
      <c r="B120" s="11">
        <v>108050</v>
      </c>
      <c r="C120" s="12">
        <v>19900</v>
      </c>
      <c r="D120" s="11">
        <v>12690</v>
      </c>
      <c r="E120" s="11">
        <v>2000</v>
      </c>
      <c r="F120" s="11">
        <v>0</v>
      </c>
      <c r="G120" s="12">
        <f t="shared" si="4"/>
        <v>142640</v>
      </c>
      <c r="H120" s="12">
        <v>429050</v>
      </c>
      <c r="I120" s="13">
        <v>19</v>
      </c>
      <c r="J120" s="13">
        <v>20.733799999999999</v>
      </c>
      <c r="K120" s="13">
        <v>23</v>
      </c>
      <c r="L120" s="14">
        <v>23</v>
      </c>
      <c r="M120" s="14" t="s">
        <v>19</v>
      </c>
      <c r="N120" s="15">
        <f t="shared" si="7"/>
        <v>19.653832164890634</v>
      </c>
      <c r="S120" s="16"/>
      <c r="T120" s="16"/>
    </row>
    <row r="121" spans="1:20" hidden="1" x14ac:dyDescent="0.3">
      <c r="A121" s="10">
        <v>37408</v>
      </c>
      <c r="B121" s="11">
        <v>32759</v>
      </c>
      <c r="C121" s="12">
        <v>11080</v>
      </c>
      <c r="D121" s="11">
        <v>6500</v>
      </c>
      <c r="E121" s="11">
        <v>0</v>
      </c>
      <c r="F121" s="11">
        <v>0</v>
      </c>
      <c r="G121" s="12">
        <f t="shared" si="4"/>
        <v>50339</v>
      </c>
      <c r="H121" s="12">
        <v>367620</v>
      </c>
      <c r="I121" s="13">
        <v>19</v>
      </c>
      <c r="J121" s="13">
        <v>20.408799999999999</v>
      </c>
      <c r="K121" s="13">
        <v>23</v>
      </c>
      <c r="L121" s="14" t="s">
        <v>19</v>
      </c>
      <c r="M121" s="14" t="s">
        <v>19</v>
      </c>
      <c r="N121" s="15">
        <f t="shared" si="7"/>
        <v>19.82658582808558</v>
      </c>
      <c r="S121" s="16"/>
      <c r="T121" s="16"/>
    </row>
    <row r="122" spans="1:20" hidden="1" x14ac:dyDescent="0.3">
      <c r="A122" s="10">
        <v>37438</v>
      </c>
      <c r="B122" s="11">
        <v>44150</v>
      </c>
      <c r="C122" s="12">
        <v>30040</v>
      </c>
      <c r="D122" s="11">
        <v>5150</v>
      </c>
      <c r="E122" s="11">
        <v>52000</v>
      </c>
      <c r="F122" s="11">
        <v>0</v>
      </c>
      <c r="G122" s="12">
        <f t="shared" si="4"/>
        <v>131340</v>
      </c>
      <c r="H122" s="12">
        <v>405250</v>
      </c>
      <c r="I122" s="13">
        <v>24.581</v>
      </c>
      <c r="J122" s="13">
        <v>24.154499999999999</v>
      </c>
      <c r="K122" s="13">
        <v>29.174800000000001</v>
      </c>
      <c r="L122" s="14">
        <v>32.307699999999997</v>
      </c>
      <c r="M122" s="14" t="s">
        <v>19</v>
      </c>
      <c r="N122" s="15">
        <f t="shared" si="7"/>
        <v>27.722726892035936</v>
      </c>
      <c r="S122" s="16"/>
      <c r="T122" s="16"/>
    </row>
    <row r="123" spans="1:20" hidden="1" x14ac:dyDescent="0.3">
      <c r="A123" s="10">
        <v>37469</v>
      </c>
      <c r="B123" s="11">
        <v>39090</v>
      </c>
      <c r="C123" s="12">
        <v>22990</v>
      </c>
      <c r="D123" s="11">
        <v>141080</v>
      </c>
      <c r="E123" s="11">
        <v>61550</v>
      </c>
      <c r="F123" s="11">
        <v>0</v>
      </c>
      <c r="G123" s="12">
        <f t="shared" si="4"/>
        <v>264710</v>
      </c>
      <c r="H123" s="12">
        <v>568980</v>
      </c>
      <c r="I123" s="13">
        <v>29.9194</v>
      </c>
      <c r="J123" s="13">
        <v>30.820799999999998</v>
      </c>
      <c r="K123" s="13">
        <v>34.782299999999999</v>
      </c>
      <c r="L123" s="14">
        <v>34.860300000000002</v>
      </c>
      <c r="M123" s="14" t="s">
        <v>19</v>
      </c>
      <c r="N123" s="15">
        <f t="shared" si="7"/>
        <v>33.738271644441085</v>
      </c>
      <c r="S123" s="16"/>
      <c r="T123" s="16"/>
    </row>
    <row r="124" spans="1:20" hidden="1" x14ac:dyDescent="0.3">
      <c r="A124" s="10">
        <v>37500</v>
      </c>
      <c r="B124" s="11">
        <v>85810</v>
      </c>
      <c r="C124" s="12">
        <v>30180</v>
      </c>
      <c r="D124" s="11">
        <v>39720</v>
      </c>
      <c r="E124" s="11">
        <v>26500</v>
      </c>
      <c r="F124" s="11">
        <v>0</v>
      </c>
      <c r="G124" s="12">
        <f t="shared" si="4"/>
        <v>182210</v>
      </c>
      <c r="H124" s="12">
        <v>738097</v>
      </c>
      <c r="I124" s="13">
        <v>27</v>
      </c>
      <c r="J124" s="13">
        <v>28.498999999999999</v>
      </c>
      <c r="K124" s="13">
        <v>31</v>
      </c>
      <c r="L124" s="14">
        <v>31</v>
      </c>
      <c r="M124" s="14" t="s">
        <v>19</v>
      </c>
      <c r="N124" s="15">
        <f t="shared" si="7"/>
        <v>28.701991218923222</v>
      </c>
      <c r="S124" s="16"/>
      <c r="T124" s="16"/>
    </row>
    <row r="125" spans="1:20" hidden="1" x14ac:dyDescent="0.3">
      <c r="A125" s="10">
        <v>37530</v>
      </c>
      <c r="B125" s="11">
        <v>123580</v>
      </c>
      <c r="C125" s="12">
        <v>61270</v>
      </c>
      <c r="D125" s="11">
        <v>23760</v>
      </c>
      <c r="E125" s="11">
        <v>39850</v>
      </c>
      <c r="F125" s="11">
        <v>0</v>
      </c>
      <c r="G125" s="12">
        <f t="shared" si="4"/>
        <v>248460</v>
      </c>
      <c r="H125" s="12">
        <v>761092</v>
      </c>
      <c r="I125" s="13">
        <v>26.071100000000001</v>
      </c>
      <c r="J125" s="13">
        <v>27.5229</v>
      </c>
      <c r="K125" s="13">
        <v>30.311399999999999</v>
      </c>
      <c r="L125" s="14">
        <v>30.342500000000001</v>
      </c>
      <c r="M125" s="14" t="s">
        <v>19</v>
      </c>
      <c r="N125" s="15">
        <f t="shared" si="7"/>
        <v>27.51968972872897</v>
      </c>
      <c r="S125" s="16"/>
      <c r="T125" s="16"/>
    </row>
    <row r="126" spans="1:20" hidden="1" x14ac:dyDescent="0.3">
      <c r="A126" s="10">
        <v>37561</v>
      </c>
      <c r="B126" s="11">
        <v>63310</v>
      </c>
      <c r="C126" s="12">
        <v>16350</v>
      </c>
      <c r="D126" s="11">
        <v>13350</v>
      </c>
      <c r="E126" s="11">
        <v>1000</v>
      </c>
      <c r="F126" s="11">
        <v>0</v>
      </c>
      <c r="G126" s="12">
        <f t="shared" si="4"/>
        <v>94010</v>
      </c>
      <c r="H126" s="12">
        <v>682442</v>
      </c>
      <c r="I126" s="13">
        <v>25</v>
      </c>
      <c r="J126" s="13">
        <v>26.816500000000001</v>
      </c>
      <c r="K126" s="13">
        <v>29</v>
      </c>
      <c r="L126" s="14">
        <v>29</v>
      </c>
      <c r="M126" s="14" t="s">
        <v>19</v>
      </c>
      <c r="N126" s="15">
        <f t="shared" si="7"/>
        <v>25.926494787788531</v>
      </c>
      <c r="S126" s="16"/>
      <c r="T126" s="16"/>
    </row>
    <row r="127" spans="1:20" hidden="1" x14ac:dyDescent="0.3">
      <c r="A127" s="10">
        <v>37591</v>
      </c>
      <c r="B127" s="11">
        <v>34450</v>
      </c>
      <c r="C127" s="12">
        <v>11850</v>
      </c>
      <c r="D127" s="11">
        <v>53740</v>
      </c>
      <c r="E127" s="11">
        <v>18500</v>
      </c>
      <c r="F127" s="11">
        <v>0</v>
      </c>
      <c r="G127" s="12">
        <f t="shared" si="4"/>
        <v>118540</v>
      </c>
      <c r="H127" s="12">
        <v>625449</v>
      </c>
      <c r="I127" s="13">
        <v>20.4253</v>
      </c>
      <c r="J127" s="13">
        <v>23.4346</v>
      </c>
      <c r="K127" s="13">
        <v>27</v>
      </c>
      <c r="L127" s="14">
        <v>27</v>
      </c>
      <c r="M127" s="14" t="s">
        <v>19</v>
      </c>
      <c r="N127" s="15">
        <f t="shared" si="7"/>
        <v>24.732846254428882</v>
      </c>
      <c r="S127" s="16"/>
      <c r="T127" s="16"/>
    </row>
    <row r="128" spans="1:20" hidden="1" x14ac:dyDescent="0.3">
      <c r="A128" s="10">
        <v>37622</v>
      </c>
      <c r="B128" s="11">
        <v>32500</v>
      </c>
      <c r="C128" s="12">
        <v>50820</v>
      </c>
      <c r="D128" s="11">
        <v>123250</v>
      </c>
      <c r="E128" s="11">
        <v>34000</v>
      </c>
      <c r="F128" s="11">
        <v>0</v>
      </c>
      <c r="G128" s="12">
        <f t="shared" si="4"/>
        <v>240570</v>
      </c>
      <c r="H128" s="12">
        <v>715719</v>
      </c>
      <c r="I128" s="13">
        <v>18.768899999999999</v>
      </c>
      <c r="J128" s="13">
        <v>21.5307</v>
      </c>
      <c r="K128" s="13">
        <v>27</v>
      </c>
      <c r="L128" s="14">
        <v>27</v>
      </c>
      <c r="M128" s="14" t="s">
        <v>19</v>
      </c>
      <c r="N128" s="15">
        <f t="shared" si="7"/>
        <v>24.732632597580743</v>
      </c>
      <c r="S128" s="16"/>
      <c r="T128" s="16"/>
    </row>
    <row r="129" spans="1:20" hidden="1" x14ac:dyDescent="0.3">
      <c r="A129" s="10">
        <v>37653</v>
      </c>
      <c r="B129" s="11">
        <v>58500</v>
      </c>
      <c r="C129" s="12">
        <v>54550</v>
      </c>
      <c r="D129" s="11">
        <v>104420</v>
      </c>
      <c r="E129" s="11">
        <v>0</v>
      </c>
      <c r="F129" s="11">
        <v>0</v>
      </c>
      <c r="G129" s="12">
        <f t="shared" si="4"/>
        <v>217470</v>
      </c>
      <c r="H129" s="12">
        <v>805989</v>
      </c>
      <c r="I129" s="13">
        <v>18</v>
      </c>
      <c r="J129" s="13">
        <v>21.277100000000001</v>
      </c>
      <c r="K129" s="13">
        <v>27</v>
      </c>
      <c r="L129" s="14" t="s">
        <v>19</v>
      </c>
      <c r="M129" s="14" t="s">
        <v>19</v>
      </c>
      <c r="N129" s="15">
        <f t="shared" si="7"/>
        <v>23.143448774543614</v>
      </c>
      <c r="S129" s="16"/>
      <c r="T129" s="16"/>
    </row>
    <row r="130" spans="1:20" hidden="1" x14ac:dyDescent="0.3">
      <c r="A130" s="10">
        <v>37681</v>
      </c>
      <c r="B130" s="11">
        <v>86100</v>
      </c>
      <c r="C130" s="12">
        <v>72200</v>
      </c>
      <c r="D130" s="11">
        <v>117450</v>
      </c>
      <c r="E130" s="11">
        <v>41850</v>
      </c>
      <c r="F130" s="11">
        <v>0</v>
      </c>
      <c r="G130" s="12">
        <f t="shared" si="4"/>
        <v>317600</v>
      </c>
      <c r="H130" s="12">
        <v>995169</v>
      </c>
      <c r="I130" s="13">
        <v>18</v>
      </c>
      <c r="J130" s="13">
        <v>21.114599999999999</v>
      </c>
      <c r="K130" s="13">
        <v>27</v>
      </c>
      <c r="L130" s="14">
        <v>27</v>
      </c>
      <c r="M130" s="14" t="s">
        <v>19</v>
      </c>
      <c r="N130" s="15">
        <f t="shared" si="7"/>
        <v>23.222210705289672</v>
      </c>
      <c r="S130" s="16"/>
      <c r="T130" s="16"/>
    </row>
    <row r="131" spans="1:20" hidden="1" x14ac:dyDescent="0.3">
      <c r="A131" s="10">
        <v>37712</v>
      </c>
      <c r="B131" s="11">
        <v>52600</v>
      </c>
      <c r="C131" s="12">
        <v>112830</v>
      </c>
      <c r="D131" s="11">
        <v>167270</v>
      </c>
      <c r="E131" s="11">
        <v>0</v>
      </c>
      <c r="F131" s="11">
        <v>0</v>
      </c>
      <c r="G131" s="12">
        <f t="shared" si="4"/>
        <v>332700</v>
      </c>
      <c r="H131" s="12">
        <v>1106019</v>
      </c>
      <c r="I131" s="13">
        <v>10.332700000000001</v>
      </c>
      <c r="J131" s="13">
        <v>14.106299999999999</v>
      </c>
      <c r="K131" s="13">
        <v>19.356000000000002</v>
      </c>
      <c r="L131" s="14" t="s">
        <v>19</v>
      </c>
      <c r="M131" s="14" t="s">
        <v>19</v>
      </c>
      <c r="N131" s="15">
        <f t="shared" si="7"/>
        <v>16.149059119326722</v>
      </c>
      <c r="S131" s="16"/>
      <c r="T131" s="16"/>
    </row>
    <row r="132" spans="1:20" hidden="1" x14ac:dyDescent="0.3">
      <c r="A132" s="10">
        <v>37742</v>
      </c>
      <c r="B132" s="11">
        <v>45500</v>
      </c>
      <c r="C132" s="12">
        <v>50800</v>
      </c>
      <c r="D132" s="11">
        <v>71000</v>
      </c>
      <c r="E132" s="11">
        <v>0</v>
      </c>
      <c r="F132" s="11">
        <v>0</v>
      </c>
      <c r="G132" s="12">
        <f t="shared" si="4"/>
        <v>167300</v>
      </c>
      <c r="H132" s="12">
        <v>1109159</v>
      </c>
      <c r="I132" s="13">
        <v>6.5330000000000004</v>
      </c>
      <c r="J132" s="13">
        <v>11.811</v>
      </c>
      <c r="K132" s="13">
        <v>15.0634</v>
      </c>
      <c r="L132" s="14" t="s">
        <v>19</v>
      </c>
      <c r="M132" s="14" t="s">
        <v>19</v>
      </c>
      <c r="N132" s="15">
        <f t="shared" si="7"/>
        <v>11.755838015540943</v>
      </c>
      <c r="S132" s="16"/>
      <c r="T132" s="16"/>
    </row>
    <row r="133" spans="1:20" hidden="1" x14ac:dyDescent="0.3">
      <c r="A133" s="10">
        <v>37773</v>
      </c>
      <c r="B133" s="11">
        <v>0</v>
      </c>
      <c r="C133" s="12">
        <v>11140</v>
      </c>
      <c r="D133" s="11">
        <v>13270</v>
      </c>
      <c r="E133" s="11">
        <v>74920</v>
      </c>
      <c r="F133" s="11">
        <v>0</v>
      </c>
      <c r="G133" s="12">
        <f t="shared" si="4"/>
        <v>99330</v>
      </c>
      <c r="H133" s="12">
        <v>1060049</v>
      </c>
      <c r="I133" s="14" t="s">
        <v>19</v>
      </c>
      <c r="J133" s="13">
        <v>6.5494000000000003</v>
      </c>
      <c r="K133" s="13">
        <v>12.2774</v>
      </c>
      <c r="L133" s="14">
        <v>14.5</v>
      </c>
      <c r="M133" s="14" t="s">
        <v>19</v>
      </c>
      <c r="N133" s="15">
        <f t="shared" si="7"/>
        <v>13.311400523507499</v>
      </c>
      <c r="S133" s="16"/>
      <c r="T133" s="16"/>
    </row>
    <row r="134" spans="1:20" hidden="1" x14ac:dyDescent="0.3">
      <c r="A134" s="10">
        <v>37803</v>
      </c>
      <c r="B134" s="11">
        <v>0</v>
      </c>
      <c r="C134" s="12">
        <v>91000</v>
      </c>
      <c r="D134" s="11">
        <v>115000</v>
      </c>
      <c r="E134" s="11">
        <v>125910</v>
      </c>
      <c r="F134" s="11">
        <v>0</v>
      </c>
      <c r="G134" s="12">
        <f t="shared" si="4"/>
        <v>331910</v>
      </c>
      <c r="H134" s="12">
        <v>1158089</v>
      </c>
      <c r="I134" s="14" t="s">
        <v>19</v>
      </c>
      <c r="J134" s="13">
        <v>6.4423000000000004</v>
      </c>
      <c r="K134" s="13">
        <v>10.487</v>
      </c>
      <c r="L134" s="14">
        <v>14.182499999999999</v>
      </c>
      <c r="M134" s="14" t="s">
        <v>19</v>
      </c>
      <c r="N134" s="15">
        <f t="shared" si="7"/>
        <v>10.779949007261004</v>
      </c>
      <c r="S134" s="16"/>
      <c r="T134" s="16"/>
    </row>
    <row r="135" spans="1:20" hidden="1" x14ac:dyDescent="0.3">
      <c r="A135" s="10">
        <v>37834</v>
      </c>
      <c r="B135" s="11">
        <v>2000</v>
      </c>
      <c r="C135" s="12">
        <v>13130</v>
      </c>
      <c r="D135" s="11">
        <v>6150</v>
      </c>
      <c r="E135" s="11">
        <v>63000</v>
      </c>
      <c r="F135" s="11">
        <v>0</v>
      </c>
      <c r="G135" s="12">
        <f t="shared" si="4"/>
        <v>84280</v>
      </c>
      <c r="H135" s="12">
        <v>1035569</v>
      </c>
      <c r="I135" s="13">
        <v>3.5</v>
      </c>
      <c r="J135" s="13">
        <v>4.5712000000000002</v>
      </c>
      <c r="K135" s="13">
        <v>9.3259000000000007</v>
      </c>
      <c r="L135" s="14">
        <v>15.428599999999999</v>
      </c>
      <c r="M135" s="14" t="s">
        <v>19</v>
      </c>
      <c r="N135" s="15">
        <f t="shared" si="7"/>
        <v>13.008732095396297</v>
      </c>
      <c r="S135" s="16"/>
      <c r="T135" s="16"/>
    </row>
    <row r="136" spans="1:20" hidden="1" x14ac:dyDescent="0.3">
      <c r="A136" s="10">
        <v>37865</v>
      </c>
      <c r="B136" s="11">
        <v>0</v>
      </c>
      <c r="C136" s="12">
        <v>11000</v>
      </c>
      <c r="D136" s="11">
        <v>22750</v>
      </c>
      <c r="E136" s="11">
        <v>162500</v>
      </c>
      <c r="F136" s="11">
        <v>0</v>
      </c>
      <c r="G136" s="12">
        <f t="shared" si="4"/>
        <v>196250</v>
      </c>
      <c r="H136" s="12">
        <v>1068110</v>
      </c>
      <c r="I136" s="14" t="s">
        <v>19</v>
      </c>
      <c r="J136" s="13">
        <v>4.7182000000000004</v>
      </c>
      <c r="K136" s="13">
        <v>8.5450999999999997</v>
      </c>
      <c r="L136" s="14">
        <v>14.9803</v>
      </c>
      <c r="M136" s="14" t="s">
        <v>19</v>
      </c>
      <c r="N136" s="15">
        <f t="shared" si="7"/>
        <v>13.659108152866242</v>
      </c>
      <c r="S136" s="16"/>
      <c r="T136" s="16"/>
    </row>
    <row r="137" spans="1:20" hidden="1" x14ac:dyDescent="0.3">
      <c r="A137" s="10">
        <v>37895</v>
      </c>
      <c r="B137" s="11">
        <v>0</v>
      </c>
      <c r="C137" s="12">
        <v>50000</v>
      </c>
      <c r="D137" s="11">
        <v>110500</v>
      </c>
      <c r="E137" s="11">
        <v>107000</v>
      </c>
      <c r="F137" s="11">
        <v>0</v>
      </c>
      <c r="G137" s="12">
        <f t="shared" ref="G137:G200" si="8">SUM(B137:F137)</f>
        <v>267500</v>
      </c>
      <c r="H137" s="12">
        <v>1023360</v>
      </c>
      <c r="I137" s="14" t="s">
        <v>19</v>
      </c>
      <c r="J137" s="13">
        <v>3.68</v>
      </c>
      <c r="K137" s="13">
        <v>12.976699999999999</v>
      </c>
      <c r="L137" s="14">
        <v>14</v>
      </c>
      <c r="M137" s="14" t="s">
        <v>19</v>
      </c>
      <c r="N137" s="15">
        <f t="shared" si="7"/>
        <v>11.648319065420559</v>
      </c>
      <c r="S137" s="16"/>
      <c r="T137" s="16"/>
    </row>
    <row r="138" spans="1:20" hidden="1" x14ac:dyDescent="0.3">
      <c r="A138" s="10">
        <v>37926</v>
      </c>
      <c r="B138" s="11">
        <v>0</v>
      </c>
      <c r="C138" s="12">
        <v>17000</v>
      </c>
      <c r="D138" s="11">
        <v>15000</v>
      </c>
      <c r="E138" s="11">
        <v>140000</v>
      </c>
      <c r="F138" s="11">
        <v>0</v>
      </c>
      <c r="G138" s="12">
        <f t="shared" si="8"/>
        <v>172000</v>
      </c>
      <c r="H138" s="12">
        <v>1125660</v>
      </c>
      <c r="I138" s="14" t="s">
        <v>19</v>
      </c>
      <c r="J138" s="13">
        <v>4.25</v>
      </c>
      <c r="K138" s="13">
        <v>7.95</v>
      </c>
      <c r="L138" s="14">
        <v>13.4</v>
      </c>
      <c r="M138" s="14" t="s">
        <v>19</v>
      </c>
      <c r="N138" s="15">
        <f t="shared" si="7"/>
        <v>12.020348837209303</v>
      </c>
      <c r="S138" s="16"/>
      <c r="T138" s="16"/>
    </row>
    <row r="139" spans="1:20" hidden="1" x14ac:dyDescent="0.3">
      <c r="A139" s="10">
        <v>37956</v>
      </c>
      <c r="B139" s="11">
        <v>0</v>
      </c>
      <c r="C139" s="12">
        <v>0</v>
      </c>
      <c r="D139" s="11">
        <v>1000</v>
      </c>
      <c r="E139" s="11">
        <v>68250</v>
      </c>
      <c r="F139" s="11">
        <v>0</v>
      </c>
      <c r="G139" s="12">
        <f t="shared" si="8"/>
        <v>69250</v>
      </c>
      <c r="H139" s="12">
        <v>1134140</v>
      </c>
      <c r="I139" s="14" t="s">
        <v>19</v>
      </c>
      <c r="J139" s="13" t="s">
        <v>19</v>
      </c>
      <c r="K139" s="13">
        <v>7.5</v>
      </c>
      <c r="L139" s="14">
        <v>12.926600000000001</v>
      </c>
      <c r="M139" s="14" t="s">
        <v>19</v>
      </c>
      <c r="N139" s="15">
        <f t="shared" si="7"/>
        <v>12.848237545126354</v>
      </c>
      <c r="S139" s="16"/>
      <c r="T139" s="16"/>
    </row>
    <row r="140" spans="1:20" hidden="1" x14ac:dyDescent="0.3">
      <c r="A140" s="10">
        <v>37987</v>
      </c>
      <c r="B140" s="11">
        <v>0</v>
      </c>
      <c r="C140" s="12">
        <v>43000</v>
      </c>
      <c r="D140" s="11">
        <v>50000</v>
      </c>
      <c r="E140" s="11">
        <v>172260</v>
      </c>
      <c r="F140" s="11">
        <v>0</v>
      </c>
      <c r="G140" s="12">
        <f t="shared" si="8"/>
        <v>265260</v>
      </c>
      <c r="H140" s="12">
        <v>1215400</v>
      </c>
      <c r="I140" s="14" t="s">
        <v>19</v>
      </c>
      <c r="J140" s="13">
        <v>4.0987999999999998</v>
      </c>
      <c r="K140" s="13">
        <v>7.1349999999999998</v>
      </c>
      <c r="L140" s="14">
        <v>12.5261</v>
      </c>
      <c r="M140" s="14" t="s">
        <v>19</v>
      </c>
      <c r="N140" s="15">
        <f t="shared" si="7"/>
        <v>10.143799992460227</v>
      </c>
      <c r="S140" s="16"/>
      <c r="T140" s="16"/>
    </row>
    <row r="141" spans="1:20" hidden="1" x14ac:dyDescent="0.3">
      <c r="A141" s="10">
        <v>38018</v>
      </c>
      <c r="B141" s="11">
        <v>0</v>
      </c>
      <c r="C141" s="12">
        <v>30000</v>
      </c>
      <c r="D141" s="11">
        <v>1000</v>
      </c>
      <c r="E141" s="11">
        <v>92000</v>
      </c>
      <c r="F141" s="11">
        <v>0</v>
      </c>
      <c r="G141" s="12">
        <f t="shared" si="8"/>
        <v>123000</v>
      </c>
      <c r="H141" s="12">
        <v>1315250</v>
      </c>
      <c r="I141" s="14" t="s">
        <v>19</v>
      </c>
      <c r="J141" s="13">
        <v>4</v>
      </c>
      <c r="K141" s="13">
        <v>6.9874999999999998</v>
      </c>
      <c r="L141" s="14">
        <v>12.3621</v>
      </c>
      <c r="M141" s="14" t="s">
        <v>19</v>
      </c>
      <c r="N141" s="15">
        <f t="shared" si="7"/>
        <v>10.278867479674796</v>
      </c>
      <c r="S141" s="16"/>
      <c r="T141" s="16"/>
    </row>
    <row r="142" spans="1:20" hidden="1" x14ac:dyDescent="0.3">
      <c r="A142" s="10">
        <v>38047</v>
      </c>
      <c r="B142" s="11">
        <v>0</v>
      </c>
      <c r="C142" s="11">
        <v>0</v>
      </c>
      <c r="D142" s="11">
        <v>55170</v>
      </c>
      <c r="E142" s="11">
        <v>96380</v>
      </c>
      <c r="F142" s="11">
        <v>0</v>
      </c>
      <c r="G142" s="12">
        <f t="shared" si="8"/>
        <v>151550</v>
      </c>
      <c r="H142" s="12">
        <v>1338900</v>
      </c>
      <c r="I142" s="14" t="s">
        <v>19</v>
      </c>
      <c r="J142" s="14" t="s">
        <v>19</v>
      </c>
      <c r="K142" s="13">
        <v>6.6755000000000004</v>
      </c>
      <c r="L142" s="14">
        <v>11.036300000000001</v>
      </c>
      <c r="M142" s="14" t="s">
        <v>19</v>
      </c>
      <c r="N142" s="15">
        <f t="shared" si="7"/>
        <v>9.4488019069613998</v>
      </c>
      <c r="S142" s="16"/>
      <c r="T142" s="16"/>
    </row>
    <row r="143" spans="1:20" hidden="1" x14ac:dyDescent="0.3">
      <c r="A143" s="10">
        <v>38078</v>
      </c>
      <c r="B143" s="11">
        <v>0</v>
      </c>
      <c r="C143" s="11">
        <v>0</v>
      </c>
      <c r="D143" s="11">
        <v>39100</v>
      </c>
      <c r="E143" s="11">
        <v>224620</v>
      </c>
      <c r="F143" s="11">
        <v>59140</v>
      </c>
      <c r="G143" s="12">
        <f t="shared" si="8"/>
        <v>322860</v>
      </c>
      <c r="H143" s="12">
        <v>1525840</v>
      </c>
      <c r="I143" s="14" t="s">
        <v>19</v>
      </c>
      <c r="J143" s="14" t="s">
        <v>19</v>
      </c>
      <c r="K143" s="13">
        <v>6.0095999999999998</v>
      </c>
      <c r="L143" s="14">
        <v>9.4101999999999997</v>
      </c>
      <c r="M143" s="14">
        <v>12</v>
      </c>
      <c r="N143" s="15">
        <f t="shared" si="7"/>
        <v>9.4727574924115707</v>
      </c>
      <c r="S143" s="16"/>
      <c r="T143" s="16"/>
    </row>
    <row r="144" spans="1:20" hidden="1" x14ac:dyDescent="0.3">
      <c r="A144" s="10">
        <v>38108</v>
      </c>
      <c r="B144" s="11">
        <v>0</v>
      </c>
      <c r="C144" s="11">
        <v>0</v>
      </c>
      <c r="D144" s="11">
        <v>16500</v>
      </c>
      <c r="E144" s="11">
        <v>219500</v>
      </c>
      <c r="F144" s="11">
        <v>0</v>
      </c>
      <c r="G144" s="12">
        <f t="shared" si="8"/>
        <v>236000</v>
      </c>
      <c r="H144" s="12">
        <v>1691840</v>
      </c>
      <c r="I144" s="14" t="s">
        <v>19</v>
      </c>
      <c r="J144" s="14" t="s">
        <v>19</v>
      </c>
      <c r="K144" s="13">
        <v>5.1364000000000001</v>
      </c>
      <c r="L144" s="14">
        <v>7.2773000000000003</v>
      </c>
      <c r="M144" s="14" t="s">
        <v>19</v>
      </c>
      <c r="N144" s="15">
        <f t="shared" si="7"/>
        <v>7.1276184322033904</v>
      </c>
      <c r="S144" s="16"/>
      <c r="T144" s="16"/>
    </row>
    <row r="145" spans="1:20" hidden="1" x14ac:dyDescent="0.3">
      <c r="A145" s="10">
        <v>38139</v>
      </c>
      <c r="B145" s="11">
        <v>0</v>
      </c>
      <c r="C145" s="11">
        <v>0</v>
      </c>
      <c r="D145" s="11">
        <v>47000</v>
      </c>
      <c r="E145" s="11">
        <v>111625</v>
      </c>
      <c r="F145" s="11">
        <v>0</v>
      </c>
      <c r="G145" s="12">
        <f t="shared" si="8"/>
        <v>158625</v>
      </c>
      <c r="H145" s="12">
        <v>1725045</v>
      </c>
      <c r="I145" s="14" t="s">
        <v>19</v>
      </c>
      <c r="J145" s="14" t="s">
        <v>19</v>
      </c>
      <c r="K145" s="13">
        <v>3.1979000000000002</v>
      </c>
      <c r="L145" s="14">
        <v>6.7049000000000003</v>
      </c>
      <c r="M145" s="14" t="s">
        <v>19</v>
      </c>
      <c r="N145" s="15">
        <f t="shared" si="7"/>
        <v>5.6657888888888897</v>
      </c>
      <c r="S145" s="16"/>
      <c r="T145" s="16"/>
    </row>
    <row r="146" spans="1:20" hidden="1" x14ac:dyDescent="0.3">
      <c r="A146" s="10">
        <v>38169</v>
      </c>
      <c r="B146" s="11">
        <v>0</v>
      </c>
      <c r="C146" s="11">
        <v>0</v>
      </c>
      <c r="D146" s="11">
        <v>44000</v>
      </c>
      <c r="E146" s="11">
        <v>50000</v>
      </c>
      <c r="F146" s="11">
        <v>0</v>
      </c>
      <c r="G146" s="12">
        <f t="shared" si="8"/>
        <v>94000</v>
      </c>
      <c r="H146" s="12">
        <v>1629045</v>
      </c>
      <c r="I146" s="14" t="s">
        <v>19</v>
      </c>
      <c r="J146" s="14" t="s">
        <v>19</v>
      </c>
      <c r="K146" s="13">
        <v>2.5545</v>
      </c>
      <c r="L146" s="14">
        <v>5.58</v>
      </c>
      <c r="M146" s="14" t="s">
        <v>19</v>
      </c>
      <c r="N146" s="15">
        <f t="shared" si="7"/>
        <v>4.1638085106382983</v>
      </c>
      <c r="S146" s="16"/>
      <c r="T146" s="16"/>
    </row>
    <row r="147" spans="1:20" hidden="1" x14ac:dyDescent="0.3">
      <c r="A147" s="10">
        <v>38200</v>
      </c>
      <c r="B147" s="11">
        <v>0</v>
      </c>
      <c r="C147" s="11">
        <v>0</v>
      </c>
      <c r="D147" s="11">
        <v>15000</v>
      </c>
      <c r="E147" s="11">
        <v>55000</v>
      </c>
      <c r="F147" s="11">
        <v>0</v>
      </c>
      <c r="G147" s="12">
        <f t="shared" si="8"/>
        <v>70000</v>
      </c>
      <c r="H147" s="12">
        <v>1615795</v>
      </c>
      <c r="I147" s="14" t="s">
        <v>19</v>
      </c>
      <c r="J147" s="14" t="s">
        <v>19</v>
      </c>
      <c r="K147" s="13">
        <v>2.5</v>
      </c>
      <c r="L147" s="14">
        <v>6</v>
      </c>
      <c r="M147" s="14" t="s">
        <v>19</v>
      </c>
      <c r="N147" s="15">
        <f t="shared" si="7"/>
        <v>5.25</v>
      </c>
      <c r="S147" s="16"/>
      <c r="T147" s="16"/>
    </row>
    <row r="148" spans="1:20" hidden="1" x14ac:dyDescent="0.3">
      <c r="A148" s="10">
        <v>38231</v>
      </c>
      <c r="B148" s="11">
        <v>0</v>
      </c>
      <c r="C148" s="11">
        <v>0</v>
      </c>
      <c r="D148" s="11">
        <v>5230</v>
      </c>
      <c r="E148" s="11">
        <v>197500</v>
      </c>
      <c r="F148" s="11">
        <v>0</v>
      </c>
      <c r="G148" s="12">
        <f t="shared" si="8"/>
        <v>202730</v>
      </c>
      <c r="H148" s="12">
        <v>1569855</v>
      </c>
      <c r="I148" s="14" t="s">
        <v>19</v>
      </c>
      <c r="J148" s="14" t="s">
        <v>19</v>
      </c>
      <c r="K148" s="13">
        <v>2.5</v>
      </c>
      <c r="L148" s="14">
        <v>5.0039999999999996</v>
      </c>
      <c r="M148" s="14" t="s">
        <v>19</v>
      </c>
      <c r="N148" s="15">
        <f t="shared" si="7"/>
        <v>4.9394021605090508</v>
      </c>
      <c r="S148" s="16"/>
      <c r="T148" s="16"/>
    </row>
    <row r="149" spans="1:20" hidden="1" x14ac:dyDescent="0.3">
      <c r="A149" s="10">
        <v>38261</v>
      </c>
      <c r="B149" s="11">
        <v>0</v>
      </c>
      <c r="C149" s="11">
        <v>0</v>
      </c>
      <c r="D149" s="11">
        <v>7000</v>
      </c>
      <c r="E149" s="11">
        <v>110000</v>
      </c>
      <c r="F149" s="11">
        <v>0</v>
      </c>
      <c r="G149" s="12">
        <f t="shared" si="8"/>
        <v>117000</v>
      </c>
      <c r="H149" s="12">
        <v>1523755</v>
      </c>
      <c r="I149" s="14" t="s">
        <v>19</v>
      </c>
      <c r="J149" s="14" t="s">
        <v>19</v>
      </c>
      <c r="K149" s="13">
        <v>2.4</v>
      </c>
      <c r="L149" s="14">
        <v>4.3963999999999999</v>
      </c>
      <c r="M149" s="14" t="s">
        <v>19</v>
      </c>
      <c r="N149" s="15">
        <f t="shared" si="7"/>
        <v>4.2769572649572654</v>
      </c>
      <c r="S149" s="16"/>
      <c r="T149" s="16"/>
    </row>
    <row r="150" spans="1:20" hidden="1" x14ac:dyDescent="0.3">
      <c r="A150" s="10">
        <v>38292</v>
      </c>
      <c r="B150" s="11">
        <v>0</v>
      </c>
      <c r="C150" s="11">
        <v>0</v>
      </c>
      <c r="D150" s="11">
        <v>30000</v>
      </c>
      <c r="E150" s="11">
        <v>12440</v>
      </c>
      <c r="F150" s="11">
        <v>0</v>
      </c>
      <c r="G150" s="12">
        <f t="shared" si="8"/>
        <v>42440</v>
      </c>
      <c r="H150" s="12">
        <v>1451815</v>
      </c>
      <c r="I150" s="14" t="s">
        <v>19</v>
      </c>
      <c r="J150" s="14" t="s">
        <v>19</v>
      </c>
      <c r="K150" s="13">
        <v>2.4249999999999998</v>
      </c>
      <c r="L150" s="14">
        <v>6.4116</v>
      </c>
      <c r="M150" s="14" t="s">
        <v>19</v>
      </c>
      <c r="N150" s="15">
        <f t="shared" si="7"/>
        <v>3.5935509896324223</v>
      </c>
      <c r="S150" s="16"/>
      <c r="T150" s="16"/>
    </row>
    <row r="151" spans="1:20" hidden="1" x14ac:dyDescent="0.3">
      <c r="A151" s="10">
        <v>38322</v>
      </c>
      <c r="B151" s="11">
        <v>100000</v>
      </c>
      <c r="C151" s="12">
        <v>40000</v>
      </c>
      <c r="D151" s="11">
        <v>55000</v>
      </c>
      <c r="E151" s="11">
        <v>123439</v>
      </c>
      <c r="F151" s="11">
        <v>0</v>
      </c>
      <c r="G151" s="12">
        <f t="shared" si="8"/>
        <v>318439</v>
      </c>
      <c r="H151" s="12">
        <v>1595834</v>
      </c>
      <c r="I151" s="13">
        <v>1</v>
      </c>
      <c r="J151" s="13">
        <v>2.5625</v>
      </c>
      <c r="K151" s="13">
        <v>4.9090999999999996</v>
      </c>
      <c r="L151" s="14">
        <v>6.8934499999999996</v>
      </c>
      <c r="M151" s="14" t="s">
        <v>19</v>
      </c>
      <c r="N151" s="15">
        <f t="shared" si="7"/>
        <v>4.1559641706888915</v>
      </c>
      <c r="S151" s="16"/>
      <c r="T151" s="16"/>
    </row>
    <row r="152" spans="1:20" hidden="1" x14ac:dyDescent="0.3">
      <c r="A152" s="10">
        <v>38353</v>
      </c>
      <c r="B152" s="11">
        <v>150000</v>
      </c>
      <c r="C152" s="12">
        <v>70000</v>
      </c>
      <c r="D152" s="11">
        <v>12000</v>
      </c>
      <c r="E152" s="11">
        <v>205000</v>
      </c>
      <c r="F152" s="11">
        <v>0</v>
      </c>
      <c r="G152" s="12">
        <f t="shared" si="8"/>
        <v>437000</v>
      </c>
      <c r="H152" s="12">
        <v>1829074</v>
      </c>
      <c r="I152" s="13">
        <v>1</v>
      </c>
      <c r="J152" s="13">
        <v>3</v>
      </c>
      <c r="K152" s="13">
        <v>5.125</v>
      </c>
      <c r="L152" s="14">
        <v>8</v>
      </c>
      <c r="M152" s="14" t="s">
        <v>19</v>
      </c>
      <c r="N152" s="15">
        <f t="shared" si="7"/>
        <v>4.7173913043478262</v>
      </c>
      <c r="S152" s="16"/>
      <c r="T152" s="16"/>
    </row>
    <row r="153" spans="1:20" hidden="1" x14ac:dyDescent="0.3">
      <c r="A153" s="10">
        <v>38384</v>
      </c>
      <c r="B153" s="11">
        <v>197000</v>
      </c>
      <c r="C153" s="12">
        <v>30000</v>
      </c>
      <c r="D153" s="11">
        <v>0</v>
      </c>
      <c r="E153" s="11">
        <v>106000</v>
      </c>
      <c r="F153" s="11">
        <v>0</v>
      </c>
      <c r="G153" s="12">
        <f t="shared" si="8"/>
        <v>333000</v>
      </c>
      <c r="H153" s="12">
        <v>1872574</v>
      </c>
      <c r="I153" s="13">
        <v>1.1014999999999999</v>
      </c>
      <c r="J153" s="13">
        <v>3</v>
      </c>
      <c r="K153" s="13" t="s">
        <v>19</v>
      </c>
      <c r="L153" s="14">
        <v>8.4834999999999994</v>
      </c>
      <c r="M153" s="14" t="s">
        <v>19</v>
      </c>
      <c r="N153" s="15">
        <f t="shared" si="7"/>
        <v>3.622361861861862</v>
      </c>
      <c r="S153" s="16"/>
      <c r="T153" s="16"/>
    </row>
    <row r="154" spans="1:20" hidden="1" x14ac:dyDescent="0.3">
      <c r="A154" s="10">
        <v>38412</v>
      </c>
      <c r="B154" s="11">
        <v>200000</v>
      </c>
      <c r="C154" s="12">
        <v>106000</v>
      </c>
      <c r="D154" s="11">
        <v>14360</v>
      </c>
      <c r="E154" s="11">
        <v>207235</v>
      </c>
      <c r="F154" s="11">
        <v>0</v>
      </c>
      <c r="G154" s="12">
        <f t="shared" si="8"/>
        <v>527595</v>
      </c>
      <c r="H154" s="12">
        <v>2088939</v>
      </c>
      <c r="I154" s="13">
        <v>1.4575</v>
      </c>
      <c r="J154" s="13">
        <v>3</v>
      </c>
      <c r="K154" s="13">
        <v>5</v>
      </c>
      <c r="L154" s="14">
        <v>8.1044999999999998</v>
      </c>
      <c r="M154" s="14" t="s">
        <v>19</v>
      </c>
      <c r="N154" s="15">
        <f t="shared" si="7"/>
        <v>4.4747127199840788</v>
      </c>
      <c r="S154" s="16"/>
      <c r="T154" s="16"/>
    </row>
    <row r="155" spans="1:20" hidden="1" x14ac:dyDescent="0.3">
      <c r="A155" s="10">
        <v>38443</v>
      </c>
      <c r="B155" s="11">
        <v>429000</v>
      </c>
      <c r="C155" s="12">
        <v>30000</v>
      </c>
      <c r="D155" s="11">
        <v>47000</v>
      </c>
      <c r="E155" s="11">
        <v>59860</v>
      </c>
      <c r="F155" s="11">
        <v>0</v>
      </c>
      <c r="G155" s="12">
        <f t="shared" si="8"/>
        <v>565860</v>
      </c>
      <c r="H155" s="12">
        <v>2199599</v>
      </c>
      <c r="I155" s="13">
        <v>2.1549999999999998</v>
      </c>
      <c r="J155" s="13">
        <v>3.9167000000000001</v>
      </c>
      <c r="K155" s="13">
        <v>6.633</v>
      </c>
      <c r="L155" s="14">
        <v>8.2995000000000001</v>
      </c>
      <c r="M155" s="14" t="s">
        <v>19</v>
      </c>
      <c r="N155" s="15">
        <f t="shared" si="7"/>
        <v>3.2703408440250241</v>
      </c>
      <c r="S155" s="16"/>
      <c r="T155" s="16"/>
    </row>
    <row r="156" spans="1:20" hidden="1" x14ac:dyDescent="0.3">
      <c r="A156" s="10">
        <v>38473</v>
      </c>
      <c r="B156" s="11">
        <v>765000</v>
      </c>
      <c r="C156" s="12">
        <v>15000</v>
      </c>
      <c r="D156" s="11">
        <v>217000</v>
      </c>
      <c r="E156" s="11">
        <v>46000</v>
      </c>
      <c r="F156" s="11">
        <v>0</v>
      </c>
      <c r="G156" s="12">
        <f t="shared" si="8"/>
        <v>1043000</v>
      </c>
      <c r="H156" s="12">
        <v>2400099</v>
      </c>
      <c r="I156" s="13">
        <v>2.7378999999999998</v>
      </c>
      <c r="J156" s="13">
        <v>4.5</v>
      </c>
      <c r="K156" s="13">
        <v>7</v>
      </c>
      <c r="L156" s="14">
        <v>7.9348000000000001</v>
      </c>
      <c r="M156" s="14" t="s">
        <v>19</v>
      </c>
      <c r="N156" s="15">
        <f t="shared" si="7"/>
        <v>3.8791891658676891</v>
      </c>
      <c r="S156" s="16"/>
      <c r="T156" s="16"/>
    </row>
    <row r="157" spans="1:20" hidden="1" x14ac:dyDescent="0.3">
      <c r="A157" s="10">
        <v>38504</v>
      </c>
      <c r="B157" s="11">
        <v>881600</v>
      </c>
      <c r="C157" s="12">
        <v>231300</v>
      </c>
      <c r="D157" s="11">
        <v>72000</v>
      </c>
      <c r="E157" s="11">
        <v>101852</v>
      </c>
      <c r="F157" s="11">
        <v>0</v>
      </c>
      <c r="G157" s="12">
        <f t="shared" si="8"/>
        <v>1286752</v>
      </c>
      <c r="H157" s="12">
        <v>2591826</v>
      </c>
      <c r="I157" s="13">
        <v>3.8411</v>
      </c>
      <c r="J157" s="13">
        <v>5.4768999999999997</v>
      </c>
      <c r="K157" s="13">
        <v>7</v>
      </c>
      <c r="L157" s="14">
        <v>8.4704999999999995</v>
      </c>
      <c r="M157" s="14" t="s">
        <v>19</v>
      </c>
      <c r="N157" s="15">
        <f t="shared" si="7"/>
        <v>4.6783359155454969</v>
      </c>
      <c r="S157" s="16"/>
      <c r="T157" s="16"/>
    </row>
    <row r="158" spans="1:20" hidden="1" x14ac:dyDescent="0.3">
      <c r="A158" s="10">
        <v>38534</v>
      </c>
      <c r="B158" s="11">
        <v>613500</v>
      </c>
      <c r="C158" s="12">
        <v>278200</v>
      </c>
      <c r="D158" s="11">
        <v>4525</v>
      </c>
      <c r="E158" s="11">
        <v>23000</v>
      </c>
      <c r="F158" s="11">
        <v>0</v>
      </c>
      <c r="G158" s="12">
        <f t="shared" si="8"/>
        <v>919225</v>
      </c>
      <c r="H158" s="12">
        <v>2504511</v>
      </c>
      <c r="I158" s="13">
        <v>3.8431000000000002</v>
      </c>
      <c r="J158" s="13">
        <v>5.5937999999999999</v>
      </c>
      <c r="K158" s="13">
        <v>7</v>
      </c>
      <c r="L158" s="14">
        <v>8.3696000000000002</v>
      </c>
      <c r="M158" s="14" t="s">
        <v>19</v>
      </c>
      <c r="N158" s="15">
        <f t="shared" si="7"/>
        <v>4.5017409339389154</v>
      </c>
      <c r="S158" s="16"/>
      <c r="T158" s="16"/>
    </row>
    <row r="159" spans="1:20" hidden="1" x14ac:dyDescent="0.3">
      <c r="A159" s="10">
        <v>38565</v>
      </c>
      <c r="B159" s="11">
        <v>551500</v>
      </c>
      <c r="C159" s="12">
        <v>295900</v>
      </c>
      <c r="D159" s="11">
        <v>21000</v>
      </c>
      <c r="E159" s="11">
        <v>87150</v>
      </c>
      <c r="F159" s="11">
        <v>0</v>
      </c>
      <c r="G159" s="12">
        <f t="shared" si="8"/>
        <v>955550</v>
      </c>
      <c r="H159" s="12">
        <v>2624822</v>
      </c>
      <c r="I159" s="13">
        <v>3.8148</v>
      </c>
      <c r="J159" s="13">
        <v>5.9088000000000003</v>
      </c>
      <c r="K159" s="13">
        <v>7</v>
      </c>
      <c r="L159" s="14">
        <v>8.3163999999999998</v>
      </c>
      <c r="M159" s="14" t="s">
        <v>19</v>
      </c>
      <c r="N159" s="15">
        <f t="shared" si="7"/>
        <v>4.9438023965255606</v>
      </c>
      <c r="S159" s="16"/>
      <c r="T159" s="16"/>
    </row>
    <row r="160" spans="1:20" hidden="1" x14ac:dyDescent="0.3">
      <c r="A160" s="10">
        <v>38596</v>
      </c>
      <c r="B160" s="11">
        <v>359050</v>
      </c>
      <c r="C160" s="12">
        <v>260450</v>
      </c>
      <c r="D160" s="11">
        <v>40547</v>
      </c>
      <c r="E160" s="11">
        <v>82000</v>
      </c>
      <c r="F160" s="11">
        <v>0</v>
      </c>
      <c r="G160" s="12">
        <f t="shared" si="8"/>
        <v>742047</v>
      </c>
      <c r="H160" s="12">
        <v>2463759</v>
      </c>
      <c r="I160" s="13">
        <v>3.6480000000000001</v>
      </c>
      <c r="J160" s="13">
        <v>5.8262999999999998</v>
      </c>
      <c r="K160" s="13">
        <v>7</v>
      </c>
      <c r="L160" s="14">
        <v>8.0731999999999999</v>
      </c>
      <c r="M160" s="14" t="s">
        <v>19</v>
      </c>
      <c r="N160" s="15">
        <f t="shared" si="7"/>
        <v>5.0847259472782724</v>
      </c>
      <c r="S160" s="16"/>
      <c r="T160" s="16"/>
    </row>
    <row r="161" spans="1:20" hidden="1" x14ac:dyDescent="0.3">
      <c r="A161" s="10">
        <v>38626</v>
      </c>
      <c r="B161" s="11">
        <v>446250</v>
      </c>
      <c r="C161" s="12">
        <v>176250</v>
      </c>
      <c r="D161" s="11">
        <v>15000</v>
      </c>
      <c r="E161" s="11">
        <v>102000</v>
      </c>
      <c r="F161" s="11">
        <v>0</v>
      </c>
      <c r="G161" s="12">
        <f t="shared" si="8"/>
        <v>739500</v>
      </c>
      <c r="H161" s="12">
        <v>2444259</v>
      </c>
      <c r="I161" s="13">
        <v>4.0494000000000003</v>
      </c>
      <c r="J161" s="13">
        <v>6.3337000000000003</v>
      </c>
      <c r="K161" s="13">
        <v>7.5833000000000004</v>
      </c>
      <c r="L161" s="14">
        <v>8.6814</v>
      </c>
      <c r="M161" s="14" t="s">
        <v>19</v>
      </c>
      <c r="N161" s="15">
        <f t="shared" si="7"/>
        <v>5.3044106490872212</v>
      </c>
      <c r="S161" s="16"/>
      <c r="T161" s="16"/>
    </row>
    <row r="162" spans="1:20" hidden="1" x14ac:dyDescent="0.3">
      <c r="A162" s="10">
        <v>38657</v>
      </c>
      <c r="B162" s="11">
        <v>673500</v>
      </c>
      <c r="C162" s="12">
        <v>115000</v>
      </c>
      <c r="D162" s="11">
        <v>79000</v>
      </c>
      <c r="E162" s="11">
        <v>134133</v>
      </c>
      <c r="F162" s="11">
        <v>0</v>
      </c>
      <c r="G162" s="12">
        <f t="shared" si="8"/>
        <v>1001633</v>
      </c>
      <c r="H162" s="12">
        <v>2500857</v>
      </c>
      <c r="I162" s="13">
        <v>5.5327999999999999</v>
      </c>
      <c r="J162" s="13">
        <v>6.7847999999999997</v>
      </c>
      <c r="K162" s="13">
        <v>8</v>
      </c>
      <c r="L162" s="14">
        <v>9.4252000000000002</v>
      </c>
      <c r="M162" s="14" t="s">
        <v>19</v>
      </c>
      <c r="N162" s="15">
        <f t="shared" si="7"/>
        <v>6.3923843878945679</v>
      </c>
      <c r="S162" s="16"/>
      <c r="T162" s="16"/>
    </row>
    <row r="163" spans="1:20" hidden="1" x14ac:dyDescent="0.3">
      <c r="A163" s="10">
        <v>38687</v>
      </c>
      <c r="B163" s="11">
        <v>987000</v>
      </c>
      <c r="C163" s="12">
        <v>71400</v>
      </c>
      <c r="D163" s="11">
        <v>100000</v>
      </c>
      <c r="E163" s="11">
        <v>125000</v>
      </c>
      <c r="F163" s="11">
        <v>0</v>
      </c>
      <c r="G163" s="12">
        <f t="shared" si="8"/>
        <v>1283400</v>
      </c>
      <c r="H163" s="12">
        <v>2348607</v>
      </c>
      <c r="I163" s="13">
        <v>6.0721999999999996</v>
      </c>
      <c r="J163" s="13">
        <v>7.6449999999999996</v>
      </c>
      <c r="K163" s="13">
        <v>8.5</v>
      </c>
      <c r="L163" s="14">
        <v>9.5</v>
      </c>
      <c r="M163" s="14" t="s">
        <v>19</v>
      </c>
      <c r="N163" s="15">
        <f t="shared" si="7"/>
        <v>6.6827290010908511</v>
      </c>
      <c r="S163" s="16"/>
      <c r="T163" s="16"/>
    </row>
    <row r="164" spans="1:20" hidden="1" x14ac:dyDescent="0.3">
      <c r="A164" s="10">
        <v>38718</v>
      </c>
      <c r="B164" s="11">
        <v>898000</v>
      </c>
      <c r="C164" s="12">
        <v>101000</v>
      </c>
      <c r="D164" s="11">
        <v>95632</v>
      </c>
      <c r="E164" s="11">
        <v>206970</v>
      </c>
      <c r="F164" s="11">
        <v>0</v>
      </c>
      <c r="G164" s="12">
        <f t="shared" si="8"/>
        <v>1301602</v>
      </c>
      <c r="H164" s="12">
        <v>2377684</v>
      </c>
      <c r="I164" s="13">
        <v>6.3685999999999998</v>
      </c>
      <c r="J164" s="13">
        <v>7.4579000000000004</v>
      </c>
      <c r="K164" s="13">
        <v>8.5</v>
      </c>
      <c r="L164" s="14">
        <v>9.3828999999999994</v>
      </c>
      <c r="M164" s="14" t="s">
        <v>19</v>
      </c>
      <c r="N164" s="15">
        <f t="shared" si="7"/>
        <v>7.0890345228418523</v>
      </c>
      <c r="S164" s="16"/>
      <c r="T164" s="16"/>
    </row>
    <row r="165" spans="1:20" hidden="1" x14ac:dyDescent="0.3">
      <c r="A165" s="10">
        <v>38749</v>
      </c>
      <c r="B165" s="11">
        <v>999600</v>
      </c>
      <c r="C165" s="12">
        <v>110000</v>
      </c>
      <c r="D165" s="11">
        <v>123500</v>
      </c>
      <c r="E165" s="11">
        <v>149000</v>
      </c>
      <c r="F165" s="11">
        <v>0</v>
      </c>
      <c r="G165" s="12">
        <f t="shared" si="8"/>
        <v>1382100</v>
      </c>
      <c r="H165" s="12">
        <v>2718784</v>
      </c>
      <c r="I165" s="13">
        <v>6.6153000000000004</v>
      </c>
      <c r="J165" s="13">
        <v>7.4635999999999996</v>
      </c>
      <c r="K165" s="13">
        <v>8.5</v>
      </c>
      <c r="L165" s="14">
        <v>9.3858999999999995</v>
      </c>
      <c r="M165" s="14" t="s">
        <v>19</v>
      </c>
      <c r="N165" s="15">
        <f t="shared" si="7"/>
        <v>7.1499160552782</v>
      </c>
      <c r="S165" s="16"/>
      <c r="T165" s="16"/>
    </row>
    <row r="166" spans="1:20" hidden="1" x14ac:dyDescent="0.3">
      <c r="A166" s="10">
        <v>38777</v>
      </c>
      <c r="B166" s="11">
        <v>1335520</v>
      </c>
      <c r="C166" s="12">
        <v>241500</v>
      </c>
      <c r="D166" s="11">
        <v>45802</v>
      </c>
      <c r="E166" s="11">
        <v>20000</v>
      </c>
      <c r="F166" s="11">
        <v>0</v>
      </c>
      <c r="G166" s="12">
        <f t="shared" si="8"/>
        <v>1642822</v>
      </c>
      <c r="H166" s="12">
        <v>2831259</v>
      </c>
      <c r="I166" s="13">
        <v>8.1123999999999992</v>
      </c>
      <c r="J166" s="13">
        <v>8.8560999999999996</v>
      </c>
      <c r="K166" s="13">
        <v>9.25</v>
      </c>
      <c r="L166" s="14">
        <v>9.5</v>
      </c>
      <c r="M166" s="14" t="s">
        <v>19</v>
      </c>
      <c r="N166" s="15">
        <f t="shared" si="7"/>
        <v>8.2703354946549279</v>
      </c>
      <c r="S166" s="16"/>
      <c r="T166" s="16"/>
    </row>
    <row r="167" spans="1:20" hidden="1" x14ac:dyDescent="0.3">
      <c r="A167" s="10">
        <v>38808</v>
      </c>
      <c r="B167" s="11">
        <v>1239400</v>
      </c>
      <c r="C167" s="12">
        <v>97600</v>
      </c>
      <c r="D167" s="11">
        <v>77000</v>
      </c>
      <c r="E167" s="11">
        <v>131000</v>
      </c>
      <c r="F167" s="11">
        <v>0</v>
      </c>
      <c r="G167" s="12">
        <f t="shared" si="8"/>
        <v>1545000</v>
      </c>
      <c r="H167" s="12">
        <v>2841439</v>
      </c>
      <c r="I167" s="13">
        <v>9.7067999999999994</v>
      </c>
      <c r="J167" s="13">
        <v>10.682399999999999</v>
      </c>
      <c r="K167" s="13">
        <v>11.25</v>
      </c>
      <c r="L167" s="14">
        <v>11.629799999999999</v>
      </c>
      <c r="M167" s="14" t="s">
        <v>19</v>
      </c>
      <c r="N167" s="15">
        <f t="shared" si="7"/>
        <v>10.00839091262136</v>
      </c>
      <c r="S167" s="16"/>
      <c r="T167" s="16"/>
    </row>
    <row r="168" spans="1:20" hidden="1" x14ac:dyDescent="0.3">
      <c r="A168" s="10">
        <v>38838</v>
      </c>
      <c r="B168" s="11">
        <v>1333650</v>
      </c>
      <c r="C168" s="12">
        <v>81150</v>
      </c>
      <c r="D168" s="11">
        <v>23120</v>
      </c>
      <c r="E168" s="11">
        <v>85000</v>
      </c>
      <c r="F168" s="11">
        <v>0</v>
      </c>
      <c r="G168" s="12">
        <f t="shared" si="8"/>
        <v>1522920</v>
      </c>
      <c r="H168" s="12">
        <v>2714430</v>
      </c>
      <c r="I168" s="13">
        <v>10.136900000000001</v>
      </c>
      <c r="J168" s="13">
        <v>10.767099999999999</v>
      </c>
      <c r="K168" s="13">
        <v>11.25</v>
      </c>
      <c r="L168" s="14">
        <v>11.75</v>
      </c>
      <c r="M168" s="14" t="s">
        <v>19</v>
      </c>
      <c r="N168" s="15">
        <f t="shared" ref="N168:N231" si="9">+SUMPRODUCT(B168:F168,I168:M168)/SUM(B168:F168)</f>
        <v>10.277412372284822</v>
      </c>
      <c r="S168" s="16"/>
      <c r="T168" s="16"/>
    </row>
    <row r="169" spans="1:20" hidden="1" x14ac:dyDescent="0.3">
      <c r="A169" s="10">
        <v>38869</v>
      </c>
      <c r="B169" s="11">
        <v>1996420</v>
      </c>
      <c r="C169" s="12">
        <v>101640</v>
      </c>
      <c r="D169" s="11">
        <v>30000</v>
      </c>
      <c r="E169" s="11">
        <v>65100</v>
      </c>
      <c r="F169" s="11">
        <v>40000</v>
      </c>
      <c r="G169" s="12">
        <f t="shared" si="8"/>
        <v>2233160</v>
      </c>
      <c r="H169" s="12">
        <v>3001220</v>
      </c>
      <c r="I169" s="13">
        <v>10.145899999999999</v>
      </c>
      <c r="J169" s="13">
        <v>10.8566</v>
      </c>
      <c r="K169" s="13">
        <v>11.25</v>
      </c>
      <c r="L169" s="14">
        <v>11.615600000000001</v>
      </c>
      <c r="M169" s="14">
        <v>12.5</v>
      </c>
      <c r="N169" s="15">
        <f t="shared" si="9"/>
        <v>10.278089372010962</v>
      </c>
      <c r="S169" s="16"/>
      <c r="T169" s="16"/>
    </row>
    <row r="170" spans="1:20" hidden="1" x14ac:dyDescent="0.3">
      <c r="A170" s="10">
        <v>38899</v>
      </c>
      <c r="B170" s="11">
        <v>1925390</v>
      </c>
      <c r="C170" s="12">
        <v>66050</v>
      </c>
      <c r="D170" s="11">
        <v>3000</v>
      </c>
      <c r="E170" s="11">
        <v>112100</v>
      </c>
      <c r="F170" s="11">
        <v>0</v>
      </c>
      <c r="G170" s="12">
        <f t="shared" si="8"/>
        <v>2106540</v>
      </c>
      <c r="H170" s="12">
        <v>3072140</v>
      </c>
      <c r="I170" s="13">
        <v>10.201000000000001</v>
      </c>
      <c r="J170" s="13">
        <v>10.8751</v>
      </c>
      <c r="K170" s="13">
        <v>11.25</v>
      </c>
      <c r="L170" s="14">
        <v>11.6586</v>
      </c>
      <c r="M170" s="14" t="s">
        <v>19</v>
      </c>
      <c r="N170" s="15">
        <f t="shared" si="9"/>
        <v>10.30119665660277</v>
      </c>
      <c r="S170" s="16"/>
      <c r="T170" s="16"/>
    </row>
    <row r="171" spans="1:20" hidden="1" x14ac:dyDescent="0.3">
      <c r="A171" s="10">
        <v>38930</v>
      </c>
      <c r="B171" s="11">
        <v>1609430</v>
      </c>
      <c r="C171" s="12">
        <v>253000</v>
      </c>
      <c r="D171" s="11">
        <v>77000</v>
      </c>
      <c r="E171" s="11">
        <v>186100</v>
      </c>
      <c r="F171" s="11">
        <v>27200</v>
      </c>
      <c r="G171" s="12">
        <f t="shared" si="8"/>
        <v>2152730</v>
      </c>
      <c r="H171" s="12">
        <v>3232060</v>
      </c>
      <c r="I171" s="13">
        <v>10.1935</v>
      </c>
      <c r="J171" s="13">
        <v>10.892300000000001</v>
      </c>
      <c r="K171" s="13">
        <v>11.25</v>
      </c>
      <c r="L171" s="14">
        <v>11.6882</v>
      </c>
      <c r="M171" s="14">
        <v>12.5</v>
      </c>
      <c r="N171" s="15">
        <f t="shared" si="9"/>
        <v>10.47177334129222</v>
      </c>
      <c r="S171" s="16"/>
      <c r="T171" s="16"/>
    </row>
    <row r="172" spans="1:20" hidden="1" x14ac:dyDescent="0.3">
      <c r="A172" s="10">
        <v>38961</v>
      </c>
      <c r="B172" s="11">
        <v>1253240</v>
      </c>
      <c r="C172" s="12">
        <v>295360</v>
      </c>
      <c r="D172" s="11">
        <v>25200</v>
      </c>
      <c r="E172" s="11">
        <v>137300</v>
      </c>
      <c r="F172" s="11">
        <v>120000</v>
      </c>
      <c r="G172" s="12">
        <f t="shared" si="8"/>
        <v>1831100</v>
      </c>
      <c r="H172" s="12">
        <v>3278700</v>
      </c>
      <c r="I172" s="13">
        <v>10.1241</v>
      </c>
      <c r="J172" s="13">
        <v>10.9255</v>
      </c>
      <c r="K172" s="13">
        <v>11.25</v>
      </c>
      <c r="L172" s="14">
        <v>11.7058</v>
      </c>
      <c r="M172" s="14">
        <v>12.5</v>
      </c>
      <c r="N172" s="15">
        <f t="shared" si="9"/>
        <v>10.54316482114576</v>
      </c>
      <c r="S172" s="16"/>
      <c r="T172" s="16"/>
    </row>
    <row r="173" spans="1:20" hidden="1" x14ac:dyDescent="0.3">
      <c r="A173" s="10">
        <v>38991</v>
      </c>
      <c r="B173" s="11">
        <v>1618420</v>
      </c>
      <c r="C173" s="12">
        <v>144930</v>
      </c>
      <c r="D173" s="11">
        <v>65590</v>
      </c>
      <c r="E173" s="11">
        <v>218120</v>
      </c>
      <c r="F173" s="11">
        <v>73000</v>
      </c>
      <c r="G173" s="12">
        <f t="shared" si="8"/>
        <v>2120060</v>
      </c>
      <c r="H173" s="12">
        <v>3455520</v>
      </c>
      <c r="I173" s="13">
        <v>10.1396</v>
      </c>
      <c r="J173" s="13">
        <v>10.840199999999999</v>
      </c>
      <c r="K173" s="13">
        <v>11.25</v>
      </c>
      <c r="L173" s="14">
        <v>11.664</v>
      </c>
      <c r="M173" s="14">
        <v>12.5</v>
      </c>
      <c r="N173" s="15">
        <f t="shared" si="9"/>
        <v>10.459959056819146</v>
      </c>
      <c r="S173" s="16"/>
      <c r="T173" s="16"/>
    </row>
    <row r="174" spans="1:20" hidden="1" x14ac:dyDescent="0.3">
      <c r="A174" s="10">
        <v>39022</v>
      </c>
      <c r="B174" s="11">
        <v>867300</v>
      </c>
      <c r="C174" s="12">
        <v>514640</v>
      </c>
      <c r="D174" s="11">
        <v>53500</v>
      </c>
      <c r="E174" s="11">
        <v>80700</v>
      </c>
      <c r="F174" s="11">
        <v>0</v>
      </c>
      <c r="G174" s="12">
        <f t="shared" si="8"/>
        <v>1516140</v>
      </c>
      <c r="H174" s="12">
        <v>3201700</v>
      </c>
      <c r="I174" s="13">
        <v>10.121600000000001</v>
      </c>
      <c r="J174" s="13">
        <v>10.7904</v>
      </c>
      <c r="K174" s="13">
        <v>11.25</v>
      </c>
      <c r="L174" s="14">
        <v>11.688000000000001</v>
      </c>
      <c r="M174" s="14" t="s">
        <v>19</v>
      </c>
      <c r="N174" s="15">
        <f t="shared" si="9"/>
        <v>10.471811136174761</v>
      </c>
      <c r="S174" s="16"/>
      <c r="T174" s="16"/>
    </row>
    <row r="175" spans="1:20" hidden="1" x14ac:dyDescent="0.3">
      <c r="A175" s="10">
        <v>39052</v>
      </c>
      <c r="B175" s="11">
        <v>915850</v>
      </c>
      <c r="C175" s="12">
        <v>181480</v>
      </c>
      <c r="D175" s="11">
        <v>49300</v>
      </c>
      <c r="E175" s="11">
        <v>156800</v>
      </c>
      <c r="F175" s="11">
        <v>0</v>
      </c>
      <c r="G175" s="12">
        <f t="shared" si="8"/>
        <v>1303430</v>
      </c>
      <c r="H175" s="12">
        <v>3345450</v>
      </c>
      <c r="I175" s="13">
        <v>10.115</v>
      </c>
      <c r="J175" s="13">
        <v>10.8932</v>
      </c>
      <c r="K175" s="13">
        <v>11.25</v>
      </c>
      <c r="L175" s="14">
        <v>11.650399999999999</v>
      </c>
      <c r="M175" s="14" t="s">
        <v>19</v>
      </c>
      <c r="N175" s="15">
        <f t="shared" si="9"/>
        <v>10.450985788266344</v>
      </c>
      <c r="S175" s="16"/>
      <c r="T175" s="16"/>
    </row>
    <row r="176" spans="1:20" hidden="1" x14ac:dyDescent="0.3">
      <c r="A176" s="10">
        <v>39083</v>
      </c>
      <c r="B176" s="11">
        <v>0</v>
      </c>
      <c r="C176" s="12">
        <v>1212790</v>
      </c>
      <c r="D176" s="11">
        <v>89920</v>
      </c>
      <c r="E176" s="11">
        <v>160000</v>
      </c>
      <c r="F176" s="11">
        <v>10000</v>
      </c>
      <c r="G176" s="12">
        <f t="shared" si="8"/>
        <v>1472710</v>
      </c>
      <c r="H176" s="12">
        <v>3519840</v>
      </c>
      <c r="I176" s="13" t="s">
        <v>19</v>
      </c>
      <c r="J176" s="13">
        <v>10.7723</v>
      </c>
      <c r="K176" s="13">
        <v>11.25</v>
      </c>
      <c r="L176" s="14">
        <v>11.6531</v>
      </c>
      <c r="M176" s="14">
        <v>12.5</v>
      </c>
      <c r="N176" s="15">
        <f t="shared" si="9"/>
        <v>10.908891578790122</v>
      </c>
      <c r="S176" s="16"/>
      <c r="T176" s="16"/>
    </row>
    <row r="177" spans="1:20" hidden="1" x14ac:dyDescent="0.3">
      <c r="A177" s="10">
        <v>39114</v>
      </c>
      <c r="B177" s="11">
        <v>0</v>
      </c>
      <c r="C177" s="12">
        <v>584600</v>
      </c>
      <c r="D177" s="11">
        <v>76600</v>
      </c>
      <c r="E177" s="11">
        <v>77970</v>
      </c>
      <c r="F177" s="11">
        <v>40000</v>
      </c>
      <c r="G177" s="12">
        <f t="shared" si="8"/>
        <v>779170</v>
      </c>
      <c r="H177" s="12">
        <v>3914050</v>
      </c>
      <c r="I177" s="13" t="s">
        <v>19</v>
      </c>
      <c r="J177" s="13">
        <v>10.8024</v>
      </c>
      <c r="K177" s="13">
        <v>11.25</v>
      </c>
      <c r="L177" s="14">
        <v>11.6418</v>
      </c>
      <c r="M177" s="14">
        <v>12.5</v>
      </c>
      <c r="N177" s="15">
        <f t="shared" si="9"/>
        <v>11.017549682354302</v>
      </c>
      <c r="S177" s="16"/>
      <c r="T177" s="16"/>
    </row>
    <row r="178" spans="1:20" hidden="1" x14ac:dyDescent="0.3">
      <c r="A178" s="10">
        <v>39142</v>
      </c>
      <c r="B178" s="11">
        <v>0</v>
      </c>
      <c r="C178" s="12">
        <v>501000</v>
      </c>
      <c r="D178" s="11">
        <v>75000</v>
      </c>
      <c r="E178" s="11">
        <v>356250</v>
      </c>
      <c r="F178" s="11">
        <v>313000</v>
      </c>
      <c r="G178" s="12">
        <f t="shared" si="8"/>
        <v>1245250</v>
      </c>
      <c r="H178" s="12">
        <v>4028640</v>
      </c>
      <c r="I178" s="13" t="s">
        <v>19</v>
      </c>
      <c r="J178" s="13">
        <v>5.6680999999999999</v>
      </c>
      <c r="K178" s="13">
        <v>7.9279999999999999</v>
      </c>
      <c r="L178" s="14">
        <v>8.3230000000000004</v>
      </c>
      <c r="M178" s="14">
        <v>11.5136</v>
      </c>
      <c r="N178" s="15">
        <f t="shared" si="9"/>
        <v>8.0330404738004422</v>
      </c>
      <c r="S178" s="16"/>
      <c r="T178" s="16"/>
    </row>
    <row r="179" spans="1:20" hidden="1" x14ac:dyDescent="0.3">
      <c r="A179" s="10">
        <v>39173</v>
      </c>
      <c r="B179" s="11">
        <v>0</v>
      </c>
      <c r="C179" s="12">
        <v>1026750</v>
      </c>
      <c r="D179" s="11">
        <v>16400</v>
      </c>
      <c r="E179" s="11">
        <v>108000</v>
      </c>
      <c r="F179" s="11">
        <v>28000</v>
      </c>
      <c r="G179" s="12">
        <f t="shared" si="8"/>
        <v>1179150</v>
      </c>
      <c r="H179" s="12">
        <v>4308910</v>
      </c>
      <c r="I179" s="13" t="s">
        <v>19</v>
      </c>
      <c r="J179" s="13">
        <v>3.7345000000000002</v>
      </c>
      <c r="K179" s="13">
        <v>4.6524999999999999</v>
      </c>
      <c r="L179" s="14">
        <v>6.0361000000000002</v>
      </c>
      <c r="M179" s="14">
        <v>10</v>
      </c>
      <c r="N179" s="15">
        <f t="shared" si="9"/>
        <v>4.1068546622567101</v>
      </c>
      <c r="S179" s="16"/>
      <c r="T179" s="16"/>
    </row>
    <row r="180" spans="1:20" hidden="1" x14ac:dyDescent="0.3">
      <c r="A180" s="10">
        <v>39203</v>
      </c>
      <c r="B180" s="11">
        <v>0</v>
      </c>
      <c r="C180" s="12">
        <v>680780</v>
      </c>
      <c r="D180" s="11">
        <v>6000</v>
      </c>
      <c r="E180" s="11">
        <v>77500</v>
      </c>
      <c r="F180" s="11">
        <v>0</v>
      </c>
      <c r="G180" s="12">
        <f t="shared" si="8"/>
        <v>764280</v>
      </c>
      <c r="H180" s="12">
        <v>4481790</v>
      </c>
      <c r="I180" s="13" t="s">
        <v>19</v>
      </c>
      <c r="J180" s="13">
        <v>3.7873000000000001</v>
      </c>
      <c r="K180" s="13">
        <v>4.5</v>
      </c>
      <c r="L180" s="14">
        <v>5.9355000000000002</v>
      </c>
      <c r="M180" s="13" t="s">
        <v>19</v>
      </c>
      <c r="N180" s="15">
        <f t="shared" si="9"/>
        <v>4.0107281938556554</v>
      </c>
      <c r="S180" s="16"/>
      <c r="T180" s="16"/>
    </row>
    <row r="181" spans="1:20" hidden="1" x14ac:dyDescent="0.3">
      <c r="A181" s="10">
        <v>39234</v>
      </c>
      <c r="B181" s="11">
        <v>0</v>
      </c>
      <c r="C181" s="12">
        <v>731030</v>
      </c>
      <c r="D181" s="11">
        <v>5000</v>
      </c>
      <c r="E181" s="11">
        <v>105500</v>
      </c>
      <c r="F181" s="11">
        <v>10000</v>
      </c>
      <c r="G181" s="12">
        <f t="shared" si="8"/>
        <v>851530</v>
      </c>
      <c r="H181" s="12">
        <v>4493470</v>
      </c>
      <c r="I181" s="13" t="s">
        <v>19</v>
      </c>
      <c r="J181" s="13">
        <v>3.7753000000000001</v>
      </c>
      <c r="K181" s="13">
        <v>4.5</v>
      </c>
      <c r="L181" s="14">
        <v>6.1896000000000004</v>
      </c>
      <c r="M181" s="14">
        <v>8.5</v>
      </c>
      <c r="N181" s="15">
        <f t="shared" si="9"/>
        <v>4.1341589362676592</v>
      </c>
      <c r="S181" s="16"/>
      <c r="T181" s="16"/>
    </row>
    <row r="182" spans="1:20" hidden="1" x14ac:dyDescent="0.3">
      <c r="A182" s="10">
        <v>39264</v>
      </c>
      <c r="B182" s="11">
        <v>0</v>
      </c>
      <c r="C182" s="12">
        <v>693000</v>
      </c>
      <c r="D182" s="11">
        <v>114900</v>
      </c>
      <c r="E182" s="11">
        <v>261000</v>
      </c>
      <c r="F182" s="11">
        <v>0</v>
      </c>
      <c r="G182" s="12">
        <f t="shared" si="8"/>
        <v>1068900</v>
      </c>
      <c r="H182" s="12">
        <v>4596950</v>
      </c>
      <c r="I182" s="13" t="s">
        <v>19</v>
      </c>
      <c r="J182" s="13">
        <v>3.8622999999999998</v>
      </c>
      <c r="K182" s="13">
        <v>4.9522000000000004</v>
      </c>
      <c r="L182" s="14">
        <v>7</v>
      </c>
      <c r="M182" s="13" t="s">
        <v>19</v>
      </c>
      <c r="N182" s="15">
        <f t="shared" si="9"/>
        <v>4.7456092057255121</v>
      </c>
      <c r="S182" s="16"/>
      <c r="T182" s="16"/>
    </row>
    <row r="183" spans="1:20" hidden="1" x14ac:dyDescent="0.3">
      <c r="A183" s="10">
        <v>39295</v>
      </c>
      <c r="B183" s="11">
        <v>0</v>
      </c>
      <c r="C183" s="12">
        <v>690500</v>
      </c>
      <c r="D183" s="11">
        <v>68500</v>
      </c>
      <c r="E183" s="11">
        <v>351700</v>
      </c>
      <c r="F183" s="11">
        <v>0</v>
      </c>
      <c r="G183" s="12">
        <f t="shared" si="8"/>
        <v>1110700</v>
      </c>
      <c r="H183" s="12">
        <v>4642070</v>
      </c>
      <c r="I183" s="13" t="s">
        <v>19</v>
      </c>
      <c r="J183" s="13">
        <v>3.8927999999999998</v>
      </c>
      <c r="K183" s="13">
        <v>4.95</v>
      </c>
      <c r="L183" s="14">
        <v>6.9715999999999996</v>
      </c>
      <c r="M183" s="13" t="s">
        <v>19</v>
      </c>
      <c r="N183" s="15">
        <f t="shared" si="9"/>
        <v>4.9328937786981175</v>
      </c>
      <c r="S183" s="16"/>
      <c r="T183" s="16"/>
    </row>
    <row r="184" spans="1:20" hidden="1" x14ac:dyDescent="0.3">
      <c r="A184" s="10">
        <v>39326</v>
      </c>
      <c r="B184" s="11">
        <v>90500</v>
      </c>
      <c r="C184" s="12">
        <v>445130</v>
      </c>
      <c r="D184" s="11">
        <v>45000</v>
      </c>
      <c r="E184" s="11">
        <v>120000</v>
      </c>
      <c r="F184" s="11">
        <v>0</v>
      </c>
      <c r="G184" s="12">
        <f t="shared" si="8"/>
        <v>700630</v>
      </c>
      <c r="H184" s="12">
        <v>4524370</v>
      </c>
      <c r="I184" s="13">
        <v>3.5</v>
      </c>
      <c r="J184" s="13">
        <v>4.3030999999999997</v>
      </c>
      <c r="K184" s="13">
        <v>5</v>
      </c>
      <c r="L184" s="14">
        <v>6.65</v>
      </c>
      <c r="M184" s="13" t="s">
        <v>19</v>
      </c>
      <c r="N184" s="15">
        <f t="shared" si="9"/>
        <v>4.6460883818848746</v>
      </c>
      <c r="S184" s="16"/>
      <c r="T184" s="16"/>
    </row>
    <row r="185" spans="1:20" hidden="1" x14ac:dyDescent="0.3">
      <c r="A185" s="10">
        <v>39356</v>
      </c>
      <c r="B185" s="11">
        <v>243500</v>
      </c>
      <c r="C185" s="12">
        <v>416060</v>
      </c>
      <c r="D185" s="11">
        <v>25000</v>
      </c>
      <c r="E185" s="11">
        <v>208500</v>
      </c>
      <c r="F185" s="11">
        <v>0</v>
      </c>
      <c r="G185" s="12">
        <f t="shared" si="8"/>
        <v>893060</v>
      </c>
      <c r="H185" s="12">
        <v>4418360</v>
      </c>
      <c r="I185" s="13">
        <v>3.5</v>
      </c>
      <c r="J185" s="13">
        <v>4.5937000000000001</v>
      </c>
      <c r="K185" s="13">
        <v>5.0999999999999996</v>
      </c>
      <c r="L185" s="14">
        <v>7.8129</v>
      </c>
      <c r="M185" s="13" t="s">
        <v>19</v>
      </c>
      <c r="N185" s="15">
        <f t="shared" si="9"/>
        <v>5.0612438940272773</v>
      </c>
      <c r="S185" s="16"/>
      <c r="T185" s="16"/>
    </row>
    <row r="186" spans="1:20" hidden="1" x14ac:dyDescent="0.3">
      <c r="A186" s="10">
        <v>39387</v>
      </c>
      <c r="B186" s="11">
        <v>287500</v>
      </c>
      <c r="C186" s="12">
        <v>366400</v>
      </c>
      <c r="D186" s="11">
        <v>65230</v>
      </c>
      <c r="E186" s="11">
        <v>155500</v>
      </c>
      <c r="F186" s="11">
        <v>0</v>
      </c>
      <c r="G186" s="12">
        <f t="shared" si="8"/>
        <v>874630</v>
      </c>
      <c r="H186" s="12">
        <v>4224140</v>
      </c>
      <c r="I186" s="13">
        <v>3.5695999999999999</v>
      </c>
      <c r="J186" s="13">
        <v>4.7796000000000003</v>
      </c>
      <c r="K186" s="13">
        <v>5.5766999999999998</v>
      </c>
      <c r="L186" s="14">
        <v>7.8423999999999996</v>
      </c>
      <c r="M186" s="13" t="s">
        <v>19</v>
      </c>
      <c r="N186" s="15">
        <f t="shared" si="9"/>
        <v>4.9858417628025569</v>
      </c>
      <c r="S186" s="16"/>
      <c r="T186" s="16"/>
    </row>
    <row r="187" spans="1:20" hidden="1" x14ac:dyDescent="0.3">
      <c r="A187" s="10">
        <v>39417</v>
      </c>
      <c r="B187" s="11">
        <v>172000</v>
      </c>
      <c r="C187" s="12">
        <v>592220</v>
      </c>
      <c r="D187" s="11">
        <v>40000</v>
      </c>
      <c r="E187" s="11">
        <v>100000</v>
      </c>
      <c r="F187" s="11">
        <v>80000</v>
      </c>
      <c r="G187" s="12">
        <f t="shared" si="8"/>
        <v>984220</v>
      </c>
      <c r="H187" s="12">
        <v>4026670</v>
      </c>
      <c r="I187" s="13">
        <v>4.5</v>
      </c>
      <c r="J187" s="13">
        <v>5.0861000000000001</v>
      </c>
      <c r="K187" s="13">
        <v>6</v>
      </c>
      <c r="L187" s="14">
        <v>7.95</v>
      </c>
      <c r="M187" s="14">
        <v>8.5</v>
      </c>
      <c r="N187" s="15">
        <f t="shared" si="9"/>
        <v>5.58928912438276</v>
      </c>
      <c r="S187" s="16"/>
      <c r="T187" s="16"/>
    </row>
    <row r="188" spans="1:20" hidden="1" x14ac:dyDescent="0.3">
      <c r="A188" s="10">
        <v>39448</v>
      </c>
      <c r="B188" s="11">
        <v>297000</v>
      </c>
      <c r="C188" s="12">
        <v>493970</v>
      </c>
      <c r="D188" s="11">
        <v>65400</v>
      </c>
      <c r="E188" s="11">
        <v>190620</v>
      </c>
      <c r="F188" s="11">
        <v>27000</v>
      </c>
      <c r="G188" s="12">
        <f t="shared" si="8"/>
        <v>1073990</v>
      </c>
      <c r="H188" s="12">
        <v>4381360</v>
      </c>
      <c r="I188" s="13">
        <v>4.5</v>
      </c>
      <c r="J188" s="13">
        <v>5.2771999999999997</v>
      </c>
      <c r="K188" s="13">
        <v>6</v>
      </c>
      <c r="L188" s="14">
        <v>7.7613000000000003</v>
      </c>
      <c r="M188" s="14">
        <v>8.5</v>
      </c>
      <c r="N188" s="15">
        <f t="shared" si="9"/>
        <v>5.6282064916805554</v>
      </c>
      <c r="S188" s="16"/>
      <c r="T188" s="16"/>
    </row>
    <row r="189" spans="1:20" hidden="1" x14ac:dyDescent="0.3">
      <c r="A189" s="10">
        <v>39479</v>
      </c>
      <c r="B189" s="11">
        <v>328500</v>
      </c>
      <c r="C189" s="12">
        <v>695030</v>
      </c>
      <c r="D189" s="11">
        <v>66200</v>
      </c>
      <c r="E189" s="11">
        <v>111000</v>
      </c>
      <c r="F189" s="11">
        <v>15000</v>
      </c>
      <c r="G189" s="12">
        <f t="shared" si="8"/>
        <v>1215730</v>
      </c>
      <c r="H189" s="12">
        <v>4637950</v>
      </c>
      <c r="I189" s="13">
        <v>4.5</v>
      </c>
      <c r="J189" s="13">
        <v>5.2788000000000004</v>
      </c>
      <c r="K189" s="13">
        <v>6</v>
      </c>
      <c r="L189" s="14">
        <v>7.6125999999999996</v>
      </c>
      <c r="M189" s="14">
        <v>8.5</v>
      </c>
      <c r="N189" s="15">
        <f t="shared" si="9"/>
        <v>5.3604607634918935</v>
      </c>
      <c r="S189" s="16"/>
      <c r="T189" s="16"/>
    </row>
    <row r="190" spans="1:20" hidden="1" x14ac:dyDescent="0.3">
      <c r="A190" s="10">
        <v>39508</v>
      </c>
      <c r="B190" s="11">
        <v>323940</v>
      </c>
      <c r="C190" s="12">
        <v>416500</v>
      </c>
      <c r="D190" s="11">
        <v>50000</v>
      </c>
      <c r="E190" s="11">
        <v>101900</v>
      </c>
      <c r="F190" s="11">
        <v>59000</v>
      </c>
      <c r="G190" s="12">
        <f t="shared" si="8"/>
        <v>951340</v>
      </c>
      <c r="H190" s="12">
        <v>4603490</v>
      </c>
      <c r="I190" s="13">
        <v>4.7942</v>
      </c>
      <c r="J190" s="13">
        <v>5.62</v>
      </c>
      <c r="K190" s="13">
        <v>6.15</v>
      </c>
      <c r="L190" s="14">
        <v>7.5785</v>
      </c>
      <c r="M190" s="14">
        <v>8.6186000000000007</v>
      </c>
      <c r="N190" s="15">
        <f t="shared" si="9"/>
        <v>5.7624084953854569</v>
      </c>
      <c r="S190" s="16"/>
      <c r="T190" s="16"/>
    </row>
    <row r="191" spans="1:20" hidden="1" x14ac:dyDescent="0.3">
      <c r="A191" s="10">
        <v>39539</v>
      </c>
      <c r="B191" s="11">
        <v>636130</v>
      </c>
      <c r="C191" s="12">
        <v>767460</v>
      </c>
      <c r="D191" s="11">
        <v>99500</v>
      </c>
      <c r="E191" s="11">
        <v>211600</v>
      </c>
      <c r="F191" s="11">
        <v>61000</v>
      </c>
      <c r="G191" s="12">
        <f t="shared" si="8"/>
        <v>1775690</v>
      </c>
      <c r="H191" s="12">
        <v>5301310</v>
      </c>
      <c r="I191" s="13">
        <v>6</v>
      </c>
      <c r="J191" s="13">
        <v>6.7942999999999998</v>
      </c>
      <c r="K191" s="13">
        <v>7.5</v>
      </c>
      <c r="L191" s="14">
        <v>8.2932000000000006</v>
      </c>
      <c r="M191" s="14">
        <v>9</v>
      </c>
      <c r="N191" s="15">
        <f t="shared" si="9"/>
        <v>6.8036789067911636</v>
      </c>
      <c r="S191" s="16"/>
      <c r="T191" s="16"/>
    </row>
    <row r="192" spans="1:20" hidden="1" x14ac:dyDescent="0.3">
      <c r="A192" s="10">
        <v>39569</v>
      </c>
      <c r="B192" s="11">
        <v>571570</v>
      </c>
      <c r="C192" s="12">
        <v>519240</v>
      </c>
      <c r="D192" s="11">
        <v>176880</v>
      </c>
      <c r="E192" s="11">
        <v>284000</v>
      </c>
      <c r="F192" s="11">
        <v>45000</v>
      </c>
      <c r="G192" s="12">
        <f t="shared" si="8"/>
        <v>1596690</v>
      </c>
      <c r="H192" s="12">
        <v>5647070</v>
      </c>
      <c r="I192" s="13">
        <v>6</v>
      </c>
      <c r="J192" s="13">
        <v>6.7423000000000002</v>
      </c>
      <c r="K192" s="13">
        <v>7.5</v>
      </c>
      <c r="L192" s="14">
        <v>8.2984000000000009</v>
      </c>
      <c r="M192" s="14">
        <v>9</v>
      </c>
      <c r="N192" s="15">
        <f t="shared" si="9"/>
        <v>6.9009246954637407</v>
      </c>
      <c r="S192" s="16"/>
      <c r="T192" s="16"/>
    </row>
    <row r="193" spans="1:20" hidden="1" x14ac:dyDescent="0.3">
      <c r="A193" s="10">
        <v>39600</v>
      </c>
      <c r="B193" s="11">
        <v>456080</v>
      </c>
      <c r="C193" s="12">
        <v>631500</v>
      </c>
      <c r="D193" s="11">
        <v>164000</v>
      </c>
      <c r="E193" s="11">
        <v>170000</v>
      </c>
      <c r="F193" s="11">
        <v>5000</v>
      </c>
      <c r="G193" s="12">
        <f t="shared" si="8"/>
        <v>1426580</v>
      </c>
      <c r="H193" s="12">
        <v>5673380</v>
      </c>
      <c r="I193" s="13">
        <v>5.9057000000000004</v>
      </c>
      <c r="J193" s="13">
        <v>6.4791999999999996</v>
      </c>
      <c r="K193" s="13">
        <v>7.3048999999999999</v>
      </c>
      <c r="L193" s="14">
        <v>8.1265000000000001</v>
      </c>
      <c r="M193" s="14">
        <v>8.5</v>
      </c>
      <c r="N193" s="15">
        <f t="shared" si="9"/>
        <v>6.5941587965624082</v>
      </c>
      <c r="S193" s="16"/>
      <c r="T193" s="16"/>
    </row>
    <row r="194" spans="1:20" hidden="1" x14ac:dyDescent="0.3">
      <c r="A194" s="10">
        <v>39630</v>
      </c>
      <c r="B194" s="11">
        <v>452450</v>
      </c>
      <c r="C194" s="12">
        <v>855560</v>
      </c>
      <c r="D194" s="11">
        <v>96500</v>
      </c>
      <c r="E194" s="11">
        <v>221000</v>
      </c>
      <c r="F194" s="11">
        <v>107500</v>
      </c>
      <c r="G194" s="12">
        <f t="shared" si="8"/>
        <v>1733010</v>
      </c>
      <c r="H194" s="12">
        <v>5816200</v>
      </c>
      <c r="I194" s="13">
        <v>4.9631999999999996</v>
      </c>
      <c r="J194" s="13">
        <v>6.2165999999999997</v>
      </c>
      <c r="K194" s="13">
        <v>6.9776999999999996</v>
      </c>
      <c r="L194" s="14">
        <v>7.7914000000000003</v>
      </c>
      <c r="M194" s="14">
        <v>8.5</v>
      </c>
      <c r="N194" s="15">
        <f t="shared" si="9"/>
        <v>6.2742116814098008</v>
      </c>
      <c r="S194" s="16"/>
      <c r="T194" s="16"/>
    </row>
    <row r="195" spans="1:20" hidden="1" x14ac:dyDescent="0.3">
      <c r="A195" s="10">
        <v>39661</v>
      </c>
      <c r="B195" s="11">
        <v>261600</v>
      </c>
      <c r="C195" s="12">
        <v>648000</v>
      </c>
      <c r="D195" s="11">
        <v>60000</v>
      </c>
      <c r="E195" s="11">
        <v>133300</v>
      </c>
      <c r="F195" s="11">
        <v>28100</v>
      </c>
      <c r="G195" s="12">
        <f t="shared" si="8"/>
        <v>1131000</v>
      </c>
      <c r="H195" s="12">
        <v>5549350</v>
      </c>
      <c r="I195" s="13">
        <v>5</v>
      </c>
      <c r="J195" s="13">
        <v>5.7302999999999997</v>
      </c>
      <c r="K195" s="13">
        <v>7</v>
      </c>
      <c r="L195" s="14">
        <v>7.8125</v>
      </c>
      <c r="M195" s="14">
        <v>8.5</v>
      </c>
      <c r="N195" s="15">
        <f t="shared" si="9"/>
        <v>5.9429625552608316</v>
      </c>
      <c r="S195" s="16"/>
      <c r="T195" s="16"/>
    </row>
    <row r="196" spans="1:20" hidden="1" x14ac:dyDescent="0.3">
      <c r="A196" s="10">
        <v>39692</v>
      </c>
      <c r="B196" s="11">
        <v>309950</v>
      </c>
      <c r="C196" s="12">
        <v>527500</v>
      </c>
      <c r="D196" s="11">
        <v>20000</v>
      </c>
      <c r="E196" s="11">
        <v>55000</v>
      </c>
      <c r="F196" s="11">
        <v>55000</v>
      </c>
      <c r="G196" s="12">
        <f t="shared" si="8"/>
        <v>967450</v>
      </c>
      <c r="H196" s="12">
        <v>4949450</v>
      </c>
      <c r="I196" s="13">
        <v>5.1642999999999999</v>
      </c>
      <c r="J196" s="13">
        <v>6.2084999999999999</v>
      </c>
      <c r="K196" s="13">
        <v>7.375</v>
      </c>
      <c r="L196" s="14">
        <v>8.7272999999999996</v>
      </c>
      <c r="M196" s="14">
        <v>9</v>
      </c>
      <c r="N196" s="15">
        <f t="shared" si="9"/>
        <v>6.1999690268230916</v>
      </c>
      <c r="S196" s="16"/>
      <c r="T196" s="16"/>
    </row>
    <row r="197" spans="1:20" hidden="1" x14ac:dyDescent="0.3">
      <c r="A197" s="10">
        <v>39722</v>
      </c>
      <c r="B197" s="11">
        <v>223800</v>
      </c>
      <c r="C197" s="12">
        <v>306800</v>
      </c>
      <c r="D197" s="11">
        <v>3000</v>
      </c>
      <c r="E197" s="11">
        <v>58300</v>
      </c>
      <c r="F197" s="11">
        <v>23100</v>
      </c>
      <c r="G197" s="12">
        <f t="shared" si="8"/>
        <v>615000</v>
      </c>
      <c r="H197" s="12">
        <v>4150200</v>
      </c>
      <c r="I197" s="13">
        <v>5.0167999999999999</v>
      </c>
      <c r="J197" s="13">
        <v>5.8276000000000003</v>
      </c>
      <c r="K197" s="13">
        <v>6.5</v>
      </c>
      <c r="L197" s="14">
        <v>7.1929999999999996</v>
      </c>
      <c r="M197" s="14">
        <v>8</v>
      </c>
      <c r="N197" s="15">
        <f t="shared" si="9"/>
        <v>5.746860845528456</v>
      </c>
      <c r="S197" s="16"/>
      <c r="T197" s="16"/>
    </row>
    <row r="198" spans="1:20" hidden="1" x14ac:dyDescent="0.3">
      <c r="A198" s="10">
        <v>39753</v>
      </c>
      <c r="B198" s="11">
        <v>241200</v>
      </c>
      <c r="C198" s="12">
        <v>425000</v>
      </c>
      <c r="D198" s="11">
        <v>0</v>
      </c>
      <c r="E198" s="11">
        <v>0</v>
      </c>
      <c r="F198" s="11">
        <v>0</v>
      </c>
      <c r="G198" s="12">
        <f t="shared" si="8"/>
        <v>666200</v>
      </c>
      <c r="H198" s="12">
        <v>3818520</v>
      </c>
      <c r="I198" s="13">
        <v>4.6433999999999997</v>
      </c>
      <c r="J198" s="13">
        <v>4.8823999999999996</v>
      </c>
      <c r="K198" s="13" t="s">
        <v>19</v>
      </c>
      <c r="L198" s="14" t="s">
        <v>19</v>
      </c>
      <c r="M198" s="14" t="s">
        <v>19</v>
      </c>
      <c r="N198" s="15">
        <f t="shared" si="9"/>
        <v>4.7958692284599209</v>
      </c>
      <c r="S198" s="16"/>
      <c r="T198" s="16"/>
    </row>
    <row r="199" spans="1:20" hidden="1" x14ac:dyDescent="0.3">
      <c r="A199" s="10">
        <v>39783</v>
      </c>
      <c r="B199" s="11">
        <v>261300</v>
      </c>
      <c r="C199" s="12">
        <v>433000</v>
      </c>
      <c r="D199" s="11">
        <v>0</v>
      </c>
      <c r="E199" s="11">
        <v>35000</v>
      </c>
      <c r="F199" s="11">
        <v>15000</v>
      </c>
      <c r="G199" s="12">
        <f t="shared" si="8"/>
        <v>744300</v>
      </c>
      <c r="H199" s="12">
        <v>3353520</v>
      </c>
      <c r="I199" s="13">
        <v>4</v>
      </c>
      <c r="J199" s="13">
        <v>4.7229000000000001</v>
      </c>
      <c r="K199" s="13" t="s">
        <v>19</v>
      </c>
      <c r="L199" s="14">
        <v>6.5</v>
      </c>
      <c r="M199" s="14">
        <v>7</v>
      </c>
      <c r="N199" s="15">
        <f t="shared" si="9"/>
        <v>4.5985700658336697</v>
      </c>
      <c r="S199" s="16"/>
      <c r="T199" s="16"/>
    </row>
    <row r="200" spans="1:20" hidden="1" x14ac:dyDescent="0.3">
      <c r="A200" s="10">
        <v>39814</v>
      </c>
      <c r="B200" s="11">
        <v>174000</v>
      </c>
      <c r="C200" s="12">
        <v>163000</v>
      </c>
      <c r="D200" s="11">
        <v>5000</v>
      </c>
      <c r="E200" s="11">
        <v>45000</v>
      </c>
      <c r="F200" s="11">
        <v>35000</v>
      </c>
      <c r="G200" s="12">
        <f t="shared" si="8"/>
        <v>422000</v>
      </c>
      <c r="H200" s="12">
        <v>2674600</v>
      </c>
      <c r="I200" s="13">
        <v>3.8994</v>
      </c>
      <c r="J200" s="13">
        <v>3.8527999999999998</v>
      </c>
      <c r="K200" s="13">
        <v>5.5</v>
      </c>
      <c r="L200" s="14">
        <v>6.3333000000000004</v>
      </c>
      <c r="M200" s="14">
        <v>7</v>
      </c>
      <c r="N200" s="15">
        <f t="shared" si="9"/>
        <v>4.4170627962085307</v>
      </c>
      <c r="S200" s="16"/>
      <c r="T200" s="16"/>
    </row>
    <row r="201" spans="1:20" hidden="1" x14ac:dyDescent="0.3">
      <c r="A201" s="10">
        <v>39845</v>
      </c>
      <c r="B201" s="11">
        <v>150000</v>
      </c>
      <c r="C201" s="12">
        <v>260000</v>
      </c>
      <c r="D201" s="11">
        <v>100210</v>
      </c>
      <c r="E201" s="11">
        <v>0</v>
      </c>
      <c r="F201" s="11">
        <v>0</v>
      </c>
      <c r="G201" s="12">
        <f t="shared" ref="G201:G264" si="10">SUM(B201:F201)</f>
        <v>510210</v>
      </c>
      <c r="H201" s="12">
        <v>2546810</v>
      </c>
      <c r="I201" s="13">
        <v>1.89</v>
      </c>
      <c r="J201" s="13">
        <v>2.3462000000000001</v>
      </c>
      <c r="K201" s="13">
        <v>3.3742000000000001</v>
      </c>
      <c r="L201" s="13" t="s">
        <v>19</v>
      </c>
      <c r="M201" s="14" t="s">
        <v>19</v>
      </c>
      <c r="N201" s="15">
        <f t="shared" si="9"/>
        <v>2.4139875384645535</v>
      </c>
      <c r="S201" s="16"/>
      <c r="T201" s="16"/>
    </row>
    <row r="202" spans="1:20" hidden="1" x14ac:dyDescent="0.3">
      <c r="A202" s="10">
        <v>39873</v>
      </c>
      <c r="B202" s="11">
        <v>175000</v>
      </c>
      <c r="C202" s="12">
        <v>390000</v>
      </c>
      <c r="D202" s="11">
        <v>160000</v>
      </c>
      <c r="E202" s="11">
        <v>0</v>
      </c>
      <c r="F202" s="11">
        <v>0</v>
      </c>
      <c r="G202" s="12">
        <f t="shared" si="10"/>
        <v>725000</v>
      </c>
      <c r="H202" s="12">
        <v>2588710</v>
      </c>
      <c r="I202" s="13">
        <v>0.69569999999999999</v>
      </c>
      <c r="J202" s="13">
        <v>1.1603000000000001</v>
      </c>
      <c r="K202" s="13">
        <v>2.1938</v>
      </c>
      <c r="L202" s="13" t="s">
        <v>19</v>
      </c>
      <c r="M202" s="14" t="s">
        <v>19</v>
      </c>
      <c r="N202" s="15">
        <f t="shared" si="9"/>
        <v>1.2762379310344827</v>
      </c>
      <c r="S202" s="16"/>
      <c r="T202" s="16"/>
    </row>
    <row r="203" spans="1:20" hidden="1" x14ac:dyDescent="0.3">
      <c r="A203" s="10">
        <v>39904</v>
      </c>
      <c r="B203" s="11">
        <v>130000</v>
      </c>
      <c r="C203" s="12">
        <v>195000</v>
      </c>
      <c r="D203" s="11">
        <v>12020</v>
      </c>
      <c r="E203" s="11">
        <v>20000</v>
      </c>
      <c r="F203" s="11">
        <v>0</v>
      </c>
      <c r="G203" s="12">
        <f t="shared" si="10"/>
        <v>357020</v>
      </c>
      <c r="H203" s="12">
        <v>2423630</v>
      </c>
      <c r="I203" s="13">
        <v>0.31540000000000001</v>
      </c>
      <c r="J203" s="13">
        <v>0.50639999999999996</v>
      </c>
      <c r="K203" s="13">
        <v>1.8915999999999999</v>
      </c>
      <c r="L203" s="13" t="s">
        <v>19</v>
      </c>
      <c r="M203" s="14" t="s">
        <v>19</v>
      </c>
      <c r="N203" s="15">
        <f t="shared" si="9"/>
        <v>0.45512025096633246</v>
      </c>
      <c r="S203" s="16"/>
      <c r="T203" s="16"/>
    </row>
    <row r="204" spans="1:20" hidden="1" x14ac:dyDescent="0.3">
      <c r="A204" s="10">
        <v>39934</v>
      </c>
      <c r="B204" s="11">
        <v>90000</v>
      </c>
      <c r="C204" s="12">
        <v>115000</v>
      </c>
      <c r="D204" s="11">
        <v>85000</v>
      </c>
      <c r="E204" s="11">
        <v>1000</v>
      </c>
      <c r="F204" s="11">
        <v>0</v>
      </c>
      <c r="G204" s="12">
        <f t="shared" si="10"/>
        <v>291000</v>
      </c>
      <c r="H204" s="12">
        <v>1956130</v>
      </c>
      <c r="I204" s="13">
        <v>0.14330000000000001</v>
      </c>
      <c r="J204" s="13">
        <v>0.33129999999999998</v>
      </c>
      <c r="K204" s="13">
        <v>1.5676000000000001</v>
      </c>
      <c r="L204" s="14">
        <v>2.5</v>
      </c>
      <c r="M204" s="14" t="s">
        <v>19</v>
      </c>
      <c r="N204" s="15">
        <f t="shared" si="9"/>
        <v>0.6417268041237113</v>
      </c>
      <c r="S204" s="16"/>
      <c r="T204" s="16"/>
    </row>
    <row r="205" spans="1:20" hidden="1" x14ac:dyDescent="0.3">
      <c r="A205" s="10">
        <v>39965</v>
      </c>
      <c r="B205" s="11">
        <v>100000</v>
      </c>
      <c r="C205" s="12">
        <v>220000</v>
      </c>
      <c r="D205" s="11">
        <v>2500</v>
      </c>
      <c r="E205" s="11">
        <v>151000</v>
      </c>
      <c r="F205" s="11">
        <v>35000</v>
      </c>
      <c r="G205" s="12">
        <f t="shared" si="10"/>
        <v>508500</v>
      </c>
      <c r="H205" s="12">
        <v>1893630</v>
      </c>
      <c r="I205" s="13">
        <v>0.107</v>
      </c>
      <c r="J205" s="13">
        <v>0.30299999999999999</v>
      </c>
      <c r="K205" s="13">
        <v>0.76</v>
      </c>
      <c r="L205" s="14">
        <v>3.7814999999999999</v>
      </c>
      <c r="M205" s="14">
        <v>5.3</v>
      </c>
      <c r="N205" s="15">
        <f t="shared" si="9"/>
        <v>1.6435919370698131</v>
      </c>
      <c r="S205" s="16"/>
      <c r="T205" s="16"/>
    </row>
    <row r="206" spans="1:20" hidden="1" x14ac:dyDescent="0.3">
      <c r="A206" s="10">
        <v>39995</v>
      </c>
      <c r="B206" s="11">
        <v>175000</v>
      </c>
      <c r="C206" s="12">
        <v>300000</v>
      </c>
      <c r="D206" s="11">
        <v>20000</v>
      </c>
      <c r="E206" s="11">
        <v>370710</v>
      </c>
      <c r="F206" s="11">
        <v>239000</v>
      </c>
      <c r="G206" s="12">
        <f t="shared" si="10"/>
        <v>1104710</v>
      </c>
      <c r="H206" s="12">
        <v>2543540</v>
      </c>
      <c r="I206" s="13">
        <v>9.3100000000000002E-2</v>
      </c>
      <c r="J206" s="13">
        <v>0.26600000000000001</v>
      </c>
      <c r="K206" s="13">
        <v>0.49</v>
      </c>
      <c r="L206" s="14">
        <v>3.6223000000000001</v>
      </c>
      <c r="M206" s="14">
        <v>5.3</v>
      </c>
      <c r="N206" s="15">
        <f t="shared" si="9"/>
        <v>2.4580345366657315</v>
      </c>
      <c r="S206" s="16"/>
      <c r="T206" s="16"/>
    </row>
    <row r="207" spans="1:20" hidden="1" x14ac:dyDescent="0.3">
      <c r="A207" s="10">
        <v>40026</v>
      </c>
      <c r="B207" s="11">
        <v>105000</v>
      </c>
      <c r="C207" s="12">
        <v>175000</v>
      </c>
      <c r="D207" s="11">
        <v>0</v>
      </c>
      <c r="E207" s="11">
        <v>235000</v>
      </c>
      <c r="F207" s="11">
        <v>305000</v>
      </c>
      <c r="G207" s="12">
        <f t="shared" si="10"/>
        <v>820000</v>
      </c>
      <c r="H207" s="12">
        <v>2946830</v>
      </c>
      <c r="I207" s="13">
        <v>0.09</v>
      </c>
      <c r="J207" s="13">
        <v>0.20660000000000001</v>
      </c>
      <c r="K207" s="13" t="s">
        <v>19</v>
      </c>
      <c r="L207" s="14">
        <v>3.2926000000000002</v>
      </c>
      <c r="M207" s="14">
        <v>5.3</v>
      </c>
      <c r="N207" s="15">
        <f t="shared" si="9"/>
        <v>2.9705682926829269</v>
      </c>
      <c r="S207" s="16"/>
      <c r="T207" s="16"/>
    </row>
    <row r="208" spans="1:20" hidden="1" x14ac:dyDescent="0.3">
      <c r="A208" s="10">
        <v>40057</v>
      </c>
      <c r="B208" s="11">
        <v>130000</v>
      </c>
      <c r="C208" s="12">
        <v>262400</v>
      </c>
      <c r="D208" s="11">
        <v>15000</v>
      </c>
      <c r="E208" s="11">
        <v>160000</v>
      </c>
      <c r="F208" s="11">
        <v>80000</v>
      </c>
      <c r="G208" s="12">
        <f t="shared" si="10"/>
        <v>647400</v>
      </c>
      <c r="H208" s="12">
        <v>3020230</v>
      </c>
      <c r="I208" s="13">
        <v>0.09</v>
      </c>
      <c r="J208" s="13">
        <v>0.22789999999999999</v>
      </c>
      <c r="K208" s="13">
        <v>0.49</v>
      </c>
      <c r="L208" s="14">
        <v>3.9453</v>
      </c>
      <c r="M208" s="14">
        <v>5.3</v>
      </c>
      <c r="N208" s="15">
        <f t="shared" si="9"/>
        <v>1.7517747296879826</v>
      </c>
      <c r="S208" s="16"/>
      <c r="T208" s="16"/>
    </row>
    <row r="209" spans="1:20" hidden="1" x14ac:dyDescent="0.3">
      <c r="A209" s="10">
        <v>40087</v>
      </c>
      <c r="B209" s="11">
        <v>65000</v>
      </c>
      <c r="C209" s="12">
        <v>74900</v>
      </c>
      <c r="D209" s="11">
        <v>0</v>
      </c>
      <c r="E209" s="11">
        <v>125000</v>
      </c>
      <c r="F209" s="11">
        <v>35000</v>
      </c>
      <c r="G209" s="12">
        <f t="shared" si="10"/>
        <v>299900</v>
      </c>
      <c r="H209" s="12">
        <v>2677110</v>
      </c>
      <c r="I209" s="13">
        <v>0.09</v>
      </c>
      <c r="J209" s="13">
        <v>0.19539999999999999</v>
      </c>
      <c r="K209" s="13" t="s">
        <v>19</v>
      </c>
      <c r="L209" s="14">
        <v>4</v>
      </c>
      <c r="M209" s="14">
        <v>5.3</v>
      </c>
      <c r="N209" s="15">
        <f t="shared" si="9"/>
        <v>2.3540695565188394</v>
      </c>
      <c r="S209" s="16"/>
      <c r="T209" s="16"/>
    </row>
    <row r="210" spans="1:20" hidden="1" x14ac:dyDescent="0.3">
      <c r="A210" s="10">
        <v>40118</v>
      </c>
      <c r="B210" s="11">
        <v>90000</v>
      </c>
      <c r="C210" s="12">
        <v>359800</v>
      </c>
      <c r="D210" s="11">
        <v>16500</v>
      </c>
      <c r="E210" s="11">
        <v>121500</v>
      </c>
      <c r="F210" s="11">
        <v>180000</v>
      </c>
      <c r="G210" s="12">
        <f t="shared" si="10"/>
        <v>767800</v>
      </c>
      <c r="H210" s="12">
        <v>3035010</v>
      </c>
      <c r="I210" s="13">
        <v>0.09</v>
      </c>
      <c r="J210" s="13">
        <v>0.22889999999999999</v>
      </c>
      <c r="K210" s="13">
        <v>0.49</v>
      </c>
      <c r="L210" s="14">
        <v>3.3456999999999999</v>
      </c>
      <c r="M210" s="14">
        <v>5.3</v>
      </c>
      <c r="N210" s="15">
        <f t="shared" si="9"/>
        <v>1.9002940479291481</v>
      </c>
      <c r="S210" s="16"/>
      <c r="T210" s="16"/>
    </row>
    <row r="211" spans="1:20" hidden="1" x14ac:dyDescent="0.3">
      <c r="A211" s="10">
        <v>40148</v>
      </c>
      <c r="B211" s="11">
        <v>20000</v>
      </c>
      <c r="C211" s="12">
        <v>265000</v>
      </c>
      <c r="D211" s="11">
        <v>40000</v>
      </c>
      <c r="E211" s="11">
        <v>171000</v>
      </c>
      <c r="F211" s="11">
        <v>360000</v>
      </c>
      <c r="G211" s="12">
        <f t="shared" si="10"/>
        <v>856000</v>
      </c>
      <c r="H211" s="12">
        <v>3518610</v>
      </c>
      <c r="I211" s="13">
        <v>0.09</v>
      </c>
      <c r="J211" s="13">
        <v>0.24399999999999999</v>
      </c>
      <c r="K211" s="13">
        <v>0.49</v>
      </c>
      <c r="L211" s="14">
        <v>2.9079000000000002</v>
      </c>
      <c r="M211" s="14">
        <v>5.3</v>
      </c>
      <c r="N211" s="15">
        <f t="shared" si="9"/>
        <v>2.910409929906542</v>
      </c>
      <c r="S211" s="16"/>
      <c r="T211" s="16"/>
    </row>
    <row r="212" spans="1:20" hidden="1" x14ac:dyDescent="0.3">
      <c r="A212" s="10">
        <v>40179</v>
      </c>
      <c r="B212" s="11">
        <v>25000</v>
      </c>
      <c r="C212" s="12">
        <v>285000</v>
      </c>
      <c r="D212" s="11">
        <v>0</v>
      </c>
      <c r="E212" s="11">
        <v>390000</v>
      </c>
      <c r="F212" s="11">
        <v>200000</v>
      </c>
      <c r="G212" s="12">
        <f t="shared" si="10"/>
        <v>900000</v>
      </c>
      <c r="H212" s="12">
        <v>4197810</v>
      </c>
      <c r="I212" s="13">
        <v>0.09</v>
      </c>
      <c r="J212" s="13">
        <v>0.2402</v>
      </c>
      <c r="K212" s="13" t="s">
        <v>19</v>
      </c>
      <c r="L212" s="13">
        <v>3.0192000000000001</v>
      </c>
      <c r="M212" s="13">
        <v>5.3</v>
      </c>
      <c r="N212" s="15">
        <f t="shared" si="9"/>
        <v>2.5646611111111111</v>
      </c>
      <c r="S212" s="16"/>
      <c r="T212" s="16"/>
    </row>
    <row r="213" spans="1:20" hidden="1" x14ac:dyDescent="0.3">
      <c r="A213" s="10">
        <v>40210</v>
      </c>
      <c r="B213" s="11">
        <v>35000</v>
      </c>
      <c r="C213" s="12">
        <v>270000</v>
      </c>
      <c r="D213" s="11">
        <v>10000</v>
      </c>
      <c r="E213" s="11">
        <v>322000</v>
      </c>
      <c r="F213" s="11">
        <v>275000</v>
      </c>
      <c r="G213" s="12">
        <f t="shared" si="10"/>
        <v>912000</v>
      </c>
      <c r="H213" s="12">
        <v>4804810</v>
      </c>
      <c r="I213" s="13">
        <v>0.09</v>
      </c>
      <c r="J213" s="13">
        <v>0.23960000000000001</v>
      </c>
      <c r="K213" s="13">
        <v>0.49</v>
      </c>
      <c r="L213" s="14">
        <v>2.6654</v>
      </c>
      <c r="M213" s="14">
        <v>5.3</v>
      </c>
      <c r="N213" s="15">
        <f t="shared" si="9"/>
        <v>2.6189701754385961</v>
      </c>
      <c r="S213" s="16"/>
      <c r="T213" s="16"/>
    </row>
    <row r="214" spans="1:20" hidden="1" x14ac:dyDescent="0.3">
      <c r="A214" s="10">
        <v>40238</v>
      </c>
      <c r="B214" s="11">
        <v>60000</v>
      </c>
      <c r="C214" s="12">
        <v>75000</v>
      </c>
      <c r="D214" s="11">
        <v>0</v>
      </c>
      <c r="E214" s="11">
        <v>155000</v>
      </c>
      <c r="F214" s="11">
        <v>50000</v>
      </c>
      <c r="G214" s="12">
        <f t="shared" si="10"/>
        <v>340000</v>
      </c>
      <c r="H214" s="12">
        <v>4719810</v>
      </c>
      <c r="I214" s="13">
        <v>0.09</v>
      </c>
      <c r="J214" s="13">
        <v>0.23960000000000001</v>
      </c>
      <c r="K214" s="13" t="s">
        <v>19</v>
      </c>
      <c r="L214" s="14">
        <v>2.5773999999999999</v>
      </c>
      <c r="M214" s="14">
        <v>5.3</v>
      </c>
      <c r="N214" s="15">
        <f t="shared" si="9"/>
        <v>2.0231382352941178</v>
      </c>
      <c r="S214" s="16"/>
      <c r="T214" s="16"/>
    </row>
    <row r="215" spans="1:20" hidden="1" x14ac:dyDescent="0.3">
      <c r="A215" s="10">
        <v>40269</v>
      </c>
      <c r="B215" s="11">
        <v>0</v>
      </c>
      <c r="C215" s="12">
        <v>115000</v>
      </c>
      <c r="D215" s="11">
        <v>0</v>
      </c>
      <c r="E215" s="11">
        <v>50720</v>
      </c>
      <c r="F215" s="11">
        <v>50000</v>
      </c>
      <c r="G215" s="12">
        <f t="shared" si="10"/>
        <v>215720</v>
      </c>
      <c r="H215" s="12">
        <v>4407430</v>
      </c>
      <c r="I215" s="13" t="s">
        <v>19</v>
      </c>
      <c r="J215" s="13">
        <v>0.2152</v>
      </c>
      <c r="K215" s="13" t="s">
        <v>19</v>
      </c>
      <c r="L215" s="14">
        <v>2.2185000000000001</v>
      </c>
      <c r="M215" s="14">
        <v>5.3</v>
      </c>
      <c r="N215" s="15">
        <f t="shared" si="9"/>
        <v>1.8647798998702021</v>
      </c>
      <c r="S215" s="16"/>
      <c r="T215" s="16"/>
    </row>
    <row r="216" spans="1:20" hidden="1" x14ac:dyDescent="0.3">
      <c r="A216" s="10">
        <v>40299</v>
      </c>
      <c r="B216" s="11">
        <v>5000</v>
      </c>
      <c r="C216" s="12">
        <v>202500</v>
      </c>
      <c r="D216" s="11">
        <v>0</v>
      </c>
      <c r="E216" s="11">
        <v>1000</v>
      </c>
      <c r="F216" s="11">
        <v>0</v>
      </c>
      <c r="G216" s="12">
        <f t="shared" si="10"/>
        <v>208500</v>
      </c>
      <c r="H216" s="12">
        <v>4319430</v>
      </c>
      <c r="I216" s="13">
        <v>0.09</v>
      </c>
      <c r="J216" s="13">
        <v>0.27350000000000002</v>
      </c>
      <c r="K216" s="13" t="s">
        <v>19</v>
      </c>
      <c r="L216" s="14">
        <v>3.5</v>
      </c>
      <c r="M216" s="13" t="s">
        <v>19</v>
      </c>
      <c r="N216" s="15">
        <f t="shared" si="9"/>
        <v>0.28457434052757796</v>
      </c>
      <c r="S216" s="16"/>
      <c r="T216" s="16"/>
    </row>
    <row r="217" spans="1:20" hidden="1" x14ac:dyDescent="0.3">
      <c r="A217" s="10">
        <v>40330</v>
      </c>
      <c r="B217" s="11">
        <v>0</v>
      </c>
      <c r="C217" s="12">
        <v>200000</v>
      </c>
      <c r="D217" s="11">
        <v>0</v>
      </c>
      <c r="E217" s="11">
        <v>2900</v>
      </c>
      <c r="F217" s="11">
        <v>0</v>
      </c>
      <c r="G217" s="12">
        <f t="shared" si="10"/>
        <v>202900</v>
      </c>
      <c r="H217" s="12">
        <v>3877330</v>
      </c>
      <c r="I217" s="13" t="s">
        <v>19</v>
      </c>
      <c r="J217" s="13">
        <v>0.4375</v>
      </c>
      <c r="K217" s="13" t="s">
        <v>19</v>
      </c>
      <c r="L217" s="14">
        <v>3.5</v>
      </c>
      <c r="M217" s="13" t="s">
        <v>19</v>
      </c>
      <c r="N217" s="15">
        <f t="shared" si="9"/>
        <v>0.48127156234598323</v>
      </c>
      <c r="S217" s="16"/>
      <c r="T217" s="16"/>
    </row>
    <row r="218" spans="1:20" hidden="1" x14ac:dyDescent="0.3">
      <c r="A218" s="10">
        <v>40360</v>
      </c>
      <c r="B218" s="11">
        <v>160000</v>
      </c>
      <c r="C218" s="12">
        <v>470000</v>
      </c>
      <c r="D218" s="11">
        <v>0</v>
      </c>
      <c r="E218" s="11">
        <v>4000</v>
      </c>
      <c r="F218" s="11">
        <v>0</v>
      </c>
      <c r="G218" s="12">
        <f t="shared" si="10"/>
        <v>634000</v>
      </c>
      <c r="H218" s="12">
        <v>3958330</v>
      </c>
      <c r="I218" s="13">
        <v>0.47499999999999998</v>
      </c>
      <c r="J218" s="13">
        <v>1.0851</v>
      </c>
      <c r="K218" s="13" t="s">
        <v>19</v>
      </c>
      <c r="L218" s="14">
        <v>3.5</v>
      </c>
      <c r="M218" s="13" t="s">
        <v>19</v>
      </c>
      <c r="N218" s="15">
        <f t="shared" si="9"/>
        <v>0.94636750788643531</v>
      </c>
      <c r="S218" s="16"/>
      <c r="T218" s="16"/>
    </row>
    <row r="219" spans="1:20" hidden="1" x14ac:dyDescent="0.3">
      <c r="A219" s="10">
        <v>40391</v>
      </c>
      <c r="B219" s="11">
        <v>100000</v>
      </c>
      <c r="C219" s="12">
        <v>270000</v>
      </c>
      <c r="D219" s="11">
        <v>0</v>
      </c>
      <c r="E219" s="11">
        <v>20000</v>
      </c>
      <c r="F219" s="11">
        <v>0</v>
      </c>
      <c r="G219" s="12">
        <f t="shared" si="10"/>
        <v>390000</v>
      </c>
      <c r="H219" s="12">
        <v>3772120</v>
      </c>
      <c r="I219" s="13">
        <v>0.75</v>
      </c>
      <c r="J219" s="13">
        <v>1.5</v>
      </c>
      <c r="K219" s="13" t="s">
        <v>19</v>
      </c>
      <c r="L219" s="14">
        <v>2.2000000000000002</v>
      </c>
      <c r="M219" s="13" t="s">
        <v>19</v>
      </c>
      <c r="N219" s="15">
        <f t="shared" si="9"/>
        <v>1.3435897435897435</v>
      </c>
      <c r="S219" s="16"/>
      <c r="T219" s="16"/>
    </row>
    <row r="220" spans="1:20" hidden="1" x14ac:dyDescent="0.3">
      <c r="A220" s="10">
        <v>40422</v>
      </c>
      <c r="B220" s="11">
        <v>165000</v>
      </c>
      <c r="C220" s="12">
        <v>237000</v>
      </c>
      <c r="D220" s="11">
        <v>50000</v>
      </c>
      <c r="E220" s="11">
        <v>55000</v>
      </c>
      <c r="F220" s="11">
        <v>100000</v>
      </c>
      <c r="G220" s="12">
        <f t="shared" si="10"/>
        <v>607000</v>
      </c>
      <c r="H220" s="12">
        <v>3839120</v>
      </c>
      <c r="I220" s="13">
        <v>1.2273000000000001</v>
      </c>
      <c r="J220" s="13">
        <v>1.9595</v>
      </c>
      <c r="K220" s="13">
        <v>2.2000000000000002</v>
      </c>
      <c r="L220" s="14">
        <v>4.1090999999999998</v>
      </c>
      <c r="M220" s="14">
        <v>5.3</v>
      </c>
      <c r="N220" s="15">
        <f t="shared" si="9"/>
        <v>2.5253813838550245</v>
      </c>
      <c r="S220" s="16"/>
      <c r="T220" s="16"/>
    </row>
    <row r="221" spans="1:20" hidden="1" x14ac:dyDescent="0.3">
      <c r="A221" s="10">
        <v>40452</v>
      </c>
      <c r="B221" s="11">
        <v>311010</v>
      </c>
      <c r="C221" s="12">
        <v>592500</v>
      </c>
      <c r="D221" s="11">
        <v>21500</v>
      </c>
      <c r="E221" s="11">
        <v>70000</v>
      </c>
      <c r="F221" s="11">
        <v>0</v>
      </c>
      <c r="G221" s="12">
        <f t="shared" si="10"/>
        <v>995010</v>
      </c>
      <c r="H221" s="12">
        <v>3784130</v>
      </c>
      <c r="I221" s="13">
        <v>1.9527000000000001</v>
      </c>
      <c r="J221" s="13">
        <v>2.6637</v>
      </c>
      <c r="K221" s="13">
        <v>2.7349000000000001</v>
      </c>
      <c r="L221" s="14">
        <v>4.0286</v>
      </c>
      <c r="M221" s="13" t="s">
        <v>19</v>
      </c>
      <c r="N221" s="15">
        <f t="shared" si="9"/>
        <v>2.5390235545371405</v>
      </c>
      <c r="S221" s="16"/>
      <c r="T221" s="16"/>
    </row>
    <row r="222" spans="1:20" hidden="1" x14ac:dyDescent="0.3">
      <c r="A222" s="10">
        <v>40483</v>
      </c>
      <c r="B222" s="11">
        <v>389330</v>
      </c>
      <c r="C222" s="12">
        <v>167100</v>
      </c>
      <c r="D222" s="11">
        <v>25000</v>
      </c>
      <c r="E222" s="11">
        <v>15000</v>
      </c>
      <c r="F222" s="11">
        <v>0</v>
      </c>
      <c r="G222" s="12">
        <f t="shared" si="10"/>
        <v>596430</v>
      </c>
      <c r="H222" s="12">
        <v>3577040</v>
      </c>
      <c r="I222" s="13">
        <v>3.5706000000000002</v>
      </c>
      <c r="J222" s="13">
        <v>4.0419</v>
      </c>
      <c r="K222" s="13">
        <v>6</v>
      </c>
      <c r="L222" s="14">
        <v>6</v>
      </c>
      <c r="M222" s="13" t="s">
        <v>19</v>
      </c>
      <c r="N222" s="15">
        <f t="shared" si="9"/>
        <v>3.865572134198481</v>
      </c>
      <c r="S222" s="16"/>
      <c r="T222" s="16"/>
    </row>
    <row r="223" spans="1:20" hidden="1" x14ac:dyDescent="0.3">
      <c r="A223" s="10">
        <v>40513</v>
      </c>
      <c r="B223" s="11">
        <v>466320</v>
      </c>
      <c r="C223" s="12">
        <v>33000</v>
      </c>
      <c r="D223" s="11">
        <v>20000</v>
      </c>
      <c r="E223" s="11">
        <v>136000</v>
      </c>
      <c r="F223" s="11">
        <v>0</v>
      </c>
      <c r="G223" s="12">
        <f t="shared" si="10"/>
        <v>655320</v>
      </c>
      <c r="H223" s="12">
        <v>3192720</v>
      </c>
      <c r="I223" s="13">
        <v>4.806</v>
      </c>
      <c r="J223" s="13">
        <v>5.0454999999999997</v>
      </c>
      <c r="K223" s="13">
        <v>6</v>
      </c>
      <c r="L223" s="14">
        <v>7.9631999999999996</v>
      </c>
      <c r="M223" s="13" t="s">
        <v>19</v>
      </c>
      <c r="N223" s="15">
        <f t="shared" si="9"/>
        <v>5.5097213880241718</v>
      </c>
      <c r="S223" s="16"/>
      <c r="T223" s="16"/>
    </row>
    <row r="224" spans="1:20" hidden="1" x14ac:dyDescent="0.3">
      <c r="A224" s="10">
        <v>40544</v>
      </c>
      <c r="B224" s="11">
        <v>1127000</v>
      </c>
      <c r="C224" s="12">
        <v>399500</v>
      </c>
      <c r="D224" s="11">
        <v>15140</v>
      </c>
      <c r="E224" s="11">
        <v>525000</v>
      </c>
      <c r="F224" s="11">
        <v>0</v>
      </c>
      <c r="G224" s="12">
        <f t="shared" si="10"/>
        <v>2066640</v>
      </c>
      <c r="H224" s="12">
        <v>3929260</v>
      </c>
      <c r="I224" s="13">
        <v>4.7618</v>
      </c>
      <c r="J224" s="13">
        <v>5.6901999999999999</v>
      </c>
      <c r="K224" s="13">
        <v>6.5</v>
      </c>
      <c r="L224" s="13">
        <v>8</v>
      </c>
      <c r="M224" s="13" t="s">
        <v>19</v>
      </c>
      <c r="N224" s="15">
        <f t="shared" si="9"/>
        <v>5.7766197789648901</v>
      </c>
      <c r="S224" s="16"/>
      <c r="T224" s="16"/>
    </row>
    <row r="225" spans="1:20" hidden="1" x14ac:dyDescent="0.3">
      <c r="A225" s="10">
        <v>40575</v>
      </c>
      <c r="B225" s="11">
        <v>1580100</v>
      </c>
      <c r="C225" s="12">
        <v>162600</v>
      </c>
      <c r="D225" s="11">
        <v>2000</v>
      </c>
      <c r="E225" s="11">
        <v>22000</v>
      </c>
      <c r="F225" s="11">
        <v>0</v>
      </c>
      <c r="G225" s="12">
        <f t="shared" si="10"/>
        <v>1766700</v>
      </c>
      <c r="H225" s="12">
        <v>4401460</v>
      </c>
      <c r="I225" s="13">
        <v>5.9089</v>
      </c>
      <c r="J225" s="13">
        <v>6.3640999999999996</v>
      </c>
      <c r="K225" s="13">
        <v>7</v>
      </c>
      <c r="L225" s="13">
        <v>7.9318</v>
      </c>
      <c r="M225" s="13" t="s">
        <v>19</v>
      </c>
      <c r="N225" s="15">
        <f t="shared" si="9"/>
        <v>5.9772203260315848</v>
      </c>
      <c r="S225" s="16"/>
      <c r="T225" s="16"/>
    </row>
    <row r="226" spans="1:20" hidden="1" x14ac:dyDescent="0.3">
      <c r="A226" s="10">
        <v>40603</v>
      </c>
      <c r="B226" s="11">
        <v>2280800</v>
      </c>
      <c r="C226" s="12">
        <v>50500</v>
      </c>
      <c r="D226" s="11">
        <v>12000</v>
      </c>
      <c r="E226" s="11">
        <v>95000</v>
      </c>
      <c r="F226" s="11">
        <v>0</v>
      </c>
      <c r="G226" s="12">
        <f t="shared" si="10"/>
        <v>2438300</v>
      </c>
      <c r="H226" s="12">
        <v>4748460</v>
      </c>
      <c r="I226" s="13">
        <v>7.1950000000000003</v>
      </c>
      <c r="J226" s="13">
        <v>7.7039999999999997</v>
      </c>
      <c r="K226" s="13">
        <v>8.25</v>
      </c>
      <c r="L226" s="13">
        <v>8.9736999999999991</v>
      </c>
      <c r="M226" s="13" t="s">
        <v>19</v>
      </c>
      <c r="N226" s="15">
        <f t="shared" si="9"/>
        <v>7.2800350654144284</v>
      </c>
      <c r="S226" s="16"/>
      <c r="T226" s="16"/>
    </row>
    <row r="227" spans="1:20" hidden="1" x14ac:dyDescent="0.3">
      <c r="A227" s="10">
        <v>40634</v>
      </c>
      <c r="B227" s="11">
        <v>3081400</v>
      </c>
      <c r="C227" s="12">
        <v>282500</v>
      </c>
      <c r="D227" s="11">
        <v>25000</v>
      </c>
      <c r="E227" s="11">
        <v>10000</v>
      </c>
      <c r="F227" s="11">
        <v>0</v>
      </c>
      <c r="G227" s="12">
        <f t="shared" si="10"/>
        <v>3398900</v>
      </c>
      <c r="H227" s="12">
        <v>4971240</v>
      </c>
      <c r="I227" s="13">
        <v>7.8994999999999997</v>
      </c>
      <c r="J227" s="13">
        <v>10.133599999999999</v>
      </c>
      <c r="K227" s="13">
        <v>11.5</v>
      </c>
      <c r="L227" s="13">
        <v>9</v>
      </c>
      <c r="M227" s="13" t="s">
        <v>19</v>
      </c>
      <c r="N227" s="15">
        <f t="shared" si="9"/>
        <v>8.1149081467533613</v>
      </c>
      <c r="S227" s="16"/>
      <c r="T227" s="16"/>
    </row>
    <row r="228" spans="1:20" hidden="1" x14ac:dyDescent="0.3">
      <c r="A228" s="10">
        <v>40664</v>
      </c>
      <c r="B228" s="11">
        <v>2359200</v>
      </c>
      <c r="C228" s="12">
        <v>430400</v>
      </c>
      <c r="D228" s="11">
        <v>340000</v>
      </c>
      <c r="E228" s="11">
        <v>0</v>
      </c>
      <c r="F228" s="11">
        <v>0</v>
      </c>
      <c r="G228" s="12">
        <f t="shared" si="10"/>
        <v>3129600</v>
      </c>
      <c r="H228" s="12">
        <v>5023140</v>
      </c>
      <c r="I228" s="13">
        <v>8.4687000000000001</v>
      </c>
      <c r="J228" s="13">
        <v>10.679399999999999</v>
      </c>
      <c r="K228" s="13">
        <v>11.983823529411765</v>
      </c>
      <c r="L228" s="13" t="s">
        <v>19</v>
      </c>
      <c r="M228" s="13" t="s">
        <v>19</v>
      </c>
      <c r="N228" s="15">
        <f t="shared" si="9"/>
        <v>9.1546110685071564</v>
      </c>
      <c r="S228" s="17">
        <v>8.25</v>
      </c>
      <c r="T228" s="16"/>
    </row>
    <row r="229" spans="1:20" hidden="1" x14ac:dyDescent="0.3">
      <c r="A229" s="10">
        <v>40695</v>
      </c>
      <c r="B229" s="11">
        <v>2265000</v>
      </c>
      <c r="C229" s="12">
        <v>449700</v>
      </c>
      <c r="D229" s="11">
        <v>413900</v>
      </c>
      <c r="E229" s="11">
        <v>0</v>
      </c>
      <c r="F229" s="11">
        <v>0</v>
      </c>
      <c r="G229" s="12">
        <f t="shared" si="10"/>
        <v>3128600</v>
      </c>
      <c r="H229" s="12">
        <v>5291140</v>
      </c>
      <c r="I229" s="13">
        <v>8.5412999999999997</v>
      </c>
      <c r="J229" s="13">
        <v>10.8132</v>
      </c>
      <c r="K229" s="13">
        <v>11.937545300797295</v>
      </c>
      <c r="L229" s="13" t="s">
        <v>19</v>
      </c>
      <c r="M229" s="13" t="s">
        <v>19</v>
      </c>
      <c r="N229" s="15">
        <f t="shared" si="9"/>
        <v>9.3171675957297193</v>
      </c>
      <c r="S229" s="17">
        <v>8.25</v>
      </c>
      <c r="T229" s="16"/>
    </row>
    <row r="230" spans="1:20" hidden="1" x14ac:dyDescent="0.3">
      <c r="A230" s="10">
        <v>40725</v>
      </c>
      <c r="B230" s="11">
        <v>1935800</v>
      </c>
      <c r="C230" s="12">
        <v>176000</v>
      </c>
      <c r="D230" s="11">
        <v>105500</v>
      </c>
      <c r="E230" s="11">
        <v>0</v>
      </c>
      <c r="F230" s="11">
        <v>0</v>
      </c>
      <c r="G230" s="12">
        <f t="shared" si="10"/>
        <v>2217300</v>
      </c>
      <c r="H230" s="12">
        <v>4953300</v>
      </c>
      <c r="I230" s="13">
        <v>8.5137</v>
      </c>
      <c r="J230" s="13">
        <v>10.338100000000001</v>
      </c>
      <c r="K230" s="13">
        <v>11.643601895734598</v>
      </c>
      <c r="L230" s="13" t="s">
        <v>19</v>
      </c>
      <c r="M230" s="13" t="s">
        <v>19</v>
      </c>
      <c r="N230" s="15">
        <f t="shared" si="9"/>
        <v>8.8074351959590498</v>
      </c>
      <c r="S230" s="17">
        <v>8.25</v>
      </c>
      <c r="T230" s="16"/>
    </row>
    <row r="231" spans="1:20" hidden="1" x14ac:dyDescent="0.3">
      <c r="A231" s="10">
        <v>40756</v>
      </c>
      <c r="B231" s="11">
        <v>4117500</v>
      </c>
      <c r="C231" s="12">
        <v>73000</v>
      </c>
      <c r="D231" s="11">
        <v>28000</v>
      </c>
      <c r="E231" s="11">
        <v>0</v>
      </c>
      <c r="F231" s="11">
        <v>0</v>
      </c>
      <c r="G231" s="12">
        <f t="shared" si="10"/>
        <v>4218500</v>
      </c>
      <c r="H231" s="12">
        <v>5730800</v>
      </c>
      <c r="I231" s="13">
        <v>8.5328999999999997</v>
      </c>
      <c r="J231" s="13">
        <v>8.9640000000000004</v>
      </c>
      <c r="K231" s="13">
        <v>9.6571428571428566</v>
      </c>
      <c r="L231" s="13" t="s">
        <v>19</v>
      </c>
      <c r="M231" s="13" t="s">
        <v>19</v>
      </c>
      <c r="N231" s="15">
        <f t="shared" si="9"/>
        <v>8.5478221524238478</v>
      </c>
      <c r="S231" s="17">
        <v>8.5</v>
      </c>
      <c r="T231" s="16"/>
    </row>
    <row r="232" spans="1:20" hidden="1" x14ac:dyDescent="0.3">
      <c r="A232" s="10">
        <v>40787</v>
      </c>
      <c r="B232" s="11">
        <v>6450600</v>
      </c>
      <c r="C232" s="12">
        <v>80000</v>
      </c>
      <c r="D232" s="11">
        <v>45000</v>
      </c>
      <c r="E232" s="11">
        <v>0</v>
      </c>
      <c r="F232" s="11">
        <v>0</v>
      </c>
      <c r="G232" s="12">
        <f t="shared" si="10"/>
        <v>6575600</v>
      </c>
      <c r="H232" s="12">
        <v>5144600</v>
      </c>
      <c r="I232" s="13">
        <v>8.5006000000000004</v>
      </c>
      <c r="J232" s="13">
        <v>8.7863000000000007</v>
      </c>
      <c r="K232" s="13">
        <v>8.9966666666666661</v>
      </c>
      <c r="L232" s="13" t="s">
        <v>19</v>
      </c>
      <c r="M232" s="13" t="s">
        <v>19</v>
      </c>
      <c r="N232" s="15">
        <f t="shared" ref="N232:N295" si="11">+SUMPRODUCT(B232:F232,I232:M232)/SUM(B232:F232)</f>
        <v>8.5074707038141</v>
      </c>
      <c r="S232" s="17">
        <v>8.5</v>
      </c>
      <c r="T232" s="16"/>
    </row>
    <row r="233" spans="1:20" hidden="1" x14ac:dyDescent="0.3">
      <c r="A233" s="10">
        <v>40817</v>
      </c>
      <c r="B233" s="11">
        <v>6286300</v>
      </c>
      <c r="C233" s="12">
        <v>60000</v>
      </c>
      <c r="D233" s="11">
        <v>30000</v>
      </c>
      <c r="E233" s="11">
        <v>0</v>
      </c>
      <c r="F233" s="11">
        <v>0</v>
      </c>
      <c r="G233" s="12">
        <f t="shared" si="10"/>
        <v>6376300</v>
      </c>
      <c r="H233" s="12">
        <v>5255800</v>
      </c>
      <c r="I233" s="13">
        <v>8.5001999999999995</v>
      </c>
      <c r="J233" s="13">
        <v>8.5533000000000001</v>
      </c>
      <c r="K233" s="13">
        <v>8.6800000000000015</v>
      </c>
      <c r="L233" s="13" t="s">
        <v>19</v>
      </c>
      <c r="M233" s="13" t="s">
        <v>19</v>
      </c>
      <c r="N233" s="15">
        <f t="shared" si="11"/>
        <v>8.5015456079544567</v>
      </c>
      <c r="S233" s="17">
        <v>8.5</v>
      </c>
      <c r="T233" s="16"/>
    </row>
    <row r="234" spans="1:20" hidden="1" x14ac:dyDescent="0.3">
      <c r="A234" s="10">
        <v>40848</v>
      </c>
      <c r="B234" s="11">
        <v>7089700</v>
      </c>
      <c r="C234" s="11">
        <v>0</v>
      </c>
      <c r="D234" s="11">
        <v>10000</v>
      </c>
      <c r="E234" s="11">
        <v>0</v>
      </c>
      <c r="F234" s="11">
        <v>0</v>
      </c>
      <c r="G234" s="12">
        <f t="shared" si="10"/>
        <v>7099700</v>
      </c>
      <c r="H234" s="12">
        <v>4630000</v>
      </c>
      <c r="I234" s="13">
        <v>8.0815000000000001</v>
      </c>
      <c r="J234" s="13" t="s">
        <v>19</v>
      </c>
      <c r="K234" s="13">
        <v>7.8</v>
      </c>
      <c r="L234" s="13" t="s">
        <v>19</v>
      </c>
      <c r="M234" s="13" t="s">
        <v>19</v>
      </c>
      <c r="N234" s="15">
        <f t="shared" si="11"/>
        <v>8.0811035043734254</v>
      </c>
      <c r="S234" s="17">
        <v>8</v>
      </c>
      <c r="T234" s="16"/>
    </row>
    <row r="235" spans="1:20" hidden="1" x14ac:dyDescent="0.3">
      <c r="A235" s="10">
        <v>40878</v>
      </c>
      <c r="B235" s="11">
        <v>7195700</v>
      </c>
      <c r="C235" s="11">
        <v>0</v>
      </c>
      <c r="D235" s="11">
        <v>20000</v>
      </c>
      <c r="E235" s="11">
        <v>0</v>
      </c>
      <c r="F235" s="11">
        <v>0</v>
      </c>
      <c r="G235" s="12">
        <f t="shared" si="10"/>
        <v>7215700</v>
      </c>
      <c r="H235" s="12">
        <v>4168000</v>
      </c>
      <c r="I235" s="13">
        <v>7.3803000000000001</v>
      </c>
      <c r="J235" s="13" t="s">
        <v>19</v>
      </c>
      <c r="K235" s="13">
        <v>7</v>
      </c>
      <c r="L235" s="13" t="s">
        <v>19</v>
      </c>
      <c r="M235" s="13" t="s">
        <v>19</v>
      </c>
      <c r="N235" s="15">
        <f t="shared" si="11"/>
        <v>7.3792459096137586</v>
      </c>
      <c r="S235" s="17">
        <v>7.25</v>
      </c>
      <c r="T235" s="16"/>
    </row>
    <row r="236" spans="1:20" hidden="1" x14ac:dyDescent="0.3">
      <c r="A236" s="10">
        <v>40909</v>
      </c>
      <c r="B236" s="11">
        <v>8855500</v>
      </c>
      <c r="C236" s="13">
        <v>0</v>
      </c>
      <c r="D236" s="11">
        <v>40000</v>
      </c>
      <c r="E236" s="11">
        <v>20000</v>
      </c>
      <c r="F236" s="13">
        <v>0</v>
      </c>
      <c r="G236" s="12">
        <f t="shared" si="10"/>
        <v>8915500</v>
      </c>
      <c r="H236" s="12">
        <v>4545600</v>
      </c>
      <c r="I236" s="13">
        <v>6.5847439444413078</v>
      </c>
      <c r="J236" s="13" t="s">
        <v>19</v>
      </c>
      <c r="K236" s="13">
        <v>6.25</v>
      </c>
      <c r="L236" s="13">
        <v>6.5</v>
      </c>
      <c r="M236" s="13" t="s">
        <v>19</v>
      </c>
      <c r="N236" s="15">
        <f t="shared" si="11"/>
        <v>6.5830519881105936</v>
      </c>
      <c r="S236" s="17">
        <v>6.5</v>
      </c>
      <c r="T236" s="16"/>
    </row>
    <row r="237" spans="1:20" hidden="1" x14ac:dyDescent="0.3">
      <c r="A237" s="10">
        <v>40940</v>
      </c>
      <c r="B237" s="11">
        <v>9283800</v>
      </c>
      <c r="C237" s="13">
        <v>0</v>
      </c>
      <c r="D237" s="11">
        <v>68000</v>
      </c>
      <c r="E237" s="11">
        <v>55000</v>
      </c>
      <c r="F237" s="13">
        <v>0</v>
      </c>
      <c r="G237" s="12">
        <f t="shared" si="10"/>
        <v>9406800</v>
      </c>
      <c r="H237" s="12">
        <v>4869800</v>
      </c>
      <c r="I237" s="13">
        <v>6.5</v>
      </c>
      <c r="J237" s="13" t="s">
        <v>19</v>
      </c>
      <c r="K237" s="13">
        <v>6.1470588235294121</v>
      </c>
      <c r="L237" s="13">
        <v>6.1145454545454543</v>
      </c>
      <c r="M237" s="13" t="s">
        <v>19</v>
      </c>
      <c r="N237" s="15">
        <f t="shared" si="11"/>
        <v>6.4951949653442194</v>
      </c>
      <c r="S237" s="17">
        <v>6.5</v>
      </c>
      <c r="T237" s="16"/>
    </row>
    <row r="238" spans="1:20" hidden="1" x14ac:dyDescent="0.3">
      <c r="A238" s="10">
        <v>40969</v>
      </c>
      <c r="B238" s="11">
        <v>9579500</v>
      </c>
      <c r="C238" s="13">
        <v>0</v>
      </c>
      <c r="D238" s="11">
        <v>10000</v>
      </c>
      <c r="E238" s="13">
        <v>0</v>
      </c>
      <c r="F238" s="13">
        <v>0</v>
      </c>
      <c r="G238" s="12">
        <f t="shared" si="10"/>
        <v>9589500</v>
      </c>
      <c r="H238" s="12">
        <v>4515800</v>
      </c>
      <c r="I238" s="13">
        <v>6.5</v>
      </c>
      <c r="J238" s="13" t="s">
        <v>19</v>
      </c>
      <c r="K238" s="13">
        <v>5.97</v>
      </c>
      <c r="L238" s="13" t="s">
        <v>19</v>
      </c>
      <c r="M238" s="13" t="s">
        <v>19</v>
      </c>
      <c r="N238" s="15">
        <f t="shared" si="11"/>
        <v>6.4994473121643468</v>
      </c>
      <c r="S238" s="17">
        <v>6.5</v>
      </c>
      <c r="T238" s="16"/>
    </row>
    <row r="239" spans="1:20" hidden="1" x14ac:dyDescent="0.3">
      <c r="A239" s="10">
        <v>41000</v>
      </c>
      <c r="B239" s="11">
        <v>9307400</v>
      </c>
      <c r="C239" s="13">
        <v>0</v>
      </c>
      <c r="D239" s="11">
        <v>5000</v>
      </c>
      <c r="E239" s="13">
        <v>0</v>
      </c>
      <c r="F239" s="13">
        <v>0</v>
      </c>
      <c r="G239" s="12">
        <f t="shared" si="10"/>
        <v>9312400</v>
      </c>
      <c r="H239" s="12">
        <v>4780300</v>
      </c>
      <c r="I239" s="13">
        <v>6.5</v>
      </c>
      <c r="J239" s="13" t="s">
        <v>19</v>
      </c>
      <c r="K239" s="13">
        <v>6</v>
      </c>
      <c r="L239" s="13" t="s">
        <v>19</v>
      </c>
      <c r="M239" s="13" t="s">
        <v>19</v>
      </c>
      <c r="N239" s="15">
        <f t="shared" si="11"/>
        <v>6.4997315407413767</v>
      </c>
      <c r="S239" s="17">
        <v>6.5</v>
      </c>
      <c r="T239" s="16"/>
    </row>
    <row r="240" spans="1:20" hidden="1" x14ac:dyDescent="0.3">
      <c r="A240" s="10">
        <v>41030</v>
      </c>
      <c r="B240" s="11">
        <v>10152100</v>
      </c>
      <c r="C240" s="13">
        <v>0</v>
      </c>
      <c r="D240" s="11">
        <v>35000</v>
      </c>
      <c r="E240" s="11">
        <v>175000</v>
      </c>
      <c r="F240" s="13">
        <v>0</v>
      </c>
      <c r="G240" s="12">
        <f t="shared" si="10"/>
        <v>10362100</v>
      </c>
      <c r="H240" s="12">
        <v>4294500</v>
      </c>
      <c r="I240" s="13">
        <v>6.3267698308724301</v>
      </c>
      <c r="J240" s="13" t="s">
        <v>19</v>
      </c>
      <c r="K240" s="13">
        <v>6.25</v>
      </c>
      <c r="L240" s="13">
        <v>6.0714285714285712</v>
      </c>
      <c r="M240" s="13" t="s">
        <v>19</v>
      </c>
      <c r="N240" s="15">
        <f t="shared" si="11"/>
        <v>6.3221982030669457</v>
      </c>
      <c r="S240" s="17">
        <v>6.25</v>
      </c>
      <c r="T240" s="16"/>
    </row>
    <row r="241" spans="1:20" hidden="1" x14ac:dyDescent="0.3">
      <c r="A241" s="10">
        <v>41061</v>
      </c>
      <c r="B241" s="11">
        <v>8457700</v>
      </c>
      <c r="C241" s="12">
        <v>20000</v>
      </c>
      <c r="D241" s="11">
        <v>0</v>
      </c>
      <c r="E241" s="13">
        <v>0</v>
      </c>
      <c r="F241" s="13">
        <v>0</v>
      </c>
      <c r="G241" s="12">
        <f t="shared" si="10"/>
        <v>8477700</v>
      </c>
      <c r="H241" s="12">
        <v>4581700</v>
      </c>
      <c r="I241" s="13">
        <v>6.25</v>
      </c>
      <c r="J241" s="13">
        <v>6.25</v>
      </c>
      <c r="K241" s="13" t="s">
        <v>19</v>
      </c>
      <c r="L241" s="13" t="s">
        <v>19</v>
      </c>
      <c r="M241" s="13" t="s">
        <v>19</v>
      </c>
      <c r="N241" s="15">
        <f t="shared" si="11"/>
        <v>6.25</v>
      </c>
      <c r="Q241" s="18"/>
      <c r="R241" s="19"/>
      <c r="S241" s="17">
        <v>6.25</v>
      </c>
      <c r="T241" s="16"/>
    </row>
    <row r="242" spans="1:20" hidden="1" x14ac:dyDescent="0.3">
      <c r="A242" s="10">
        <v>41091</v>
      </c>
      <c r="B242" s="11">
        <v>8741400</v>
      </c>
      <c r="C242" s="12">
        <v>140000</v>
      </c>
      <c r="D242" s="11">
        <v>40000</v>
      </c>
      <c r="E242" s="11">
        <v>0</v>
      </c>
      <c r="F242" s="11">
        <v>0</v>
      </c>
      <c r="G242" s="12">
        <f t="shared" si="10"/>
        <v>8921400</v>
      </c>
      <c r="H242" s="12">
        <v>4183500</v>
      </c>
      <c r="I242" s="13">
        <v>6.0972355686732103</v>
      </c>
      <c r="J242" s="13">
        <v>6</v>
      </c>
      <c r="K242" s="13">
        <v>6</v>
      </c>
      <c r="L242" s="13" t="s">
        <v>19</v>
      </c>
      <c r="M242" s="13" t="s">
        <v>19</v>
      </c>
      <c r="N242" s="15">
        <f t="shared" si="11"/>
        <v>6.0952737238550005</v>
      </c>
      <c r="O242" s="20">
        <v>140854.54545454544</v>
      </c>
      <c r="P242" s="21">
        <v>5.7843100555053573</v>
      </c>
      <c r="Q242" s="18"/>
      <c r="R242" s="19"/>
      <c r="S242" s="17">
        <v>6</v>
      </c>
      <c r="T242" s="16"/>
    </row>
    <row r="243" spans="1:20" hidden="1" x14ac:dyDescent="0.3">
      <c r="A243" s="10">
        <v>41122</v>
      </c>
      <c r="B243" s="11">
        <v>7714600</v>
      </c>
      <c r="C243" s="11">
        <v>0</v>
      </c>
      <c r="D243" s="11">
        <v>0</v>
      </c>
      <c r="E243" s="11">
        <v>0</v>
      </c>
      <c r="F243" s="11">
        <v>37850</v>
      </c>
      <c r="G243" s="12">
        <f t="shared" si="10"/>
        <v>7752450</v>
      </c>
      <c r="H243" s="12">
        <v>4441850</v>
      </c>
      <c r="I243" s="13">
        <v>5.6281725559329061</v>
      </c>
      <c r="J243" s="13" t="s">
        <v>19</v>
      </c>
      <c r="K243" s="13" t="s">
        <v>19</v>
      </c>
      <c r="L243" s="13" t="s">
        <v>19</v>
      </c>
      <c r="M243" s="13">
        <v>6</v>
      </c>
      <c r="N243" s="15">
        <f t="shared" si="11"/>
        <v>5.6299879392966092</v>
      </c>
      <c r="O243" s="20">
        <v>352195.45454545453</v>
      </c>
      <c r="P243" s="21">
        <v>5.2958873559361406</v>
      </c>
      <c r="Q243" s="18"/>
      <c r="R243" s="19"/>
      <c r="S243" s="17">
        <v>5.5</v>
      </c>
      <c r="T243" s="16"/>
    </row>
    <row r="244" spans="1:20" hidden="1" x14ac:dyDescent="0.3">
      <c r="A244" s="10">
        <v>41153</v>
      </c>
      <c r="B244" s="11">
        <v>8021000</v>
      </c>
      <c r="C244" s="12">
        <v>30000</v>
      </c>
      <c r="D244" s="11">
        <v>25000</v>
      </c>
      <c r="E244" s="11">
        <v>0</v>
      </c>
      <c r="F244" s="11">
        <v>0</v>
      </c>
      <c r="G244" s="12">
        <f t="shared" si="10"/>
        <v>8076000</v>
      </c>
      <c r="H244" s="12">
        <v>4258850</v>
      </c>
      <c r="I244" s="13">
        <v>5.4997506545318542</v>
      </c>
      <c r="J244" s="13">
        <v>6</v>
      </c>
      <c r="K244" s="13">
        <v>6.5</v>
      </c>
      <c r="L244" s="13" t="s">
        <v>19</v>
      </c>
      <c r="M244" s="13" t="s">
        <v>19</v>
      </c>
      <c r="N244" s="15">
        <f t="shared" si="11"/>
        <v>5.5047052996532937</v>
      </c>
      <c r="O244" s="20">
        <v>345874</v>
      </c>
      <c r="P244" s="21">
        <v>5.0377954833262981</v>
      </c>
      <c r="Q244" s="18"/>
      <c r="R244" s="19"/>
      <c r="S244" s="17">
        <v>5.5</v>
      </c>
      <c r="T244" s="16"/>
    </row>
    <row r="245" spans="1:20" hidden="1" x14ac:dyDescent="0.3">
      <c r="A245" s="10">
        <v>41183</v>
      </c>
      <c r="B245" s="11">
        <v>8947000</v>
      </c>
      <c r="C245" s="12">
        <v>90000</v>
      </c>
      <c r="D245" s="11">
        <v>30000</v>
      </c>
      <c r="E245" s="11">
        <v>5000</v>
      </c>
      <c r="F245" s="11">
        <v>0</v>
      </c>
      <c r="G245" s="12">
        <f t="shared" si="10"/>
        <v>9072000</v>
      </c>
      <c r="H245" s="12">
        <v>3885850</v>
      </c>
      <c r="I245" s="13">
        <v>5.5</v>
      </c>
      <c r="J245" s="13">
        <v>5.8888888888888893</v>
      </c>
      <c r="K245" s="13">
        <v>6.5</v>
      </c>
      <c r="L245" s="13">
        <v>7</v>
      </c>
      <c r="M245" s="13" t="s">
        <v>19</v>
      </c>
      <c r="N245" s="15">
        <f t="shared" si="11"/>
        <v>5.5079916225749557</v>
      </c>
      <c r="O245" s="20">
        <v>576268.65217391308</v>
      </c>
      <c r="P245" s="21">
        <v>5.1440224626512139</v>
      </c>
      <c r="Q245" s="18"/>
      <c r="R245" s="19"/>
      <c r="S245" s="17">
        <v>5.5</v>
      </c>
      <c r="T245" s="16"/>
    </row>
    <row r="246" spans="1:20" hidden="1" x14ac:dyDescent="0.3">
      <c r="A246" s="10">
        <v>41214</v>
      </c>
      <c r="B246" s="11">
        <v>7188000</v>
      </c>
      <c r="C246" s="12">
        <v>0</v>
      </c>
      <c r="D246" s="11">
        <v>95000</v>
      </c>
      <c r="E246" s="11">
        <v>20000</v>
      </c>
      <c r="F246" s="11">
        <v>0</v>
      </c>
      <c r="G246" s="12">
        <f t="shared" si="10"/>
        <v>7303000</v>
      </c>
      <c r="H246" s="12">
        <v>4060850</v>
      </c>
      <c r="I246" s="13">
        <v>5.5</v>
      </c>
      <c r="J246" s="13" t="s">
        <v>19</v>
      </c>
      <c r="K246" s="13">
        <v>6.5526315789473681</v>
      </c>
      <c r="L246" s="13">
        <v>7.7374999999999998</v>
      </c>
      <c r="M246" s="13" t="s">
        <v>19</v>
      </c>
      <c r="N246" s="15">
        <f t="shared" si="11"/>
        <v>5.5198206216623307</v>
      </c>
      <c r="O246" s="20">
        <v>659915.68181818177</v>
      </c>
      <c r="P246" s="21">
        <v>5.0468446664501556</v>
      </c>
      <c r="Q246" s="18"/>
      <c r="R246" s="19"/>
      <c r="S246" s="17">
        <v>5.5</v>
      </c>
      <c r="T246" s="16"/>
    </row>
    <row r="247" spans="1:20" hidden="1" x14ac:dyDescent="0.3">
      <c r="A247" s="10">
        <v>41244</v>
      </c>
      <c r="B247" s="11">
        <v>7878000</v>
      </c>
      <c r="C247" s="12">
        <v>140000</v>
      </c>
      <c r="D247" s="11">
        <v>60000</v>
      </c>
      <c r="E247" s="11">
        <v>60000</v>
      </c>
      <c r="F247" s="11">
        <v>0</v>
      </c>
      <c r="G247" s="12">
        <f t="shared" si="10"/>
        <v>8138000</v>
      </c>
      <c r="H247" s="12">
        <v>3618850</v>
      </c>
      <c r="I247" s="13">
        <v>5.4961919268849959</v>
      </c>
      <c r="J247" s="13">
        <v>6.375</v>
      </c>
      <c r="K247" s="13">
        <v>6.958333333333333</v>
      </c>
      <c r="L247" s="13">
        <v>7.7</v>
      </c>
      <c r="M247" s="13" t="s">
        <v>19</v>
      </c>
      <c r="N247" s="15">
        <f t="shared" si="11"/>
        <v>5.5383386581469649</v>
      </c>
      <c r="O247" s="20">
        <v>970239.9375</v>
      </c>
      <c r="P247" s="21">
        <v>5.2013759708536016</v>
      </c>
      <c r="Q247" s="18"/>
      <c r="R247" s="19"/>
      <c r="S247" s="17">
        <v>5.5</v>
      </c>
      <c r="T247" s="16"/>
    </row>
    <row r="248" spans="1:20" hidden="1" x14ac:dyDescent="0.3">
      <c r="A248" s="10">
        <v>41275</v>
      </c>
      <c r="B248" s="22">
        <v>0</v>
      </c>
      <c r="C248" s="22">
        <v>1522000</v>
      </c>
      <c r="D248" s="22">
        <v>881000</v>
      </c>
      <c r="E248" s="22">
        <v>1301010</v>
      </c>
      <c r="F248" s="22">
        <v>0</v>
      </c>
      <c r="G248" s="12">
        <f t="shared" si="10"/>
        <v>3704010</v>
      </c>
      <c r="H248" s="23">
        <v>4291860</v>
      </c>
      <c r="I248" s="13" t="s">
        <v>19</v>
      </c>
      <c r="J248" s="13">
        <v>6.3272010512483572</v>
      </c>
      <c r="K248" s="13">
        <v>7.1140749148694669</v>
      </c>
      <c r="L248" s="13">
        <v>7.8396611094457382</v>
      </c>
      <c r="M248" s="13" t="s">
        <v>19</v>
      </c>
      <c r="N248" s="15">
        <f t="shared" si="11"/>
        <v>7.0456012537763124</v>
      </c>
      <c r="O248" s="20">
        <v>1947810.4545454546</v>
      </c>
      <c r="P248" s="21">
        <v>5.4735658397786047</v>
      </c>
      <c r="Q248" s="18"/>
      <c r="R248" s="19"/>
      <c r="S248" s="17">
        <v>5.5</v>
      </c>
      <c r="T248" s="16"/>
    </row>
    <row r="249" spans="1:20" hidden="1" x14ac:dyDescent="0.3">
      <c r="A249" s="10">
        <v>41306</v>
      </c>
      <c r="B249" s="22">
        <v>240000</v>
      </c>
      <c r="C249" s="22">
        <v>0</v>
      </c>
      <c r="D249" s="22">
        <v>205000</v>
      </c>
      <c r="E249" s="22">
        <v>215000</v>
      </c>
      <c r="F249" s="22">
        <v>0</v>
      </c>
      <c r="G249" s="12">
        <f t="shared" si="10"/>
        <v>660000</v>
      </c>
      <c r="H249" s="23">
        <v>4916860</v>
      </c>
      <c r="I249" s="24">
        <v>6.2660416666666663</v>
      </c>
      <c r="J249" s="13" t="s">
        <v>19</v>
      </c>
      <c r="K249" s="13">
        <v>7.0536585365853659</v>
      </c>
      <c r="L249" s="13">
        <v>7.8662790697674421</v>
      </c>
      <c r="M249" s="13" t="s">
        <v>19</v>
      </c>
      <c r="N249" s="15">
        <f t="shared" si="11"/>
        <v>7.0319696969696972</v>
      </c>
      <c r="O249" s="20">
        <v>2280113.65</v>
      </c>
      <c r="P249" s="21">
        <v>5.4901042985291548</v>
      </c>
      <c r="Q249" s="18"/>
      <c r="R249" s="19"/>
      <c r="S249" s="17">
        <v>5.5</v>
      </c>
      <c r="T249" s="16"/>
    </row>
    <row r="250" spans="1:20" hidden="1" x14ac:dyDescent="0.3">
      <c r="A250" s="10">
        <v>41334</v>
      </c>
      <c r="B250" s="22">
        <v>0</v>
      </c>
      <c r="C250" s="22">
        <v>671500</v>
      </c>
      <c r="D250" s="22">
        <v>255000</v>
      </c>
      <c r="E250" s="22">
        <v>540000</v>
      </c>
      <c r="F250" s="22">
        <v>0</v>
      </c>
      <c r="G250" s="12">
        <f t="shared" si="10"/>
        <v>1466500</v>
      </c>
      <c r="H250" s="23">
        <v>4916860</v>
      </c>
      <c r="I250" s="13" t="s">
        <v>19</v>
      </c>
      <c r="J250" s="13">
        <v>5.5039463886820554</v>
      </c>
      <c r="K250" s="13">
        <v>5.882352941176471</v>
      </c>
      <c r="L250" s="13">
        <v>6.7385185185185188</v>
      </c>
      <c r="M250" s="13" t="s">
        <v>19</v>
      </c>
      <c r="N250" s="15">
        <f t="shared" si="11"/>
        <v>6.0243436754176614</v>
      </c>
      <c r="O250" s="20">
        <v>2813977.6666666665</v>
      </c>
      <c r="P250" s="21">
        <v>5.4926473638600681</v>
      </c>
      <c r="Q250" s="18"/>
      <c r="R250" s="19"/>
      <c r="S250" s="17">
        <v>5.5</v>
      </c>
      <c r="T250" s="16"/>
    </row>
    <row r="251" spans="1:20" hidden="1" x14ac:dyDescent="0.3">
      <c r="A251" s="10">
        <v>41365</v>
      </c>
      <c r="B251" s="22">
        <v>1178990</v>
      </c>
      <c r="C251" s="22">
        <v>481500</v>
      </c>
      <c r="D251" s="22">
        <v>150000</v>
      </c>
      <c r="E251" s="22">
        <v>232500</v>
      </c>
      <c r="F251" s="22">
        <v>0</v>
      </c>
      <c r="G251" s="12">
        <f t="shared" si="10"/>
        <v>2042990</v>
      </c>
      <c r="H251" s="23">
        <v>6324350</v>
      </c>
      <c r="I251" s="24">
        <v>5.3938082596120411</v>
      </c>
      <c r="J251" s="13">
        <v>5.4844236760124607</v>
      </c>
      <c r="K251" s="13">
        <v>5.88</v>
      </c>
      <c r="L251" s="13">
        <v>6.4458064516129037</v>
      </c>
      <c r="M251" s="13" t="s">
        <v>19</v>
      </c>
      <c r="N251" s="15">
        <f t="shared" si="11"/>
        <v>5.5705833117146923</v>
      </c>
      <c r="O251" s="20">
        <v>2904501.0454545454</v>
      </c>
      <c r="P251" s="21">
        <v>4.8909665567187153</v>
      </c>
      <c r="Q251" s="18"/>
      <c r="R251" s="19"/>
      <c r="S251" s="17">
        <v>5.5</v>
      </c>
      <c r="T251" s="16"/>
    </row>
    <row r="252" spans="1:20" hidden="1" x14ac:dyDescent="0.3">
      <c r="A252" s="10">
        <v>41395</v>
      </c>
      <c r="B252" s="22">
        <v>735000</v>
      </c>
      <c r="C252" s="22">
        <v>740000</v>
      </c>
      <c r="D252" s="22">
        <v>350000</v>
      </c>
      <c r="E252" s="22">
        <v>270000</v>
      </c>
      <c r="F252" s="22">
        <v>0</v>
      </c>
      <c r="G252" s="12">
        <f t="shared" si="10"/>
        <v>2095000</v>
      </c>
      <c r="H252" s="23">
        <v>7240360</v>
      </c>
      <c r="I252" s="24">
        <v>5.0740408163265309</v>
      </c>
      <c r="J252" s="13">
        <v>5.301351351351351</v>
      </c>
      <c r="K252" s="13">
        <v>5.6014285714285714</v>
      </c>
      <c r="L252" s="13">
        <v>6.6433333333333335</v>
      </c>
      <c r="M252" s="13" t="s">
        <v>19</v>
      </c>
      <c r="N252" s="15">
        <f t="shared" si="11"/>
        <v>5.4446873508353226</v>
      </c>
      <c r="O252" s="20">
        <v>1950259.6</v>
      </c>
      <c r="P252" s="21">
        <v>4.5</v>
      </c>
      <c r="Q252" s="18"/>
      <c r="R252" s="19"/>
      <c r="S252" s="17">
        <v>5.5</v>
      </c>
      <c r="T252" s="16"/>
    </row>
    <row r="253" spans="1:20" hidden="1" x14ac:dyDescent="0.3">
      <c r="A253" s="10">
        <v>41426</v>
      </c>
      <c r="B253" s="22">
        <v>520000</v>
      </c>
      <c r="C253" s="22">
        <v>620000</v>
      </c>
      <c r="D253" s="22">
        <v>377500</v>
      </c>
      <c r="E253" s="22">
        <v>375000</v>
      </c>
      <c r="F253" s="22">
        <v>15000</v>
      </c>
      <c r="G253" s="12">
        <f t="shared" si="10"/>
        <v>1907500</v>
      </c>
      <c r="H253" s="23">
        <v>6078860</v>
      </c>
      <c r="I253" s="24">
        <v>4.8902403846153844</v>
      </c>
      <c r="J253" s="13">
        <v>5.4209677419354838</v>
      </c>
      <c r="K253" s="13">
        <v>5.7838410596026488</v>
      </c>
      <c r="L253" s="13">
        <v>6.5259999999999998</v>
      </c>
      <c r="M253" s="13">
        <v>7</v>
      </c>
      <c r="N253" s="15">
        <f t="shared" si="11"/>
        <v>5.5777588466579289</v>
      </c>
      <c r="O253" s="20">
        <v>1370180.5789473683</v>
      </c>
      <c r="P253" s="21">
        <v>4.5</v>
      </c>
      <c r="Q253" s="18"/>
      <c r="R253" s="19"/>
      <c r="S253" s="17">
        <v>5.5</v>
      </c>
      <c r="T253" s="16"/>
    </row>
    <row r="254" spans="1:20" hidden="1" x14ac:dyDescent="0.3">
      <c r="A254" s="10">
        <v>41456</v>
      </c>
      <c r="B254" s="22">
        <v>100000</v>
      </c>
      <c r="C254" s="22">
        <v>305000</v>
      </c>
      <c r="D254" s="22">
        <v>120000</v>
      </c>
      <c r="E254" s="22">
        <v>380000</v>
      </c>
      <c r="F254" s="22">
        <v>165000</v>
      </c>
      <c r="G254" s="12">
        <f t="shared" si="10"/>
        <v>1070000</v>
      </c>
      <c r="H254" s="23">
        <v>6388860</v>
      </c>
      <c r="I254" s="24">
        <v>5.0709999999999997</v>
      </c>
      <c r="J254" s="13">
        <v>5.4032786885245905</v>
      </c>
      <c r="K254" s="13">
        <v>5.7654166666666669</v>
      </c>
      <c r="L254" s="13">
        <v>6.6788157894736839</v>
      </c>
      <c r="M254" s="13">
        <v>6.9939393939393941</v>
      </c>
      <c r="N254" s="15">
        <f t="shared" si="11"/>
        <v>6.1111214953271027</v>
      </c>
      <c r="O254" s="20">
        <v>1770974.1739130435</v>
      </c>
      <c r="P254" s="21">
        <v>4.5</v>
      </c>
      <c r="Q254" s="18"/>
      <c r="R254" s="19"/>
      <c r="S254" s="17">
        <v>5.5</v>
      </c>
      <c r="T254" s="16"/>
    </row>
    <row r="255" spans="1:20" hidden="1" x14ac:dyDescent="0.3">
      <c r="A255" s="10">
        <v>41487</v>
      </c>
      <c r="B255" s="22">
        <v>50000</v>
      </c>
      <c r="C255" s="22">
        <v>200000</v>
      </c>
      <c r="D255" s="22">
        <v>140000</v>
      </c>
      <c r="E255" s="22">
        <v>48000</v>
      </c>
      <c r="F255" s="22">
        <v>0</v>
      </c>
      <c r="G255" s="12">
        <f t="shared" si="10"/>
        <v>438000</v>
      </c>
      <c r="H255" s="23">
        <v>6206860</v>
      </c>
      <c r="I255" s="24">
        <v>4.7</v>
      </c>
      <c r="J255" s="13">
        <v>5.2532500000000004</v>
      </c>
      <c r="K255" s="13">
        <v>5.7571428571428571</v>
      </c>
      <c r="L255" s="13">
        <v>6.7972916666666663</v>
      </c>
      <c r="M255" s="13" t="s">
        <v>19</v>
      </c>
      <c r="N255" s="15">
        <f t="shared" si="11"/>
        <v>5.5203652968036527</v>
      </c>
      <c r="O255" s="20">
        <v>1519783.3809523811</v>
      </c>
      <c r="P255" s="21">
        <v>4.5</v>
      </c>
      <c r="Q255" s="18"/>
      <c r="R255" s="19"/>
      <c r="S255" s="17">
        <v>5.5</v>
      </c>
      <c r="T255" s="16"/>
    </row>
    <row r="256" spans="1:20" hidden="1" x14ac:dyDescent="0.3">
      <c r="A256" s="10">
        <v>41518</v>
      </c>
      <c r="B256" s="22">
        <v>190000</v>
      </c>
      <c r="C256" s="22">
        <v>205150</v>
      </c>
      <c r="D256" s="22">
        <v>334000</v>
      </c>
      <c r="E256" s="22">
        <v>330000</v>
      </c>
      <c r="F256" s="22">
        <v>150000</v>
      </c>
      <c r="G256" s="12">
        <f t="shared" si="10"/>
        <v>1209150</v>
      </c>
      <c r="H256" s="23">
        <v>4915000</v>
      </c>
      <c r="I256" s="24">
        <v>4.8120526315789478</v>
      </c>
      <c r="J256" s="13">
        <v>5.1221545210821349</v>
      </c>
      <c r="K256" s="13">
        <v>5.5850299401197603</v>
      </c>
      <c r="L256" s="13">
        <v>6.75</v>
      </c>
      <c r="M256" s="13">
        <v>7</v>
      </c>
      <c r="N256" s="15">
        <f t="shared" si="11"/>
        <v>5.878509696894513</v>
      </c>
      <c r="O256" s="20">
        <v>1408970.857142857</v>
      </c>
      <c r="P256" s="21">
        <v>4.5</v>
      </c>
      <c r="Q256" s="18"/>
      <c r="R256" s="19"/>
      <c r="S256" s="17">
        <v>5.5</v>
      </c>
      <c r="T256" s="16"/>
    </row>
    <row r="257" spans="1:20" hidden="1" x14ac:dyDescent="0.3">
      <c r="A257" s="10">
        <v>41548</v>
      </c>
      <c r="B257" s="22">
        <v>50000</v>
      </c>
      <c r="C257" s="22">
        <v>200000</v>
      </c>
      <c r="D257" s="22">
        <v>80000</v>
      </c>
      <c r="E257" s="22">
        <v>80000</v>
      </c>
      <c r="F257" s="22">
        <v>0</v>
      </c>
      <c r="G257" s="12">
        <f t="shared" si="10"/>
        <v>410000</v>
      </c>
      <c r="H257" s="23">
        <v>5085000</v>
      </c>
      <c r="I257" s="24">
        <v>4.6900000000000004</v>
      </c>
      <c r="J257" s="13">
        <v>5.1929999999999996</v>
      </c>
      <c r="K257" s="13">
        <v>5.6987500000000004</v>
      </c>
      <c r="L257" s="13">
        <v>6.7406249999999996</v>
      </c>
      <c r="M257" s="13" t="s">
        <v>19</v>
      </c>
      <c r="N257" s="15">
        <f t="shared" si="11"/>
        <v>5.5323170731707316</v>
      </c>
      <c r="O257" s="20">
        <v>2313256.3043478262</v>
      </c>
      <c r="P257" s="21">
        <v>4.5</v>
      </c>
      <c r="Q257" s="18"/>
      <c r="R257" s="19"/>
      <c r="S257" s="17">
        <v>5.5</v>
      </c>
      <c r="T257" s="16"/>
    </row>
    <row r="258" spans="1:20" hidden="1" x14ac:dyDescent="0.3">
      <c r="A258" s="10">
        <v>41579</v>
      </c>
      <c r="B258" s="22">
        <v>100000</v>
      </c>
      <c r="C258" s="22">
        <v>250000</v>
      </c>
      <c r="D258" s="22">
        <v>0</v>
      </c>
      <c r="E258" s="22">
        <v>85000</v>
      </c>
      <c r="F258" s="22">
        <v>0</v>
      </c>
      <c r="G258" s="12">
        <f t="shared" si="10"/>
        <v>435000</v>
      </c>
      <c r="H258" s="23">
        <v>5080000</v>
      </c>
      <c r="I258" s="24">
        <v>4.7</v>
      </c>
      <c r="J258" s="13">
        <v>5.1382000000000003</v>
      </c>
      <c r="K258" s="13" t="s">
        <v>19</v>
      </c>
      <c r="L258" s="13">
        <v>6.9382352941176473</v>
      </c>
      <c r="M258" s="13" t="s">
        <v>19</v>
      </c>
      <c r="N258" s="15">
        <f t="shared" si="11"/>
        <v>5.3891954022988502</v>
      </c>
      <c r="O258" s="20">
        <v>2176524.2897912385</v>
      </c>
      <c r="P258" s="21">
        <v>4.4999999999999982</v>
      </c>
      <c r="Q258" s="18"/>
      <c r="R258" s="19"/>
      <c r="S258" s="17">
        <v>5.5</v>
      </c>
      <c r="T258" s="16"/>
    </row>
    <row r="259" spans="1:20" hidden="1" x14ac:dyDescent="0.3">
      <c r="A259" s="10">
        <v>41609</v>
      </c>
      <c r="B259" s="22">
        <v>310000</v>
      </c>
      <c r="C259" s="22">
        <v>400000</v>
      </c>
      <c r="D259" s="22">
        <v>230000</v>
      </c>
      <c r="E259" s="22">
        <v>204350</v>
      </c>
      <c r="F259" s="22">
        <v>0</v>
      </c>
      <c r="G259" s="12">
        <f t="shared" si="10"/>
        <v>1144350</v>
      </c>
      <c r="H259" s="23">
        <v>4543850</v>
      </c>
      <c r="I259" s="24">
        <v>5.1506451612903223</v>
      </c>
      <c r="J259" s="13">
        <v>5.6702500000000002</v>
      </c>
      <c r="K259" s="13">
        <v>6.2339130434782613</v>
      </c>
      <c r="L259" s="13">
        <v>7.116589185221434</v>
      </c>
      <c r="M259" s="13" t="s">
        <v>19</v>
      </c>
      <c r="N259" s="15">
        <f t="shared" si="11"/>
        <v>5.9010573688119896</v>
      </c>
      <c r="O259" s="20">
        <v>2482934.5666202996</v>
      </c>
      <c r="P259" s="21">
        <v>4.8193883901423105</v>
      </c>
      <c r="Q259" s="18"/>
      <c r="R259" s="19"/>
      <c r="S259" s="17">
        <v>6</v>
      </c>
      <c r="T259" s="16"/>
    </row>
    <row r="260" spans="1:20" hidden="1" x14ac:dyDescent="0.3">
      <c r="A260" s="10">
        <v>41640</v>
      </c>
      <c r="B260" s="22">
        <v>90000</v>
      </c>
      <c r="C260" s="22">
        <v>310000</v>
      </c>
      <c r="D260" s="22">
        <v>70000</v>
      </c>
      <c r="E260" s="22">
        <v>0</v>
      </c>
      <c r="F260" s="22">
        <v>0</v>
      </c>
      <c r="G260" s="12">
        <f t="shared" si="10"/>
        <v>470000</v>
      </c>
      <c r="H260" s="23">
        <v>4583850</v>
      </c>
      <c r="I260" s="25">
        <v>5.14</v>
      </c>
      <c r="J260" s="26">
        <v>5.5254838709677419</v>
      </c>
      <c r="K260" s="26">
        <v>6.2</v>
      </c>
      <c r="L260" s="26" t="s">
        <v>19</v>
      </c>
      <c r="M260" s="26" t="s">
        <v>19</v>
      </c>
      <c r="N260" s="15">
        <f t="shared" si="11"/>
        <v>5.5521276595744684</v>
      </c>
      <c r="O260" s="20">
        <v>3264661.6981240911</v>
      </c>
      <c r="P260" s="21">
        <v>5.2865800219113712</v>
      </c>
      <c r="Q260" s="18"/>
      <c r="R260" s="19"/>
      <c r="S260" s="17">
        <v>6.5</v>
      </c>
      <c r="T260" s="16"/>
    </row>
    <row r="261" spans="1:20" hidden="1" x14ac:dyDescent="0.3">
      <c r="A261" s="10">
        <v>41671</v>
      </c>
      <c r="B261" s="22">
        <v>400000</v>
      </c>
      <c r="C261" s="22">
        <v>650000</v>
      </c>
      <c r="D261" s="22">
        <v>0</v>
      </c>
      <c r="E261" s="22">
        <v>100000</v>
      </c>
      <c r="F261" s="22">
        <v>0</v>
      </c>
      <c r="G261" s="12">
        <f t="shared" si="10"/>
        <v>1150000</v>
      </c>
      <c r="H261" s="23">
        <v>4996850</v>
      </c>
      <c r="I261" s="25">
        <v>5.6119250000000003</v>
      </c>
      <c r="J261" s="26">
        <v>5.9583076923076925</v>
      </c>
      <c r="K261" s="26" t="s">
        <v>19</v>
      </c>
      <c r="L261" s="26">
        <v>7.8049999999999997</v>
      </c>
      <c r="M261" s="26" t="s">
        <v>19</v>
      </c>
      <c r="N261" s="15">
        <f t="shared" si="11"/>
        <v>5.9984086956521736</v>
      </c>
      <c r="O261" s="20">
        <v>3266533.6354506006</v>
      </c>
      <c r="P261" s="21">
        <v>5.5976277394807106</v>
      </c>
      <c r="Q261" s="18"/>
      <c r="R261" s="19"/>
      <c r="S261" s="17">
        <v>6.75</v>
      </c>
      <c r="T261" s="16"/>
    </row>
    <row r="262" spans="1:20" hidden="1" x14ac:dyDescent="0.3">
      <c r="A262" s="10">
        <v>41699</v>
      </c>
      <c r="B262" s="22">
        <v>205000</v>
      </c>
      <c r="C262" s="22">
        <v>505000</v>
      </c>
      <c r="D262" s="22">
        <v>585000</v>
      </c>
      <c r="E262" s="22">
        <v>430000</v>
      </c>
      <c r="F262" s="22">
        <v>100000</v>
      </c>
      <c r="G262" s="12">
        <f t="shared" si="10"/>
        <v>1825000</v>
      </c>
      <c r="H262" s="23">
        <v>4992350</v>
      </c>
      <c r="I262" s="25">
        <v>5.8048780487804876</v>
      </c>
      <c r="J262" s="26">
        <v>6.1574257425742571</v>
      </c>
      <c r="K262" s="26">
        <v>6.720940170940171</v>
      </c>
      <c r="L262" s="26">
        <v>7.8788372093023256</v>
      </c>
      <c r="M262" s="26">
        <v>8.25</v>
      </c>
      <c r="N262" s="15">
        <f t="shared" si="11"/>
        <v>6.8187123287671234</v>
      </c>
      <c r="O262" s="20">
        <v>3298172.3082639049</v>
      </c>
      <c r="P262" s="21">
        <v>5.75</v>
      </c>
      <c r="Q262" s="18"/>
      <c r="R262" s="19"/>
      <c r="S262" s="17">
        <v>6.75</v>
      </c>
      <c r="T262" s="16"/>
    </row>
    <row r="263" spans="1:20" hidden="1" x14ac:dyDescent="0.3">
      <c r="A263" s="10">
        <v>41730</v>
      </c>
      <c r="B263" s="22">
        <v>320000</v>
      </c>
      <c r="C263" s="22">
        <v>300000</v>
      </c>
      <c r="D263" s="22">
        <v>0</v>
      </c>
      <c r="E263" s="22">
        <v>150000</v>
      </c>
      <c r="F263" s="22">
        <v>50000</v>
      </c>
      <c r="G263" s="12">
        <f t="shared" si="10"/>
        <v>820000</v>
      </c>
      <c r="H263" s="23">
        <v>4997350</v>
      </c>
      <c r="I263" s="25">
        <v>5.8481249999999996</v>
      </c>
      <c r="J263" s="26">
        <v>6.1233333333333331</v>
      </c>
      <c r="K263" s="26" t="s">
        <v>19</v>
      </c>
      <c r="L263" s="26">
        <v>7.6</v>
      </c>
      <c r="M263" s="26">
        <v>8.0500000000000007</v>
      </c>
      <c r="N263" s="15">
        <f t="shared" si="11"/>
        <v>6.4035365853658535</v>
      </c>
      <c r="O263" s="20">
        <v>3254079.8984501502</v>
      </c>
      <c r="P263" s="21">
        <v>5.7499999999999991</v>
      </c>
      <c r="Q263" s="18"/>
      <c r="R263" s="19"/>
      <c r="S263" s="17">
        <v>6.75</v>
      </c>
      <c r="T263" s="16"/>
    </row>
    <row r="264" spans="1:20" hidden="1" x14ac:dyDescent="0.3">
      <c r="A264" s="10">
        <v>41760</v>
      </c>
      <c r="B264" s="22">
        <v>67000</v>
      </c>
      <c r="C264" s="22">
        <v>198000</v>
      </c>
      <c r="D264" s="22">
        <v>245000</v>
      </c>
      <c r="E264" s="22">
        <v>210000</v>
      </c>
      <c r="F264" s="22">
        <v>99000</v>
      </c>
      <c r="G264" s="12">
        <f t="shared" si="10"/>
        <v>819000</v>
      </c>
      <c r="H264" s="23">
        <v>4991350</v>
      </c>
      <c r="I264" s="25">
        <v>5.9</v>
      </c>
      <c r="J264" s="26">
        <v>6.0658585858585861</v>
      </c>
      <c r="K264" s="26">
        <v>6.25</v>
      </c>
      <c r="L264" s="26">
        <v>6.99</v>
      </c>
      <c r="M264" s="26">
        <v>6.99</v>
      </c>
      <c r="N264" s="15">
        <f t="shared" si="11"/>
        <v>6.4560439560439562</v>
      </c>
      <c r="O264" s="20">
        <v>2966749.1835191059</v>
      </c>
      <c r="P264" s="21">
        <v>5.7499999999999982</v>
      </c>
      <c r="Q264" s="18"/>
      <c r="R264" s="19"/>
      <c r="S264" s="17">
        <v>6.75</v>
      </c>
      <c r="T264" s="16"/>
    </row>
    <row r="265" spans="1:20" hidden="1" x14ac:dyDescent="0.3">
      <c r="A265" s="10">
        <v>41791</v>
      </c>
      <c r="B265" s="22">
        <v>100000</v>
      </c>
      <c r="C265" s="22">
        <v>400000</v>
      </c>
      <c r="D265" s="22">
        <v>400000</v>
      </c>
      <c r="E265" s="22">
        <v>250000</v>
      </c>
      <c r="F265" s="22">
        <v>400000</v>
      </c>
      <c r="G265" s="12">
        <f t="shared" ref="G265:G328" si="12">SUM(B265:F265)</f>
        <v>1550000</v>
      </c>
      <c r="H265" s="23">
        <v>5094350</v>
      </c>
      <c r="I265" s="25">
        <v>5.81</v>
      </c>
      <c r="J265" s="26">
        <v>5.875</v>
      </c>
      <c r="K265" s="26">
        <v>6</v>
      </c>
      <c r="L265" s="26">
        <v>6.97</v>
      </c>
      <c r="M265" s="26">
        <v>6.84</v>
      </c>
      <c r="N265" s="15">
        <f t="shared" si="11"/>
        <v>6.3287096774193552</v>
      </c>
      <c r="O265" s="20">
        <v>2984880.5408522999</v>
      </c>
      <c r="P265" s="21">
        <v>5.7500000000000018</v>
      </c>
      <c r="Q265" s="18"/>
      <c r="R265" s="19"/>
      <c r="S265" s="17">
        <v>6.75</v>
      </c>
      <c r="T265" s="16"/>
    </row>
    <row r="266" spans="1:20" hidden="1" x14ac:dyDescent="0.3">
      <c r="A266" s="10">
        <v>41821</v>
      </c>
      <c r="B266" s="22">
        <v>95000</v>
      </c>
      <c r="C266" s="22">
        <v>200000</v>
      </c>
      <c r="D266" s="22">
        <v>150000</v>
      </c>
      <c r="E266" s="22">
        <v>30000</v>
      </c>
      <c r="F266" s="22">
        <v>60000</v>
      </c>
      <c r="G266" s="12">
        <f t="shared" si="12"/>
        <v>535000</v>
      </c>
      <c r="H266" s="23">
        <v>5131350</v>
      </c>
      <c r="I266" s="25">
        <v>5.8</v>
      </c>
      <c r="J266" s="26">
        <v>5.8449999999999998</v>
      </c>
      <c r="K266" s="26">
        <v>5.97</v>
      </c>
      <c r="L266" s="26">
        <v>6.94</v>
      </c>
      <c r="M266" s="26">
        <v>7</v>
      </c>
      <c r="N266" s="15">
        <f t="shared" si="11"/>
        <v>6.0629906542056071</v>
      </c>
      <c r="O266" s="20">
        <v>2895715.2702010437</v>
      </c>
      <c r="P266" s="21">
        <v>5.7499999999999973</v>
      </c>
      <c r="Q266" s="18"/>
      <c r="R266" s="19"/>
      <c r="S266" s="17">
        <v>6.75</v>
      </c>
      <c r="T266" s="16"/>
    </row>
    <row r="267" spans="1:20" hidden="1" x14ac:dyDescent="0.3">
      <c r="A267" s="10">
        <v>41852</v>
      </c>
      <c r="B267" s="22">
        <v>100000</v>
      </c>
      <c r="C267" s="22">
        <v>200000</v>
      </c>
      <c r="D267" s="22">
        <v>150000</v>
      </c>
      <c r="E267" s="22">
        <v>100000</v>
      </c>
      <c r="F267" s="22">
        <v>50000</v>
      </c>
      <c r="G267" s="12">
        <f t="shared" si="12"/>
        <v>600000</v>
      </c>
      <c r="H267" s="23">
        <v>5336350</v>
      </c>
      <c r="I267" s="25">
        <v>5.78</v>
      </c>
      <c r="J267" s="26">
        <v>5.7949999999999999</v>
      </c>
      <c r="K267" s="26">
        <v>5.85</v>
      </c>
      <c r="L267" s="26">
        <v>6.75</v>
      </c>
      <c r="M267" s="26">
        <v>6.95</v>
      </c>
      <c r="N267" s="15">
        <f t="shared" si="11"/>
        <v>6.0616666666666665</v>
      </c>
      <c r="O267" s="20">
        <v>2922613.195119</v>
      </c>
      <c r="P267" s="21">
        <v>5.7500000000000009</v>
      </c>
      <c r="Q267" s="18"/>
      <c r="R267" s="19"/>
      <c r="S267" s="17">
        <v>6.75</v>
      </c>
      <c r="T267" s="16"/>
    </row>
    <row r="268" spans="1:20" hidden="1" x14ac:dyDescent="0.3">
      <c r="A268" s="10">
        <v>41883</v>
      </c>
      <c r="B268" s="22">
        <v>184000</v>
      </c>
      <c r="C268" s="22">
        <v>455000</v>
      </c>
      <c r="D268" s="22">
        <v>300000</v>
      </c>
      <c r="E268" s="22">
        <v>200000</v>
      </c>
      <c r="F268" s="22">
        <v>200000</v>
      </c>
      <c r="G268" s="12">
        <f t="shared" si="12"/>
        <v>1339000</v>
      </c>
      <c r="H268" s="23">
        <v>5217350</v>
      </c>
      <c r="I268" s="25">
        <v>5.78</v>
      </c>
      <c r="J268" s="26">
        <v>5.7965934065934066</v>
      </c>
      <c r="K268" s="26">
        <v>5.85</v>
      </c>
      <c r="L268" s="26">
        <v>6.25</v>
      </c>
      <c r="M268" s="26">
        <v>6.5</v>
      </c>
      <c r="N268" s="15">
        <f t="shared" si="11"/>
        <v>5.9790664675130696</v>
      </c>
      <c r="O268" s="20">
        <v>2858423.5703539052</v>
      </c>
      <c r="P268" s="21">
        <v>5.7499999999999973</v>
      </c>
      <c r="Q268" s="18"/>
      <c r="R268" s="19"/>
      <c r="S268" s="17">
        <v>6.75</v>
      </c>
      <c r="T268" s="16"/>
    </row>
    <row r="269" spans="1:20" hidden="1" x14ac:dyDescent="0.3">
      <c r="A269" s="10">
        <v>41913</v>
      </c>
      <c r="B269" s="22">
        <v>20000</v>
      </c>
      <c r="C269" s="22">
        <v>170000</v>
      </c>
      <c r="D269" s="22">
        <v>150000</v>
      </c>
      <c r="E269" s="22">
        <v>200000</v>
      </c>
      <c r="F269" s="22">
        <v>200000</v>
      </c>
      <c r="G269" s="12">
        <f t="shared" si="12"/>
        <v>740000</v>
      </c>
      <c r="H269" s="23">
        <v>5573350</v>
      </c>
      <c r="I269" s="25">
        <v>5.78</v>
      </c>
      <c r="J269" s="26">
        <v>5.7988235294117647</v>
      </c>
      <c r="K269" s="26">
        <v>5.85</v>
      </c>
      <c r="L269" s="26">
        <v>6.24</v>
      </c>
      <c r="M269" s="26">
        <v>6.5</v>
      </c>
      <c r="N269" s="15">
        <f t="shared" si="11"/>
        <v>6.1174324324324321</v>
      </c>
      <c r="O269" s="20">
        <v>2669333.9614854781</v>
      </c>
      <c r="P269" s="21">
        <v>5.7500000000000027</v>
      </c>
      <c r="Q269" s="18"/>
      <c r="R269" s="19"/>
      <c r="S269" s="17">
        <v>6.75</v>
      </c>
      <c r="T269" s="16"/>
    </row>
    <row r="270" spans="1:20" hidden="1" x14ac:dyDescent="0.3">
      <c r="A270" s="10">
        <v>41944</v>
      </c>
      <c r="B270" s="22">
        <v>0</v>
      </c>
      <c r="C270" s="22">
        <v>135000</v>
      </c>
      <c r="D270" s="22">
        <v>100000</v>
      </c>
      <c r="E270" s="22">
        <v>150000</v>
      </c>
      <c r="F270" s="22">
        <v>150000</v>
      </c>
      <c r="G270" s="12">
        <f t="shared" si="12"/>
        <v>535000</v>
      </c>
      <c r="H270" s="23">
        <v>5588350</v>
      </c>
      <c r="I270" s="25" t="s">
        <v>19</v>
      </c>
      <c r="J270" s="26">
        <v>5.7992592592592596</v>
      </c>
      <c r="K270" s="26">
        <v>5.87</v>
      </c>
      <c r="L270" s="26">
        <v>6.24</v>
      </c>
      <c r="M270" s="26">
        <v>6.48</v>
      </c>
      <c r="N270" s="15">
        <f t="shared" si="11"/>
        <v>6.1269158878504673</v>
      </c>
      <c r="O270" s="20">
        <v>2106472.2799737002</v>
      </c>
      <c r="P270" s="21">
        <v>5.7499999999999982</v>
      </c>
      <c r="Q270" s="18"/>
      <c r="R270" s="19"/>
      <c r="S270" s="17">
        <v>6.75</v>
      </c>
      <c r="T270" s="16"/>
    </row>
    <row r="271" spans="1:20" hidden="1" x14ac:dyDescent="0.3">
      <c r="A271" s="10">
        <v>41974</v>
      </c>
      <c r="B271" s="22">
        <v>85000</v>
      </c>
      <c r="C271" s="22">
        <v>170000</v>
      </c>
      <c r="D271" s="22">
        <v>150000</v>
      </c>
      <c r="E271" s="22">
        <v>160000</v>
      </c>
      <c r="F271" s="22">
        <v>40000</v>
      </c>
      <c r="G271" s="12">
        <f t="shared" si="12"/>
        <v>605000</v>
      </c>
      <c r="H271" s="23">
        <v>5019000</v>
      </c>
      <c r="I271" s="25">
        <v>5.77</v>
      </c>
      <c r="J271" s="26">
        <v>5.8067647058823528</v>
      </c>
      <c r="K271" s="26">
        <v>5.97</v>
      </c>
      <c r="L271" s="26">
        <v>6.24</v>
      </c>
      <c r="M271" s="26">
        <v>6.25</v>
      </c>
      <c r="N271" s="15">
        <f t="shared" si="11"/>
        <v>5.9859504132231409</v>
      </c>
      <c r="O271" s="20">
        <v>1790890.0058620498</v>
      </c>
      <c r="P271" s="21">
        <v>5.7500000000000009</v>
      </c>
      <c r="Q271" s="18"/>
      <c r="R271" s="19"/>
      <c r="S271" s="17">
        <v>6.75</v>
      </c>
      <c r="T271" s="16"/>
    </row>
    <row r="272" spans="1:20" hidden="1" x14ac:dyDescent="0.3">
      <c r="A272" s="10">
        <v>42005</v>
      </c>
      <c r="B272" s="22">
        <v>20000</v>
      </c>
      <c r="C272" s="22">
        <v>140000</v>
      </c>
      <c r="D272" s="22">
        <v>130000</v>
      </c>
      <c r="E272" s="22">
        <v>200000</v>
      </c>
      <c r="F272" s="22">
        <v>60000</v>
      </c>
      <c r="G272" s="12">
        <f t="shared" si="12"/>
        <v>550000</v>
      </c>
      <c r="H272" s="23">
        <v>5179000</v>
      </c>
      <c r="I272" s="25">
        <v>5.76</v>
      </c>
      <c r="J272" s="26">
        <v>5.8571428571428568</v>
      </c>
      <c r="K272" s="26">
        <v>6</v>
      </c>
      <c r="L272" s="26">
        <v>6.2</v>
      </c>
      <c r="M272" s="26">
        <v>6.65</v>
      </c>
      <c r="N272" s="15">
        <f t="shared" si="11"/>
        <v>6.0985454545454543</v>
      </c>
      <c r="O272" s="20">
        <v>2625136.7592990957</v>
      </c>
      <c r="P272" s="21">
        <v>5.7499999999999982</v>
      </c>
      <c r="Q272" s="18">
        <v>0</v>
      </c>
      <c r="R272" s="19" t="s">
        <v>19</v>
      </c>
      <c r="S272" s="17">
        <v>6.75</v>
      </c>
      <c r="T272" s="27" t="s">
        <v>19</v>
      </c>
    </row>
    <row r="273" spans="1:20" hidden="1" x14ac:dyDescent="0.3">
      <c r="A273" s="10">
        <v>42036</v>
      </c>
      <c r="B273" s="22">
        <v>15000</v>
      </c>
      <c r="C273" s="22">
        <v>290000</v>
      </c>
      <c r="D273" s="22">
        <v>150000</v>
      </c>
      <c r="E273" s="22">
        <v>250000</v>
      </c>
      <c r="F273" s="22">
        <v>190000</v>
      </c>
      <c r="G273" s="12">
        <f t="shared" si="12"/>
        <v>895000</v>
      </c>
      <c r="H273" s="23">
        <v>5639000</v>
      </c>
      <c r="I273" s="25">
        <v>5.74</v>
      </c>
      <c r="J273" s="26">
        <v>5.88448275862069</v>
      </c>
      <c r="K273" s="26">
        <v>5.99</v>
      </c>
      <c r="L273" s="26">
        <v>6.1</v>
      </c>
      <c r="M273" s="26">
        <v>7</v>
      </c>
      <c r="N273" s="15">
        <f t="shared" si="11"/>
        <v>6.1967597765363127</v>
      </c>
      <c r="O273" s="20">
        <v>3428031.9727812</v>
      </c>
      <c r="P273" s="21">
        <v>5.7500000000000018</v>
      </c>
      <c r="Q273" s="18">
        <v>0</v>
      </c>
      <c r="R273" s="19" t="s">
        <v>19</v>
      </c>
      <c r="S273" s="17">
        <v>6.75</v>
      </c>
      <c r="T273" s="15">
        <v>2.62</v>
      </c>
    </row>
    <row r="274" spans="1:20" hidden="1" x14ac:dyDescent="0.3">
      <c r="A274" s="10">
        <v>42064</v>
      </c>
      <c r="B274" s="22">
        <v>10000</v>
      </c>
      <c r="C274" s="22">
        <v>348000</v>
      </c>
      <c r="D274" s="22">
        <v>160000</v>
      </c>
      <c r="E274" s="22">
        <v>380000</v>
      </c>
      <c r="F274" s="22">
        <v>250000</v>
      </c>
      <c r="G274" s="12">
        <f t="shared" si="12"/>
        <v>1148000</v>
      </c>
      <c r="H274" s="23">
        <v>5567000</v>
      </c>
      <c r="I274" s="25">
        <v>5.73</v>
      </c>
      <c r="J274" s="26">
        <v>5.9787356321839082</v>
      </c>
      <c r="K274" s="26">
        <v>6.05</v>
      </c>
      <c r="L274" s="26">
        <v>6.35</v>
      </c>
      <c r="M274" s="26">
        <v>6.5</v>
      </c>
      <c r="N274" s="15">
        <f t="shared" si="11"/>
        <v>6.2229094076655054</v>
      </c>
      <c r="O274" s="20">
        <v>3106929.4169935002</v>
      </c>
      <c r="P274" s="21">
        <v>5.7500000000000018</v>
      </c>
      <c r="Q274" s="18">
        <v>0</v>
      </c>
      <c r="R274" s="19" t="s">
        <v>19</v>
      </c>
      <c r="S274" s="17">
        <v>6.5</v>
      </c>
      <c r="T274" s="15">
        <v>4.2125409649362586</v>
      </c>
    </row>
    <row r="275" spans="1:20" hidden="1" x14ac:dyDescent="0.3">
      <c r="A275" s="10">
        <v>42095</v>
      </c>
      <c r="B275" s="22">
        <v>50000</v>
      </c>
      <c r="C275" s="22">
        <v>120000</v>
      </c>
      <c r="D275" s="22">
        <v>300000</v>
      </c>
      <c r="E275" s="22">
        <v>485000</v>
      </c>
      <c r="F275" s="22">
        <v>465000</v>
      </c>
      <c r="G275" s="12">
        <f t="shared" si="12"/>
        <v>1420000</v>
      </c>
      <c r="H275" s="23">
        <v>6637000</v>
      </c>
      <c r="I275" s="25">
        <v>5.55</v>
      </c>
      <c r="J275" s="26">
        <v>5.6</v>
      </c>
      <c r="K275" s="26">
        <v>5.95</v>
      </c>
      <c r="L275" s="26">
        <v>6.25</v>
      </c>
      <c r="M275" s="26">
        <v>6.75</v>
      </c>
      <c r="N275" s="15">
        <f t="shared" si="11"/>
        <v>6.2707746478873236</v>
      </c>
      <c r="O275" s="20">
        <v>3279664</v>
      </c>
      <c r="P275" s="21">
        <v>5.6732683992181485</v>
      </c>
      <c r="Q275" s="18">
        <v>0</v>
      </c>
      <c r="R275" s="19" t="s">
        <v>19</v>
      </c>
      <c r="S275" s="17">
        <v>6.25</v>
      </c>
      <c r="T275" s="15">
        <v>4.5429230610686284</v>
      </c>
    </row>
    <row r="276" spans="1:20" hidden="1" x14ac:dyDescent="0.3">
      <c r="A276" s="10">
        <v>42125</v>
      </c>
      <c r="B276" s="22">
        <v>30000</v>
      </c>
      <c r="C276" s="22">
        <v>190000</v>
      </c>
      <c r="D276" s="22">
        <v>185000</v>
      </c>
      <c r="E276" s="22">
        <v>350000</v>
      </c>
      <c r="F276" s="22">
        <v>200000</v>
      </c>
      <c r="G276" s="12">
        <f t="shared" si="12"/>
        <v>955000</v>
      </c>
      <c r="H276" s="23">
        <v>6884000</v>
      </c>
      <c r="I276" s="25">
        <v>5.55</v>
      </c>
      <c r="J276" s="26">
        <v>5.7184210526315793</v>
      </c>
      <c r="K276" s="26">
        <v>5.95</v>
      </c>
      <c r="L276" s="26">
        <v>6.25</v>
      </c>
      <c r="M276" s="26">
        <v>6.7</v>
      </c>
      <c r="N276" s="15">
        <f t="shared" si="11"/>
        <v>6.1583769633507854</v>
      </c>
      <c r="O276" s="20">
        <v>2466308</v>
      </c>
      <c r="P276" s="21">
        <v>5.5</v>
      </c>
      <c r="Q276" s="18">
        <v>0</v>
      </c>
      <c r="R276" s="19" t="s">
        <v>19</v>
      </c>
      <c r="S276" s="17">
        <v>6.25</v>
      </c>
      <c r="T276" s="15">
        <v>5.411993599334167</v>
      </c>
    </row>
    <row r="277" spans="1:20" hidden="1" x14ac:dyDescent="0.3">
      <c r="A277" s="10">
        <v>42156</v>
      </c>
      <c r="B277" s="22">
        <v>10000</v>
      </c>
      <c r="C277" s="22">
        <v>75000</v>
      </c>
      <c r="D277" s="22">
        <v>192500</v>
      </c>
      <c r="E277" s="22">
        <v>125000</v>
      </c>
      <c r="F277" s="22">
        <v>80000</v>
      </c>
      <c r="G277" s="12">
        <f t="shared" si="12"/>
        <v>482500</v>
      </c>
      <c r="H277" s="23">
        <v>6716500</v>
      </c>
      <c r="I277" s="25">
        <v>5.3</v>
      </c>
      <c r="J277" s="26">
        <v>5.416666666666667</v>
      </c>
      <c r="K277" s="26">
        <v>5.88</v>
      </c>
      <c r="L277" s="26">
        <v>6.35</v>
      </c>
      <c r="M277" s="26">
        <v>6.7</v>
      </c>
      <c r="N277" s="15">
        <f t="shared" si="11"/>
        <v>6.0536787564766836</v>
      </c>
      <c r="O277" s="20">
        <v>1639810</v>
      </c>
      <c r="P277" s="21">
        <v>5.4139875917868636</v>
      </c>
      <c r="Q277" s="18">
        <v>0</v>
      </c>
      <c r="R277" s="19" t="s">
        <v>19</v>
      </c>
      <c r="S277" s="17">
        <v>6</v>
      </c>
      <c r="T277" s="15">
        <v>5.33530988018921</v>
      </c>
    </row>
    <row r="278" spans="1:20" hidden="1" x14ac:dyDescent="0.3">
      <c r="A278" s="10">
        <v>42186</v>
      </c>
      <c r="B278" s="22">
        <v>0</v>
      </c>
      <c r="C278" s="22">
        <v>49000</v>
      </c>
      <c r="D278" s="22">
        <v>0</v>
      </c>
      <c r="E278" s="22">
        <v>40000</v>
      </c>
      <c r="F278" s="22">
        <v>0</v>
      </c>
      <c r="G278" s="12">
        <f t="shared" si="12"/>
        <v>89000</v>
      </c>
      <c r="H278" s="23">
        <v>6485500</v>
      </c>
      <c r="I278" s="25" t="s">
        <v>19</v>
      </c>
      <c r="J278" s="26">
        <v>4.9897959183673466</v>
      </c>
      <c r="K278" s="26" t="s">
        <v>19</v>
      </c>
      <c r="L278" s="26">
        <v>6.3</v>
      </c>
      <c r="M278" s="26" t="s">
        <v>19</v>
      </c>
      <c r="N278" s="15">
        <f t="shared" si="11"/>
        <v>5.5786516853932584</v>
      </c>
      <c r="O278" s="20">
        <v>1464364</v>
      </c>
      <c r="P278" s="21">
        <v>5.167273197062956</v>
      </c>
      <c r="Q278" s="18">
        <v>51070</v>
      </c>
      <c r="R278" s="19">
        <v>6.5</v>
      </c>
      <c r="S278" s="17">
        <v>5.75</v>
      </c>
      <c r="T278" s="15">
        <v>5.1839725181157856</v>
      </c>
    </row>
    <row r="279" spans="1:20" hidden="1" x14ac:dyDescent="0.3">
      <c r="A279" s="10">
        <v>42217</v>
      </c>
      <c r="B279" s="22">
        <v>0</v>
      </c>
      <c r="C279" s="22">
        <v>21000</v>
      </c>
      <c r="D279" s="22">
        <v>110000</v>
      </c>
      <c r="E279" s="22">
        <v>150000</v>
      </c>
      <c r="F279" s="22">
        <v>50000</v>
      </c>
      <c r="G279" s="12">
        <f t="shared" si="12"/>
        <v>331000</v>
      </c>
      <c r="H279" s="23">
        <v>6401500</v>
      </c>
      <c r="I279" s="25" t="s">
        <v>19</v>
      </c>
      <c r="J279" s="26">
        <v>5.6</v>
      </c>
      <c r="K279" s="26">
        <v>5.8</v>
      </c>
      <c r="L279" s="26">
        <v>6.35</v>
      </c>
      <c r="M279" s="26">
        <v>7</v>
      </c>
      <c r="N279" s="15">
        <f t="shared" si="11"/>
        <v>6.2178247734138976</v>
      </c>
      <c r="O279" s="20">
        <v>1435521</v>
      </c>
      <c r="P279" s="21">
        <v>5</v>
      </c>
      <c r="Q279" s="18">
        <v>0</v>
      </c>
      <c r="R279" s="19" t="s">
        <v>19</v>
      </c>
      <c r="S279" s="17">
        <v>5.75</v>
      </c>
      <c r="T279" s="15">
        <v>5.0172111162837449</v>
      </c>
    </row>
    <row r="280" spans="1:20" hidden="1" x14ac:dyDescent="0.3">
      <c r="A280" s="10">
        <v>42248</v>
      </c>
      <c r="B280" s="22">
        <v>0</v>
      </c>
      <c r="C280" s="22">
        <v>36000</v>
      </c>
      <c r="D280" s="22">
        <v>0</v>
      </c>
      <c r="E280" s="22">
        <v>15000</v>
      </c>
      <c r="F280" s="22">
        <v>0</v>
      </c>
      <c r="G280" s="12">
        <f t="shared" si="12"/>
        <v>51000</v>
      </c>
      <c r="H280" s="23">
        <v>5822500</v>
      </c>
      <c r="I280" s="25" t="s">
        <v>19</v>
      </c>
      <c r="J280" s="26">
        <v>6.0611111111111109</v>
      </c>
      <c r="K280" s="26" t="s">
        <v>19</v>
      </c>
      <c r="L280" s="26">
        <v>6.85</v>
      </c>
      <c r="M280" s="26" t="s">
        <v>19</v>
      </c>
      <c r="N280" s="15">
        <f t="shared" si="11"/>
        <v>6.2931372549019606</v>
      </c>
      <c r="O280" s="20">
        <v>811728</v>
      </c>
      <c r="P280" s="21">
        <v>5.24</v>
      </c>
      <c r="Q280" s="18">
        <v>140000</v>
      </c>
      <c r="R280" s="19">
        <v>6.75</v>
      </c>
      <c r="S280" s="17">
        <v>5.75</v>
      </c>
      <c r="T280" s="15">
        <v>5.4991444943089141</v>
      </c>
    </row>
    <row r="281" spans="1:20" hidden="1" x14ac:dyDescent="0.3">
      <c r="A281" s="10">
        <v>42278</v>
      </c>
      <c r="B281" s="22">
        <v>5000</v>
      </c>
      <c r="C281" s="22">
        <v>15000</v>
      </c>
      <c r="D281" s="22">
        <v>0</v>
      </c>
      <c r="E281" s="22">
        <v>20000</v>
      </c>
      <c r="F281" s="22">
        <v>0</v>
      </c>
      <c r="G281" s="12">
        <f t="shared" si="12"/>
        <v>40000</v>
      </c>
      <c r="H281" s="23">
        <v>5323500</v>
      </c>
      <c r="I281" s="25">
        <v>5.6</v>
      </c>
      <c r="J281" s="26">
        <v>5.5</v>
      </c>
      <c r="K281" s="26" t="s">
        <v>19</v>
      </c>
      <c r="L281" s="26">
        <v>6.85</v>
      </c>
      <c r="M281" s="26" t="s">
        <v>19</v>
      </c>
      <c r="N281" s="15">
        <f t="shared" si="11"/>
        <v>6.1875</v>
      </c>
      <c r="O281" s="20">
        <v>662722</v>
      </c>
      <c r="P281" s="21">
        <v>5.4999999999999973</v>
      </c>
      <c r="Q281" s="18">
        <v>7500</v>
      </c>
      <c r="R281" s="19">
        <v>6.75</v>
      </c>
      <c r="S281" s="17">
        <v>5.75</v>
      </c>
      <c r="T281" s="15">
        <v>5.8048415387214396</v>
      </c>
    </row>
    <row r="282" spans="1:20" hidden="1" x14ac:dyDescent="0.3">
      <c r="A282" s="10">
        <v>42309</v>
      </c>
      <c r="B282" s="22">
        <v>0</v>
      </c>
      <c r="C282" s="22">
        <v>45000</v>
      </c>
      <c r="D282" s="22">
        <v>0</v>
      </c>
      <c r="E282" s="22">
        <v>25000</v>
      </c>
      <c r="F282" s="22">
        <v>0</v>
      </c>
      <c r="G282" s="12">
        <f t="shared" si="12"/>
        <v>70000</v>
      </c>
      <c r="H282" s="23">
        <v>4528500</v>
      </c>
      <c r="I282" s="25" t="s">
        <v>19</v>
      </c>
      <c r="J282" s="26">
        <v>5.833333333333333</v>
      </c>
      <c r="K282" s="26" t="s">
        <v>19</v>
      </c>
      <c r="L282" s="26">
        <v>6.85</v>
      </c>
      <c r="M282" s="26" t="s">
        <v>19</v>
      </c>
      <c r="N282" s="15">
        <f t="shared" si="11"/>
        <v>6.1964285714285712</v>
      </c>
      <c r="O282" s="20">
        <v>650018</v>
      </c>
      <c r="P282" s="21">
        <v>5.4999999999999991</v>
      </c>
      <c r="Q282" s="18">
        <v>0</v>
      </c>
      <c r="R282" s="19" t="s">
        <v>19</v>
      </c>
      <c r="S282" s="17">
        <v>5.75</v>
      </c>
      <c r="T282" s="15">
        <v>5.765873539405094</v>
      </c>
    </row>
    <row r="283" spans="1:20" hidden="1" x14ac:dyDescent="0.3">
      <c r="A283" s="10">
        <v>42339</v>
      </c>
      <c r="B283" s="22">
        <v>47000</v>
      </c>
      <c r="C283" s="22">
        <v>85000</v>
      </c>
      <c r="D283" s="22">
        <v>35000</v>
      </c>
      <c r="E283" s="22">
        <v>5000</v>
      </c>
      <c r="F283" s="22">
        <v>0</v>
      </c>
      <c r="G283" s="12">
        <f t="shared" si="12"/>
        <v>172000</v>
      </c>
      <c r="H283" s="23">
        <v>4317000</v>
      </c>
      <c r="I283" s="25">
        <v>5.98</v>
      </c>
      <c r="J283" s="26">
        <v>6.0323529411764705</v>
      </c>
      <c r="K283" s="26">
        <v>6.6</v>
      </c>
      <c r="L283" s="26">
        <v>6.9</v>
      </c>
      <c r="M283" s="26" t="s">
        <v>19</v>
      </c>
      <c r="N283" s="15">
        <f t="shared" si="11"/>
        <v>6.1587790697674416</v>
      </c>
      <c r="O283" s="20">
        <v>896908</v>
      </c>
      <c r="P283" s="21">
        <v>5.439247495431955</v>
      </c>
      <c r="Q283" s="18">
        <v>11923</v>
      </c>
      <c r="R283" s="19">
        <v>6.75</v>
      </c>
      <c r="S283" s="17">
        <v>5.75</v>
      </c>
      <c r="T283" s="15">
        <v>5.6051561014730078</v>
      </c>
    </row>
    <row r="284" spans="1:20" hidden="1" x14ac:dyDescent="0.3">
      <c r="A284" s="10">
        <v>42370</v>
      </c>
      <c r="B284" s="22">
        <v>80000</v>
      </c>
      <c r="C284" s="22">
        <v>20000</v>
      </c>
      <c r="D284" s="22">
        <v>150000</v>
      </c>
      <c r="E284" s="22">
        <v>5000</v>
      </c>
      <c r="F284" s="22">
        <v>0</v>
      </c>
      <c r="G284" s="12">
        <f t="shared" si="12"/>
        <v>255000</v>
      </c>
      <c r="H284" s="23">
        <v>4270000</v>
      </c>
      <c r="I284" s="25">
        <v>6.2062499999999998</v>
      </c>
      <c r="J284" s="26">
        <v>6.35</v>
      </c>
      <c r="K284" s="26">
        <v>6.85</v>
      </c>
      <c r="L284" s="26">
        <v>7.1</v>
      </c>
      <c r="M284" s="26" t="s">
        <v>19</v>
      </c>
      <c r="N284" s="15">
        <f t="shared" si="11"/>
        <v>6.613725490196078</v>
      </c>
      <c r="O284" s="20">
        <v>1257479</v>
      </c>
      <c r="P284" s="21">
        <v>5.5996177436169337</v>
      </c>
      <c r="Q284" s="18">
        <v>0</v>
      </c>
      <c r="R284" s="19" t="s">
        <v>19</v>
      </c>
      <c r="S284" s="17">
        <v>6</v>
      </c>
      <c r="T284" s="15">
        <v>5.6444092828153369</v>
      </c>
    </row>
    <row r="285" spans="1:20" hidden="1" x14ac:dyDescent="0.3">
      <c r="A285" s="10">
        <v>42401</v>
      </c>
      <c r="B285" s="22">
        <v>10000</v>
      </c>
      <c r="C285" s="22">
        <v>295000</v>
      </c>
      <c r="D285" s="22">
        <v>150000</v>
      </c>
      <c r="E285" s="22">
        <v>200000</v>
      </c>
      <c r="F285" s="22">
        <v>0</v>
      </c>
      <c r="G285" s="12">
        <f t="shared" si="12"/>
        <v>655000</v>
      </c>
      <c r="H285" s="23">
        <v>4225000</v>
      </c>
      <c r="I285" s="25">
        <v>6.08</v>
      </c>
      <c r="J285" s="26">
        <v>6.2950847457627122</v>
      </c>
      <c r="K285" s="26">
        <v>6.79</v>
      </c>
      <c r="L285" s="26">
        <v>7.19</v>
      </c>
      <c r="M285" s="26" t="s">
        <v>19</v>
      </c>
      <c r="N285" s="15">
        <f t="shared" si="11"/>
        <v>6.6783969465648854</v>
      </c>
      <c r="O285" s="20">
        <v>1482084</v>
      </c>
      <c r="P285" s="21">
        <v>5.7500000000000009</v>
      </c>
      <c r="Q285" s="18">
        <v>0</v>
      </c>
      <c r="R285" s="19" t="s">
        <v>19</v>
      </c>
      <c r="S285" s="17">
        <v>6</v>
      </c>
      <c r="T285" s="15">
        <v>5.7464549517520132</v>
      </c>
    </row>
    <row r="286" spans="1:20" hidden="1" x14ac:dyDescent="0.3">
      <c r="A286" s="10">
        <v>42430</v>
      </c>
      <c r="B286" s="22">
        <v>0</v>
      </c>
      <c r="C286" s="22">
        <v>320000</v>
      </c>
      <c r="D286" s="22">
        <v>450000</v>
      </c>
      <c r="E286" s="22">
        <v>200000</v>
      </c>
      <c r="F286" s="22">
        <v>35000</v>
      </c>
      <c r="G286" s="12">
        <f t="shared" si="12"/>
        <v>1005000</v>
      </c>
      <c r="H286" s="23">
        <v>4760000</v>
      </c>
      <c r="I286" s="25" t="s">
        <v>19</v>
      </c>
      <c r="J286" s="26">
        <v>6.2312500000000002</v>
      </c>
      <c r="K286" s="26">
        <v>6.74</v>
      </c>
      <c r="L286" s="26">
        <v>7.22</v>
      </c>
      <c r="M286" s="26">
        <v>7.25</v>
      </c>
      <c r="N286" s="15">
        <f t="shared" si="11"/>
        <v>6.6912935323383085</v>
      </c>
      <c r="O286" s="20">
        <v>1837392</v>
      </c>
      <c r="P286" s="21">
        <v>5.7500000000000009</v>
      </c>
      <c r="Q286" s="18">
        <v>0</v>
      </c>
      <c r="R286" s="19" t="s">
        <v>19</v>
      </c>
      <c r="S286" s="17">
        <v>6</v>
      </c>
      <c r="T286" s="15">
        <v>5.6422032970046203</v>
      </c>
    </row>
    <row r="287" spans="1:20" hidden="1" x14ac:dyDescent="0.3">
      <c r="A287" s="10">
        <v>42461</v>
      </c>
      <c r="B287" s="22">
        <v>20000</v>
      </c>
      <c r="C287" s="22">
        <v>465000</v>
      </c>
      <c r="D287" s="22">
        <v>175000</v>
      </c>
      <c r="E287" s="22">
        <v>210000</v>
      </c>
      <c r="F287" s="22">
        <v>385000</v>
      </c>
      <c r="G287" s="12">
        <f t="shared" si="12"/>
        <v>1255000</v>
      </c>
      <c r="H287" s="23">
        <v>5165000</v>
      </c>
      <c r="I287" s="25">
        <v>5.95</v>
      </c>
      <c r="J287" s="26">
        <v>6.2086021505376348</v>
      </c>
      <c r="K287" s="26">
        <v>6.75</v>
      </c>
      <c r="L287" s="26">
        <v>7.19</v>
      </c>
      <c r="M287" s="26">
        <v>7.35</v>
      </c>
      <c r="N287" s="15">
        <f t="shared" si="11"/>
        <v>6.7943426294820721</v>
      </c>
      <c r="O287" s="20">
        <v>2053820</v>
      </c>
      <c r="P287" s="21">
        <v>5.75</v>
      </c>
      <c r="Q287" s="18">
        <v>60316</v>
      </c>
      <c r="R287" s="19">
        <v>7</v>
      </c>
      <c r="S287" s="17">
        <v>6</v>
      </c>
      <c r="T287" s="15">
        <v>5.3746978370284104</v>
      </c>
    </row>
    <row r="288" spans="1:20" hidden="1" x14ac:dyDescent="0.3">
      <c r="A288" s="10">
        <v>42491</v>
      </c>
      <c r="B288" s="22">
        <v>40000</v>
      </c>
      <c r="C288" s="22">
        <v>270000</v>
      </c>
      <c r="D288" s="22">
        <v>410000</v>
      </c>
      <c r="E288" s="22">
        <v>345000</v>
      </c>
      <c r="F288" s="22">
        <v>270000</v>
      </c>
      <c r="G288" s="12">
        <f t="shared" si="12"/>
        <v>1335000</v>
      </c>
      <c r="H288" s="23">
        <v>5710000</v>
      </c>
      <c r="I288" s="25">
        <v>5.67</v>
      </c>
      <c r="J288" s="26">
        <v>6.0122222222222224</v>
      </c>
      <c r="K288" s="26">
        <v>6.7</v>
      </c>
      <c r="L288" s="26">
        <v>7.05</v>
      </c>
      <c r="M288" s="26">
        <v>7.24</v>
      </c>
      <c r="N288" s="15">
        <f t="shared" si="11"/>
        <v>6.7297003745318351</v>
      </c>
      <c r="O288" s="20">
        <v>1930918.8881836361</v>
      </c>
      <c r="P288" s="21">
        <v>5.6982813111506072</v>
      </c>
      <c r="Q288" s="18">
        <v>60358</v>
      </c>
      <c r="R288" s="19">
        <v>8</v>
      </c>
      <c r="S288" s="17">
        <v>5.75</v>
      </c>
      <c r="T288" s="15">
        <v>5.5337110974914605</v>
      </c>
    </row>
    <row r="289" spans="1:20" hidden="1" x14ac:dyDescent="0.3">
      <c r="A289" s="10">
        <v>42522</v>
      </c>
      <c r="B289" s="22">
        <v>30000</v>
      </c>
      <c r="C289" s="22">
        <v>690000</v>
      </c>
      <c r="D289" s="22">
        <v>135000</v>
      </c>
      <c r="E289" s="22">
        <v>210000</v>
      </c>
      <c r="F289" s="22">
        <v>200000</v>
      </c>
      <c r="G289" s="12">
        <f t="shared" si="12"/>
        <v>1265000</v>
      </c>
      <c r="H289" s="23">
        <v>6365000</v>
      </c>
      <c r="I289" s="25">
        <v>5.6</v>
      </c>
      <c r="J289" s="26">
        <v>6.0782608695652174</v>
      </c>
      <c r="K289" s="26">
        <v>6.6</v>
      </c>
      <c r="L289" s="26">
        <v>7.04</v>
      </c>
      <c r="M289" s="26">
        <v>7.24</v>
      </c>
      <c r="N289" s="15">
        <f t="shared" si="11"/>
        <v>6.4659288537549404</v>
      </c>
      <c r="O289" s="20">
        <v>1985414</v>
      </c>
      <c r="P289" s="21">
        <v>5.5</v>
      </c>
      <c r="Q289" s="18">
        <v>122569</v>
      </c>
      <c r="R289" s="19">
        <v>6.75</v>
      </c>
      <c r="S289" s="17">
        <v>5.75</v>
      </c>
      <c r="T289" s="15">
        <v>5.1358712980054708</v>
      </c>
    </row>
    <row r="290" spans="1:20" hidden="1" x14ac:dyDescent="0.3">
      <c r="A290" s="10">
        <v>42552</v>
      </c>
      <c r="B290" s="22">
        <v>35000</v>
      </c>
      <c r="C290" s="22">
        <v>295000</v>
      </c>
      <c r="D290" s="22">
        <v>335000</v>
      </c>
      <c r="E290" s="22">
        <v>145000</v>
      </c>
      <c r="F290" s="22">
        <v>210000</v>
      </c>
      <c r="G290" s="12">
        <f t="shared" si="12"/>
        <v>1020000</v>
      </c>
      <c r="H290" s="23">
        <v>6660000</v>
      </c>
      <c r="I290" s="25">
        <v>5.5</v>
      </c>
      <c r="J290" s="26">
        <v>5.8094915254237289</v>
      </c>
      <c r="K290" s="26">
        <v>6.47</v>
      </c>
      <c r="L290" s="26">
        <v>6.88</v>
      </c>
      <c r="M290" s="26">
        <v>7.17</v>
      </c>
      <c r="N290" s="15">
        <f t="shared" si="11"/>
        <v>6.4480882352941178</v>
      </c>
      <c r="O290" s="20">
        <v>1924726</v>
      </c>
      <c r="P290" s="21">
        <v>5.4154077081611902</v>
      </c>
      <c r="Q290" s="18">
        <v>0</v>
      </c>
      <c r="R290" s="19" t="s">
        <v>19</v>
      </c>
      <c r="S290" s="17">
        <v>5.5</v>
      </c>
      <c r="T290" s="15">
        <v>5.2344955543189524</v>
      </c>
    </row>
    <row r="291" spans="1:20" hidden="1" x14ac:dyDescent="0.3">
      <c r="A291" s="10">
        <v>42583</v>
      </c>
      <c r="B291" s="22">
        <v>40000</v>
      </c>
      <c r="C291" s="22">
        <v>355000</v>
      </c>
      <c r="D291" s="22">
        <v>310000</v>
      </c>
      <c r="E291" s="22">
        <v>495000</v>
      </c>
      <c r="F291" s="22">
        <v>205000</v>
      </c>
      <c r="G291" s="12">
        <f t="shared" si="12"/>
        <v>1405000</v>
      </c>
      <c r="H291" s="23">
        <v>7060000</v>
      </c>
      <c r="I291" s="25">
        <v>5.49</v>
      </c>
      <c r="J291" s="26">
        <v>5.7847887323943663</v>
      </c>
      <c r="K291" s="26">
        <v>6.4</v>
      </c>
      <c r="L291" s="26">
        <v>6.83</v>
      </c>
      <c r="M291" s="26">
        <v>7.09</v>
      </c>
      <c r="N291" s="15">
        <f t="shared" si="11"/>
        <v>6.4708185053380785</v>
      </c>
      <c r="O291" s="20">
        <v>1971472</v>
      </c>
      <c r="P291" s="21">
        <v>5.25</v>
      </c>
      <c r="Q291" s="18">
        <v>50000</v>
      </c>
      <c r="R291" s="19">
        <v>6.5</v>
      </c>
      <c r="S291" s="17">
        <v>5.5</v>
      </c>
      <c r="T291" s="15">
        <v>5.0278245471822078</v>
      </c>
    </row>
    <row r="292" spans="1:20" hidden="1" x14ac:dyDescent="0.3">
      <c r="A292" s="10">
        <v>42614</v>
      </c>
      <c r="B292" s="22">
        <v>40000</v>
      </c>
      <c r="C292" s="22">
        <v>535000</v>
      </c>
      <c r="D292" s="22">
        <v>520000</v>
      </c>
      <c r="E292" s="22">
        <v>430000</v>
      </c>
      <c r="F292" s="22">
        <v>350000</v>
      </c>
      <c r="G292" s="12">
        <f t="shared" si="12"/>
        <v>1875000</v>
      </c>
      <c r="H292" s="23">
        <v>7750000</v>
      </c>
      <c r="I292" s="25">
        <v>5.55</v>
      </c>
      <c r="J292" s="26">
        <v>5.8270093457943926</v>
      </c>
      <c r="K292" s="26">
        <v>6.4</v>
      </c>
      <c r="L292" s="26">
        <v>6.84</v>
      </c>
      <c r="M292" s="26">
        <v>7.1</v>
      </c>
      <c r="N292" s="15">
        <f t="shared" si="11"/>
        <v>6.4499466666666665</v>
      </c>
      <c r="O292" s="20">
        <v>1742643</v>
      </c>
      <c r="P292" s="21">
        <v>5.25</v>
      </c>
      <c r="Q292" s="18">
        <v>0</v>
      </c>
      <c r="R292" s="19" t="s">
        <v>19</v>
      </c>
      <c r="S292" s="17">
        <v>5.5</v>
      </c>
      <c r="T292" s="15">
        <v>5.0819776423067058</v>
      </c>
    </row>
    <row r="293" spans="1:20" hidden="1" x14ac:dyDescent="0.3">
      <c r="A293" s="10">
        <v>42644</v>
      </c>
      <c r="B293" s="22">
        <v>30000</v>
      </c>
      <c r="C293" s="22">
        <v>135000</v>
      </c>
      <c r="D293" s="22">
        <v>280000</v>
      </c>
      <c r="E293" s="22">
        <v>435000</v>
      </c>
      <c r="F293" s="22">
        <v>130000</v>
      </c>
      <c r="G293" s="12">
        <f t="shared" si="12"/>
        <v>1010000</v>
      </c>
      <c r="H293" s="23">
        <v>7775000</v>
      </c>
      <c r="I293" s="25">
        <v>5.6</v>
      </c>
      <c r="J293" s="26">
        <v>5.78</v>
      </c>
      <c r="K293" s="26">
        <v>6.43</v>
      </c>
      <c r="L293" s="26">
        <v>6.9</v>
      </c>
      <c r="M293" s="26">
        <v>7.1</v>
      </c>
      <c r="N293" s="15">
        <f t="shared" si="11"/>
        <v>6.6071287128712868</v>
      </c>
      <c r="O293" s="20">
        <v>1428564</v>
      </c>
      <c r="P293" s="21">
        <v>5.25</v>
      </c>
      <c r="Q293" s="18">
        <v>125000</v>
      </c>
      <c r="R293" s="19">
        <v>6.5</v>
      </c>
      <c r="S293" s="17">
        <v>5.5</v>
      </c>
      <c r="T293" s="15">
        <v>5.2391298742651582</v>
      </c>
    </row>
    <row r="294" spans="1:20" hidden="1" x14ac:dyDescent="0.3">
      <c r="A294" s="10">
        <v>42675</v>
      </c>
      <c r="B294" s="22">
        <v>0</v>
      </c>
      <c r="C294" s="22">
        <v>55000</v>
      </c>
      <c r="D294" s="22">
        <v>140000</v>
      </c>
      <c r="E294" s="22">
        <v>220000</v>
      </c>
      <c r="F294" s="22">
        <v>80000</v>
      </c>
      <c r="G294" s="12">
        <f t="shared" si="12"/>
        <v>495000</v>
      </c>
      <c r="H294" s="23">
        <v>7317860</v>
      </c>
      <c r="I294" s="25" t="s">
        <v>19</v>
      </c>
      <c r="J294" s="26">
        <v>5.7636363636363637</v>
      </c>
      <c r="K294" s="26">
        <v>6.45</v>
      </c>
      <c r="L294" s="26">
        <v>6.8</v>
      </c>
      <c r="M294" s="26">
        <v>7.1</v>
      </c>
      <c r="N294" s="15">
        <f t="shared" si="11"/>
        <v>6.6343434343434344</v>
      </c>
      <c r="O294" s="20">
        <v>1457657</v>
      </c>
      <c r="P294" s="21">
        <v>5.25</v>
      </c>
      <c r="Q294" s="18">
        <v>2000</v>
      </c>
      <c r="R294" s="19">
        <v>6.5</v>
      </c>
      <c r="S294" s="17">
        <v>5.5</v>
      </c>
      <c r="T294" s="15">
        <v>5.2467581093532454</v>
      </c>
    </row>
    <row r="295" spans="1:20" hidden="1" x14ac:dyDescent="0.3">
      <c r="A295" s="10">
        <v>42705</v>
      </c>
      <c r="B295" s="22">
        <v>40000</v>
      </c>
      <c r="C295" s="22">
        <v>155000</v>
      </c>
      <c r="D295" s="22">
        <v>90000</v>
      </c>
      <c r="E295" s="22">
        <v>155000</v>
      </c>
      <c r="F295" s="22">
        <v>50000</v>
      </c>
      <c r="G295" s="12">
        <f t="shared" si="12"/>
        <v>490000</v>
      </c>
      <c r="H295" s="23">
        <v>7072860</v>
      </c>
      <c r="I295" s="25">
        <v>5.56</v>
      </c>
      <c r="J295" s="26">
        <v>5.8596774193548384</v>
      </c>
      <c r="K295" s="26">
        <v>6.5</v>
      </c>
      <c r="L295" s="26">
        <v>6.77</v>
      </c>
      <c r="M295" s="26">
        <v>7.05</v>
      </c>
      <c r="N295" s="15">
        <f t="shared" si="11"/>
        <v>6.3622448979591839</v>
      </c>
      <c r="O295" s="20">
        <v>1593344</v>
      </c>
      <c r="P295" s="21">
        <v>5.25</v>
      </c>
      <c r="Q295" s="18">
        <v>13288</v>
      </c>
      <c r="R295" s="19">
        <v>6.5</v>
      </c>
      <c r="S295" s="17">
        <v>5.5</v>
      </c>
      <c r="T295" s="15">
        <v>5.2539944017332321</v>
      </c>
    </row>
    <row r="296" spans="1:20" hidden="1" x14ac:dyDescent="0.3">
      <c r="A296" s="10">
        <v>42736</v>
      </c>
      <c r="B296" s="22">
        <v>85000</v>
      </c>
      <c r="C296" s="22">
        <v>460000</v>
      </c>
      <c r="D296" s="22">
        <v>715000</v>
      </c>
      <c r="E296" s="22">
        <v>350000</v>
      </c>
      <c r="F296" s="22">
        <v>160000</v>
      </c>
      <c r="G296" s="12">
        <f t="shared" si="12"/>
        <v>1770000</v>
      </c>
      <c r="H296" s="23">
        <v>8280000</v>
      </c>
      <c r="I296" s="25">
        <v>5.48</v>
      </c>
      <c r="J296" s="26">
        <v>5.9395652173913041</v>
      </c>
      <c r="K296" s="26">
        <v>6.48</v>
      </c>
      <c r="L296" s="26">
        <v>6.72</v>
      </c>
      <c r="M296" s="26">
        <v>7</v>
      </c>
      <c r="N296" s="15">
        <f t="shared" ref="N296:N334" si="13">+SUMPRODUCT(B296:F296,I296:M296)/SUM(B296:F296)</f>
        <v>6.3859887005649716</v>
      </c>
      <c r="O296" s="20">
        <v>1580102.3601468001</v>
      </c>
      <c r="P296" s="21">
        <v>5.25</v>
      </c>
      <c r="Q296" s="18">
        <v>0</v>
      </c>
      <c r="R296" s="19" t="s">
        <v>19</v>
      </c>
      <c r="S296" s="17">
        <v>5.5</v>
      </c>
      <c r="T296" s="15">
        <v>5.1750898168854311</v>
      </c>
    </row>
    <row r="297" spans="1:20" hidden="1" x14ac:dyDescent="0.3">
      <c r="A297" s="10">
        <v>42767</v>
      </c>
      <c r="B297" s="22">
        <v>80000</v>
      </c>
      <c r="C297" s="22">
        <v>340000</v>
      </c>
      <c r="D297" s="22">
        <v>855000</v>
      </c>
      <c r="E297" s="22">
        <v>575000</v>
      </c>
      <c r="F297" s="22">
        <v>175000</v>
      </c>
      <c r="G297" s="12">
        <f t="shared" si="12"/>
        <v>2025000</v>
      </c>
      <c r="H297" s="23">
        <v>9575000</v>
      </c>
      <c r="I297" s="25">
        <v>5.45</v>
      </c>
      <c r="J297" s="26">
        <v>6.0076470588235296</v>
      </c>
      <c r="K297" s="26">
        <v>6.46</v>
      </c>
      <c r="L297" s="26">
        <v>6.7</v>
      </c>
      <c r="M297" s="26">
        <v>7</v>
      </c>
      <c r="N297" s="15">
        <f t="shared" si="13"/>
        <v>6.4589629629629632</v>
      </c>
      <c r="O297" s="20">
        <v>2212288</v>
      </c>
      <c r="P297" s="21">
        <v>5.25</v>
      </c>
      <c r="Q297" s="18">
        <v>0</v>
      </c>
      <c r="R297" s="19" t="s">
        <v>19</v>
      </c>
      <c r="S297" s="17">
        <v>5.5</v>
      </c>
      <c r="T297" s="15">
        <v>5.1483063695803821</v>
      </c>
    </row>
    <row r="298" spans="1:20" hidden="1" x14ac:dyDescent="0.3">
      <c r="A298" s="10">
        <v>42795</v>
      </c>
      <c r="B298" s="22">
        <v>25000</v>
      </c>
      <c r="C298" s="22">
        <v>170000</v>
      </c>
      <c r="D298" s="22">
        <v>245000</v>
      </c>
      <c r="E298" s="22">
        <v>350000</v>
      </c>
      <c r="F298" s="28">
        <v>190000</v>
      </c>
      <c r="G298" s="12">
        <f t="shared" si="12"/>
        <v>980000</v>
      </c>
      <c r="H298" s="23">
        <v>9580000</v>
      </c>
      <c r="I298" s="25">
        <v>5.35</v>
      </c>
      <c r="J298" s="26">
        <v>5.7252941176470591</v>
      </c>
      <c r="K298" s="26">
        <v>6.35</v>
      </c>
      <c r="L298" s="26">
        <v>6.5</v>
      </c>
      <c r="M298" s="26">
        <v>7</v>
      </c>
      <c r="N298" s="15">
        <f t="shared" si="13"/>
        <v>6.3957142857142859</v>
      </c>
      <c r="O298" s="20">
        <v>2296308</v>
      </c>
      <c r="P298" s="21">
        <v>5.25</v>
      </c>
      <c r="Q298" s="18">
        <v>0</v>
      </c>
      <c r="R298" s="19" t="s">
        <v>19</v>
      </c>
      <c r="S298" s="17">
        <v>5.5</v>
      </c>
      <c r="T298" s="15">
        <v>5.1741569293779843</v>
      </c>
    </row>
    <row r="299" spans="1:20" hidden="1" x14ac:dyDescent="0.3">
      <c r="A299" s="10">
        <v>42826</v>
      </c>
      <c r="B299" s="22">
        <v>0</v>
      </c>
      <c r="C299" s="22">
        <v>165000</v>
      </c>
      <c r="D299" s="22">
        <v>280000</v>
      </c>
      <c r="E299" s="22">
        <v>470000</v>
      </c>
      <c r="F299" s="22">
        <v>570000</v>
      </c>
      <c r="G299" s="12">
        <f t="shared" si="12"/>
        <v>1485000</v>
      </c>
      <c r="H299" s="23">
        <v>10180000</v>
      </c>
      <c r="I299" s="25" t="s">
        <v>19</v>
      </c>
      <c r="J299" s="26">
        <v>5.663636363636364</v>
      </c>
      <c r="K299" s="26">
        <v>6.19</v>
      </c>
      <c r="L299" s="26">
        <v>6.3</v>
      </c>
      <c r="M299" s="26">
        <v>6.75</v>
      </c>
      <c r="N299" s="15">
        <f t="shared" si="13"/>
        <v>6.381279461279461</v>
      </c>
      <c r="O299" s="20">
        <v>2659305</v>
      </c>
      <c r="P299" s="21">
        <v>5.25</v>
      </c>
      <c r="Q299" s="18">
        <v>495</v>
      </c>
      <c r="R299" s="19">
        <v>6.5</v>
      </c>
      <c r="S299" s="17">
        <v>5.5</v>
      </c>
      <c r="T299" s="15">
        <v>5.1527658775297427</v>
      </c>
    </row>
    <row r="300" spans="1:20" hidden="1" x14ac:dyDescent="0.3">
      <c r="A300" s="10">
        <v>42856</v>
      </c>
      <c r="B300" s="22">
        <v>0</v>
      </c>
      <c r="C300" s="22">
        <v>120000</v>
      </c>
      <c r="D300" s="22">
        <v>280000</v>
      </c>
      <c r="E300" s="22">
        <v>465000</v>
      </c>
      <c r="F300" s="22">
        <v>400000</v>
      </c>
      <c r="G300" s="12">
        <f t="shared" si="12"/>
        <v>1265000</v>
      </c>
      <c r="H300" s="23">
        <v>10580000</v>
      </c>
      <c r="I300" s="25" t="s">
        <v>19</v>
      </c>
      <c r="J300" s="26">
        <v>5.5425000000000004</v>
      </c>
      <c r="K300" s="26">
        <v>6</v>
      </c>
      <c r="L300" s="26">
        <v>6.2</v>
      </c>
      <c r="M300" s="26">
        <v>6.67</v>
      </c>
      <c r="N300" s="15">
        <f t="shared" si="13"/>
        <v>6.2419762845849807</v>
      </c>
      <c r="O300" s="20">
        <v>1985890</v>
      </c>
      <c r="P300" s="21">
        <v>5.25</v>
      </c>
      <c r="Q300" s="18">
        <v>0</v>
      </c>
      <c r="R300" s="19" t="s">
        <v>19</v>
      </c>
      <c r="S300" s="17">
        <v>5.5</v>
      </c>
      <c r="T300" s="15">
        <v>5.189326311306421</v>
      </c>
    </row>
    <row r="301" spans="1:20" hidden="1" x14ac:dyDescent="0.3">
      <c r="A301" s="10">
        <v>42887</v>
      </c>
      <c r="B301" s="22">
        <v>40000</v>
      </c>
      <c r="C301" s="22">
        <v>45000</v>
      </c>
      <c r="D301" s="22">
        <v>170000</v>
      </c>
      <c r="E301" s="22">
        <v>265000</v>
      </c>
      <c r="F301" s="22">
        <v>160000</v>
      </c>
      <c r="G301" s="12">
        <f t="shared" si="12"/>
        <v>680000</v>
      </c>
      <c r="H301" s="23">
        <v>10790000</v>
      </c>
      <c r="I301" s="25">
        <v>5.25</v>
      </c>
      <c r="J301" s="26">
        <v>5.7</v>
      </c>
      <c r="K301" s="26">
        <v>6</v>
      </c>
      <c r="L301" s="26">
        <v>6.18</v>
      </c>
      <c r="M301" s="26">
        <v>6.65</v>
      </c>
      <c r="N301" s="15">
        <f t="shared" si="13"/>
        <v>6.1591176470588236</v>
      </c>
      <c r="O301" s="20">
        <v>1562326</v>
      </c>
      <c r="P301" s="21">
        <v>5.25</v>
      </c>
      <c r="Q301" s="18">
        <v>0</v>
      </c>
      <c r="R301" s="19" t="s">
        <v>19</v>
      </c>
      <c r="S301" s="17">
        <v>5.5</v>
      </c>
      <c r="T301" s="15">
        <v>5.235403736392179</v>
      </c>
    </row>
    <row r="302" spans="1:20" hidden="1" x14ac:dyDescent="0.3">
      <c r="A302" s="10">
        <v>42917</v>
      </c>
      <c r="B302" s="22">
        <v>10000</v>
      </c>
      <c r="C302" s="22">
        <v>205000</v>
      </c>
      <c r="D302" s="22">
        <v>250000</v>
      </c>
      <c r="E302" s="22">
        <v>335000</v>
      </c>
      <c r="F302" s="22">
        <v>210000</v>
      </c>
      <c r="G302" s="12">
        <f t="shared" si="12"/>
        <v>1010000</v>
      </c>
      <c r="H302" s="23">
        <v>10735000</v>
      </c>
      <c r="I302" s="25">
        <v>5.28</v>
      </c>
      <c r="J302" s="26">
        <v>5.6139024390243906</v>
      </c>
      <c r="K302" s="26">
        <v>5.9</v>
      </c>
      <c r="L302" s="26">
        <v>6.18</v>
      </c>
      <c r="M302" s="26">
        <v>6.65</v>
      </c>
      <c r="N302" s="15">
        <f t="shared" si="13"/>
        <v>6.0846039603960396</v>
      </c>
      <c r="O302" s="20">
        <v>1623041.8712268572</v>
      </c>
      <c r="P302" s="21">
        <v>5.25</v>
      </c>
      <c r="Q302" s="18">
        <v>0</v>
      </c>
      <c r="R302" s="19" t="s">
        <v>19</v>
      </c>
      <c r="S302" s="17">
        <v>5.5</v>
      </c>
      <c r="T302" s="15">
        <v>5.22232536505265</v>
      </c>
    </row>
    <row r="303" spans="1:20" hidden="1" x14ac:dyDescent="0.3">
      <c r="A303" s="10">
        <v>42948</v>
      </c>
      <c r="B303" s="22">
        <v>30000</v>
      </c>
      <c r="C303" s="22">
        <v>235000</v>
      </c>
      <c r="D303" s="22">
        <v>210000</v>
      </c>
      <c r="E303" s="22">
        <v>210000</v>
      </c>
      <c r="F303" s="22">
        <v>410000</v>
      </c>
      <c r="G303" s="12">
        <f t="shared" si="12"/>
        <v>1095000</v>
      </c>
      <c r="H303" s="23">
        <v>10400000</v>
      </c>
      <c r="I303" s="25">
        <v>5.28</v>
      </c>
      <c r="J303" s="26">
        <v>5.3906382978723402</v>
      </c>
      <c r="K303" s="26">
        <v>5.5</v>
      </c>
      <c r="L303" s="26">
        <v>6.09</v>
      </c>
      <c r="M303" s="26">
        <v>6.55</v>
      </c>
      <c r="N303" s="15">
        <f t="shared" si="13"/>
        <v>5.9768036529680364</v>
      </c>
      <c r="O303" s="20">
        <v>1668122</v>
      </c>
      <c r="P303" s="21">
        <v>5.1698614861797783</v>
      </c>
      <c r="Q303" s="18">
        <v>0</v>
      </c>
      <c r="R303" s="19" t="s">
        <v>19</v>
      </c>
      <c r="S303" s="17">
        <v>5.25</v>
      </c>
      <c r="T303" s="15">
        <v>5.1823888335786235</v>
      </c>
    </row>
    <row r="304" spans="1:20" hidden="1" x14ac:dyDescent="0.3">
      <c r="A304" s="10">
        <v>42979</v>
      </c>
      <c r="B304" s="22">
        <v>70000</v>
      </c>
      <c r="C304" s="22">
        <v>150000</v>
      </c>
      <c r="D304" s="22">
        <v>40000</v>
      </c>
      <c r="E304" s="22">
        <v>325000</v>
      </c>
      <c r="F304" s="22">
        <v>395000</v>
      </c>
      <c r="G304" s="12">
        <f t="shared" si="12"/>
        <v>980000</v>
      </c>
      <c r="H304" s="23">
        <v>10555000</v>
      </c>
      <c r="I304" s="25">
        <v>5.05</v>
      </c>
      <c r="J304" s="26">
        <v>5.1180000000000003</v>
      </c>
      <c r="K304" s="26">
        <v>5.25</v>
      </c>
      <c r="L304" s="26">
        <v>5.89</v>
      </c>
      <c r="M304" s="26">
        <v>6.3</v>
      </c>
      <c r="N304" s="15">
        <f t="shared" si="13"/>
        <v>5.8509693877551019</v>
      </c>
      <c r="O304" s="20">
        <v>1631166</v>
      </c>
      <c r="P304" s="21">
        <v>5</v>
      </c>
      <c r="Q304" s="18">
        <v>0</v>
      </c>
      <c r="R304" s="19" t="s">
        <v>19</v>
      </c>
      <c r="S304" s="17">
        <v>5.25</v>
      </c>
      <c r="T304" s="15">
        <v>4.9923512905192506</v>
      </c>
    </row>
    <row r="305" spans="1:20" hidden="1" x14ac:dyDescent="0.3">
      <c r="A305" s="10">
        <v>43009</v>
      </c>
      <c r="B305" s="22">
        <v>100000</v>
      </c>
      <c r="C305" s="22">
        <v>95000</v>
      </c>
      <c r="D305" s="22">
        <v>19000</v>
      </c>
      <c r="E305" s="22">
        <v>165000</v>
      </c>
      <c r="F305" s="22">
        <v>720000</v>
      </c>
      <c r="G305" s="12">
        <f t="shared" si="12"/>
        <v>1099000</v>
      </c>
      <c r="H305" s="23">
        <v>10299000</v>
      </c>
      <c r="I305" s="25">
        <v>5.0199999999999996</v>
      </c>
      <c r="J305" s="26">
        <v>5.0510526315789477</v>
      </c>
      <c r="K305" s="26">
        <v>5.15</v>
      </c>
      <c r="L305" s="26">
        <v>5.9</v>
      </c>
      <c r="M305" s="26">
        <v>6.3</v>
      </c>
      <c r="N305" s="15">
        <f t="shared" si="13"/>
        <v>5.9956323930846223</v>
      </c>
      <c r="O305" s="20">
        <v>1430194</v>
      </c>
      <c r="P305" s="21">
        <v>5</v>
      </c>
      <c r="Q305" s="18">
        <v>40000</v>
      </c>
      <c r="R305" s="19">
        <v>6.25</v>
      </c>
      <c r="S305" s="17">
        <v>5.25</v>
      </c>
      <c r="T305" s="15">
        <v>5.001405973542167</v>
      </c>
    </row>
    <row r="306" spans="1:20" hidden="1" x14ac:dyDescent="0.3">
      <c r="A306" s="10">
        <v>43040</v>
      </c>
      <c r="B306" s="22">
        <v>0</v>
      </c>
      <c r="C306" s="22">
        <v>15000</v>
      </c>
      <c r="D306" s="22">
        <v>190000</v>
      </c>
      <c r="E306" s="22">
        <v>190000</v>
      </c>
      <c r="F306" s="22">
        <v>405000</v>
      </c>
      <c r="G306" s="12">
        <f t="shared" si="12"/>
        <v>800000</v>
      </c>
      <c r="H306" s="23">
        <v>9924000</v>
      </c>
      <c r="I306" s="25" t="s">
        <v>19</v>
      </c>
      <c r="J306" s="25">
        <v>5</v>
      </c>
      <c r="K306" s="26">
        <v>5.09</v>
      </c>
      <c r="L306" s="26">
        <v>5.83</v>
      </c>
      <c r="M306" s="26">
        <v>6.3</v>
      </c>
      <c r="N306" s="15">
        <f t="shared" si="13"/>
        <v>5.8766249999999998</v>
      </c>
      <c r="O306" s="20">
        <v>1947104</v>
      </c>
      <c r="P306" s="21">
        <v>5</v>
      </c>
      <c r="Q306" s="18">
        <v>0</v>
      </c>
      <c r="R306" s="19" t="s">
        <v>19</v>
      </c>
      <c r="S306" s="17">
        <v>5.25</v>
      </c>
      <c r="T306" s="15">
        <v>4.982686542343588</v>
      </c>
    </row>
    <row r="307" spans="1:20" hidden="1" x14ac:dyDescent="0.3">
      <c r="A307" s="10">
        <v>43070</v>
      </c>
      <c r="B307" s="22">
        <v>0</v>
      </c>
      <c r="C307" s="22">
        <v>10000</v>
      </c>
      <c r="D307" s="22">
        <v>100000</v>
      </c>
      <c r="E307" s="22">
        <v>245000</v>
      </c>
      <c r="F307" s="22">
        <v>890000</v>
      </c>
      <c r="G307" s="12">
        <f t="shared" si="12"/>
        <v>1245000</v>
      </c>
      <c r="H307" s="23">
        <v>10729000</v>
      </c>
      <c r="I307" s="25" t="s">
        <v>19</v>
      </c>
      <c r="J307" s="26">
        <v>5</v>
      </c>
      <c r="K307" s="26">
        <v>5.05</v>
      </c>
      <c r="L307" s="26">
        <v>5.8</v>
      </c>
      <c r="M307" s="26">
        <v>6.25</v>
      </c>
      <c r="N307" s="15">
        <f t="shared" si="13"/>
        <v>6.0550200803212855</v>
      </c>
      <c r="O307" s="20">
        <v>2095880</v>
      </c>
      <c r="P307" s="21">
        <v>5</v>
      </c>
      <c r="Q307" s="18">
        <v>0</v>
      </c>
      <c r="R307" s="19" t="s">
        <v>19</v>
      </c>
      <c r="S307" s="17">
        <v>5.25</v>
      </c>
      <c r="T307" s="15">
        <v>4.9802619151151841</v>
      </c>
    </row>
    <row r="308" spans="1:20" hidden="1" x14ac:dyDescent="0.3">
      <c r="A308" s="10">
        <v>43101</v>
      </c>
      <c r="B308" s="22">
        <v>0</v>
      </c>
      <c r="C308" s="22">
        <v>270000</v>
      </c>
      <c r="D308" s="22">
        <v>250000</v>
      </c>
      <c r="E308" s="22">
        <v>385000</v>
      </c>
      <c r="F308" s="22">
        <v>610000</v>
      </c>
      <c r="G308" s="12">
        <f t="shared" si="12"/>
        <v>1515000</v>
      </c>
      <c r="H308" s="23">
        <v>11194000</v>
      </c>
      <c r="I308" s="25" t="s">
        <v>19</v>
      </c>
      <c r="J308" s="26">
        <v>5</v>
      </c>
      <c r="K308" s="26">
        <v>5.03</v>
      </c>
      <c r="L308" s="26">
        <v>5.7</v>
      </c>
      <c r="M308" s="26">
        <v>6.15</v>
      </c>
      <c r="N308" s="15">
        <f t="shared" si="13"/>
        <v>5.6458745874587457</v>
      </c>
      <c r="O308" s="20">
        <v>2041097</v>
      </c>
      <c r="P308" s="21">
        <v>5</v>
      </c>
      <c r="Q308" s="18">
        <v>0</v>
      </c>
      <c r="R308" s="19" t="s">
        <v>19</v>
      </c>
      <c r="S308" s="17">
        <v>5.25</v>
      </c>
      <c r="T308" s="15">
        <v>4.9769327160376315</v>
      </c>
    </row>
    <row r="309" spans="1:20" hidden="1" x14ac:dyDescent="0.3">
      <c r="A309" s="10">
        <v>43132</v>
      </c>
      <c r="B309" s="22">
        <v>80000</v>
      </c>
      <c r="C309" s="22">
        <v>415000</v>
      </c>
      <c r="D309" s="22">
        <v>270000</v>
      </c>
      <c r="E309" s="22">
        <v>555000</v>
      </c>
      <c r="F309" s="22">
        <v>848000</v>
      </c>
      <c r="G309" s="12">
        <f t="shared" si="12"/>
        <v>2168000</v>
      </c>
      <c r="H309" s="23">
        <v>12357000</v>
      </c>
      <c r="I309" s="25">
        <v>4.9000000000000004</v>
      </c>
      <c r="J309" s="26">
        <v>4.9938554216867468</v>
      </c>
      <c r="K309" s="26">
        <v>5.01</v>
      </c>
      <c r="L309" s="26">
        <v>5.68</v>
      </c>
      <c r="M309" s="26">
        <v>6.05</v>
      </c>
      <c r="N309" s="15">
        <f t="shared" si="13"/>
        <v>5.5811577490774908</v>
      </c>
      <c r="O309" s="20">
        <v>2864634</v>
      </c>
      <c r="P309" s="21">
        <v>5</v>
      </c>
      <c r="Q309" s="18">
        <v>0</v>
      </c>
      <c r="R309" s="19" t="s">
        <v>19</v>
      </c>
      <c r="S309" s="17">
        <v>5.25</v>
      </c>
      <c r="T309" s="15">
        <v>4.868745454782994</v>
      </c>
    </row>
    <row r="310" spans="1:20" hidden="1" x14ac:dyDescent="0.3">
      <c r="A310" s="10">
        <v>43160</v>
      </c>
      <c r="B310" s="22">
        <v>160000</v>
      </c>
      <c r="C310" s="22">
        <v>250000</v>
      </c>
      <c r="D310" s="22">
        <v>150000</v>
      </c>
      <c r="E310" s="22">
        <v>255000</v>
      </c>
      <c r="F310" s="28">
        <v>160000</v>
      </c>
      <c r="G310" s="12">
        <f t="shared" si="12"/>
        <v>975000</v>
      </c>
      <c r="H310" s="23">
        <v>12502000</v>
      </c>
      <c r="I310" s="25">
        <v>4.8</v>
      </c>
      <c r="J310" s="26">
        <v>5.1459999999999999</v>
      </c>
      <c r="K310" s="26">
        <v>5.25</v>
      </c>
      <c r="L310" s="26">
        <v>5.68</v>
      </c>
      <c r="M310" s="26">
        <v>6.05</v>
      </c>
      <c r="N310" s="15">
        <f t="shared" si="13"/>
        <v>5.3932307692307688</v>
      </c>
      <c r="O310" s="20">
        <v>1987204</v>
      </c>
      <c r="P310" s="21">
        <v>5</v>
      </c>
      <c r="Q310" s="18">
        <v>0</v>
      </c>
      <c r="R310" s="19" t="s">
        <v>19</v>
      </c>
      <c r="S310" s="17">
        <v>5.25</v>
      </c>
      <c r="T310" s="15">
        <v>4.9902268542446313</v>
      </c>
    </row>
    <row r="311" spans="1:20" hidden="1" x14ac:dyDescent="0.3">
      <c r="A311" s="10">
        <v>43191</v>
      </c>
      <c r="B311" s="22">
        <v>0</v>
      </c>
      <c r="C311" s="22">
        <v>170000</v>
      </c>
      <c r="D311" s="22">
        <v>225000</v>
      </c>
      <c r="E311" s="22">
        <v>210000</v>
      </c>
      <c r="F311" s="22">
        <v>761000</v>
      </c>
      <c r="G311" s="12">
        <f t="shared" si="12"/>
        <v>1366000</v>
      </c>
      <c r="H311" s="23">
        <v>12734000</v>
      </c>
      <c r="I311" s="25" t="s">
        <v>19</v>
      </c>
      <c r="J311" s="26">
        <v>5.1044117647058824</v>
      </c>
      <c r="K311" s="26">
        <v>5.25</v>
      </c>
      <c r="L311" s="26">
        <v>5.67</v>
      </c>
      <c r="M311" s="26">
        <v>6.05</v>
      </c>
      <c r="N311" s="15">
        <f t="shared" si="13"/>
        <v>5.7421303074670567</v>
      </c>
      <c r="O311" s="20">
        <v>1648104.6083519999</v>
      </c>
      <c r="P311" s="21">
        <v>5</v>
      </c>
      <c r="Q311" s="18">
        <v>0</v>
      </c>
      <c r="R311" s="19" t="s">
        <v>19</v>
      </c>
      <c r="S311" s="17">
        <v>5.25</v>
      </c>
      <c r="T311" s="15">
        <v>5.0268016356528182</v>
      </c>
    </row>
    <row r="312" spans="1:20" hidden="1" x14ac:dyDescent="0.3">
      <c r="A312" s="10">
        <v>43221</v>
      </c>
      <c r="B312" s="22">
        <v>0</v>
      </c>
      <c r="C312" s="22">
        <v>5000</v>
      </c>
      <c r="D312" s="22">
        <v>0</v>
      </c>
      <c r="E312" s="22">
        <v>30000</v>
      </c>
      <c r="F312" s="22">
        <v>300000</v>
      </c>
      <c r="G312" s="12">
        <f t="shared" si="12"/>
        <v>335000</v>
      </c>
      <c r="H312" s="23">
        <v>11984000</v>
      </c>
      <c r="I312" s="25" t="s">
        <v>19</v>
      </c>
      <c r="J312" s="26">
        <v>5.15</v>
      </c>
      <c r="K312" s="25" t="s">
        <v>19</v>
      </c>
      <c r="L312" s="26">
        <v>5.67</v>
      </c>
      <c r="M312" s="26">
        <v>5.99</v>
      </c>
      <c r="N312" s="15">
        <f t="shared" si="13"/>
        <v>5.9488059701492535</v>
      </c>
      <c r="O312" s="20">
        <v>907914</v>
      </c>
      <c r="P312" s="21">
        <v>5</v>
      </c>
      <c r="Q312" s="18">
        <v>564.27353200000005</v>
      </c>
      <c r="R312" s="19">
        <v>6.25</v>
      </c>
      <c r="S312" s="17">
        <v>5.25</v>
      </c>
      <c r="T312" s="15">
        <v>5.0964506520432939</v>
      </c>
    </row>
    <row r="313" spans="1:20" hidden="1" x14ac:dyDescent="0.3">
      <c r="A313" s="10">
        <v>43252</v>
      </c>
      <c r="B313" s="22">
        <v>0</v>
      </c>
      <c r="C313" s="22">
        <v>160000</v>
      </c>
      <c r="D313" s="22">
        <v>105000</v>
      </c>
      <c r="E313" s="22">
        <v>0</v>
      </c>
      <c r="F313" s="22">
        <v>150000</v>
      </c>
      <c r="G313" s="12">
        <f t="shared" si="12"/>
        <v>415000</v>
      </c>
      <c r="H313" s="23">
        <v>11599000</v>
      </c>
      <c r="I313" s="25" t="s">
        <v>19</v>
      </c>
      <c r="J313" s="26">
        <v>5.3328125000000002</v>
      </c>
      <c r="K313" s="26">
        <v>5.4</v>
      </c>
      <c r="L313" s="25" t="s">
        <v>19</v>
      </c>
      <c r="M313" s="26">
        <v>5.95</v>
      </c>
      <c r="N313" s="15">
        <f t="shared" si="13"/>
        <v>5.57289156626506</v>
      </c>
      <c r="O313" s="20">
        <v>824239</v>
      </c>
      <c r="P313" s="21">
        <v>5</v>
      </c>
      <c r="Q313" s="18">
        <v>23000</v>
      </c>
      <c r="R313" s="19">
        <v>6.25</v>
      </c>
      <c r="S313" s="17">
        <v>5.25</v>
      </c>
      <c r="T313" s="15">
        <v>5.214891632973738</v>
      </c>
    </row>
    <row r="314" spans="1:20" hidden="1" x14ac:dyDescent="0.3">
      <c r="A314" s="10">
        <v>43282</v>
      </c>
      <c r="B314" s="22">
        <v>0</v>
      </c>
      <c r="C314" s="22">
        <v>45000</v>
      </c>
      <c r="D314" s="22">
        <v>15000</v>
      </c>
      <c r="E314" s="22">
        <v>10000</v>
      </c>
      <c r="F314" s="22">
        <v>200000</v>
      </c>
      <c r="G314" s="12">
        <f t="shared" si="12"/>
        <v>270000</v>
      </c>
      <c r="H314" s="23">
        <v>11109000</v>
      </c>
      <c r="I314" s="25" t="s">
        <v>19</v>
      </c>
      <c r="J314" s="26">
        <v>5.2166666666666668</v>
      </c>
      <c r="K314" s="26">
        <v>5.35</v>
      </c>
      <c r="L314" s="26">
        <v>5.85</v>
      </c>
      <c r="M314" s="26">
        <v>6.05</v>
      </c>
      <c r="N314" s="15">
        <f t="shared" si="13"/>
        <v>5.8648148148148147</v>
      </c>
      <c r="O314" s="20">
        <v>1186407</v>
      </c>
      <c r="P314" s="21">
        <v>5</v>
      </c>
      <c r="Q314" s="18">
        <v>0</v>
      </c>
      <c r="R314" s="19" t="s">
        <v>19</v>
      </c>
      <c r="S314" s="17">
        <v>5.25</v>
      </c>
      <c r="T314" s="15">
        <v>5.1377914820905879</v>
      </c>
    </row>
    <row r="315" spans="1:20" hidden="1" x14ac:dyDescent="0.3">
      <c r="A315" s="10">
        <v>43313</v>
      </c>
      <c r="B315" s="22">
        <v>70000</v>
      </c>
      <c r="C315" s="22">
        <v>335000</v>
      </c>
      <c r="D315" s="22">
        <v>30000</v>
      </c>
      <c r="E315" s="22">
        <v>260000</v>
      </c>
      <c r="F315" s="22">
        <v>5000</v>
      </c>
      <c r="G315" s="12">
        <f t="shared" si="12"/>
        <v>700000</v>
      </c>
      <c r="H315" s="23">
        <v>11094000</v>
      </c>
      <c r="I315" s="25">
        <v>5.33</v>
      </c>
      <c r="J315" s="26">
        <v>5.35</v>
      </c>
      <c r="K315" s="26">
        <v>5.4</v>
      </c>
      <c r="L315" s="26">
        <v>5.85</v>
      </c>
      <c r="M315" s="26">
        <v>6</v>
      </c>
      <c r="N315" s="15">
        <f t="shared" si="13"/>
        <v>5.5404999999999998</v>
      </c>
      <c r="O315" s="20">
        <v>1190416</v>
      </c>
      <c r="P315" s="21">
        <v>5</v>
      </c>
      <c r="Q315" s="18">
        <v>0</v>
      </c>
      <c r="R315" s="19" t="s">
        <v>19</v>
      </c>
      <c r="S315" s="17">
        <v>5.25</v>
      </c>
      <c r="T315" s="15">
        <v>5.084179192866892</v>
      </c>
    </row>
    <row r="316" spans="1:20" hidden="1" x14ac:dyDescent="0.3">
      <c r="A316" s="10">
        <v>43344</v>
      </c>
      <c r="B316" s="22">
        <v>110000</v>
      </c>
      <c r="C316" s="22">
        <v>130000</v>
      </c>
      <c r="D316" s="22">
        <v>0</v>
      </c>
      <c r="E316" s="22">
        <v>65000</v>
      </c>
      <c r="F316" s="22">
        <v>175000</v>
      </c>
      <c r="G316" s="12">
        <f t="shared" si="12"/>
        <v>480000</v>
      </c>
      <c r="H316" s="23">
        <v>10694000</v>
      </c>
      <c r="I316" s="25">
        <v>5.4</v>
      </c>
      <c r="J316" s="26">
        <v>5.47</v>
      </c>
      <c r="K316" s="25" t="s">
        <v>19</v>
      </c>
      <c r="L316" s="26">
        <v>5.84</v>
      </c>
      <c r="M316" s="26">
        <v>6</v>
      </c>
      <c r="N316" s="15">
        <f t="shared" si="13"/>
        <v>5.6972916666666666</v>
      </c>
      <c r="O316" s="20">
        <v>894096</v>
      </c>
      <c r="P316" s="21">
        <v>5</v>
      </c>
      <c r="Q316" s="18">
        <v>0</v>
      </c>
      <c r="R316" s="19" t="s">
        <v>19</v>
      </c>
      <c r="S316" s="17">
        <v>5.25</v>
      </c>
      <c r="T316" s="15">
        <v>5.1585244382295503</v>
      </c>
    </row>
    <row r="317" spans="1:20" hidden="1" x14ac:dyDescent="0.3">
      <c r="A317" s="10">
        <v>43374</v>
      </c>
      <c r="B317" s="22">
        <v>100000</v>
      </c>
      <c r="C317" s="22">
        <v>100000</v>
      </c>
      <c r="D317" s="22">
        <v>0</v>
      </c>
      <c r="E317" s="22">
        <v>20000</v>
      </c>
      <c r="F317" s="22">
        <v>70000</v>
      </c>
      <c r="G317" s="12">
        <f t="shared" si="12"/>
        <v>290000</v>
      </c>
      <c r="H317" s="23">
        <v>9859000</v>
      </c>
      <c r="I317" s="25">
        <v>5.4</v>
      </c>
      <c r="J317" s="26">
        <v>5.6849999999999996</v>
      </c>
      <c r="K317" s="25" t="s">
        <v>19</v>
      </c>
      <c r="L317" s="26">
        <v>6</v>
      </c>
      <c r="M317" s="26">
        <v>6.45</v>
      </c>
      <c r="N317" s="15">
        <f t="shared" si="13"/>
        <v>5.7931034482758621</v>
      </c>
      <c r="O317" s="20">
        <v>750532</v>
      </c>
      <c r="P317" s="21">
        <v>5</v>
      </c>
      <c r="Q317" s="18">
        <v>0</v>
      </c>
      <c r="R317" s="19" t="s">
        <v>19</v>
      </c>
      <c r="S317" s="17">
        <v>5.25</v>
      </c>
      <c r="T317" s="15">
        <v>5.3854212373203829</v>
      </c>
    </row>
    <row r="318" spans="1:20" hidden="1" x14ac:dyDescent="0.3">
      <c r="A318" s="10">
        <v>43405</v>
      </c>
      <c r="B318" s="22">
        <v>150000</v>
      </c>
      <c r="C318" s="22">
        <v>70000</v>
      </c>
      <c r="D318" s="22">
        <v>80000</v>
      </c>
      <c r="E318" s="22">
        <v>50000</v>
      </c>
      <c r="F318" s="22">
        <v>45000</v>
      </c>
      <c r="G318" s="12">
        <f t="shared" si="12"/>
        <v>395000</v>
      </c>
      <c r="H318" s="23">
        <v>9199000</v>
      </c>
      <c r="I318" s="25">
        <v>5.48</v>
      </c>
      <c r="J318" s="26">
        <v>5.6714285714285717</v>
      </c>
      <c r="K318" s="25">
        <v>5.85</v>
      </c>
      <c r="L318" s="26">
        <v>6.15</v>
      </c>
      <c r="M318" s="26">
        <v>6.45</v>
      </c>
      <c r="N318" s="15">
        <f t="shared" si="13"/>
        <v>5.7841772151898736</v>
      </c>
      <c r="O318" s="20">
        <v>961102</v>
      </c>
      <c r="P318" s="21">
        <v>5</v>
      </c>
      <c r="Q318" s="18">
        <v>17358.798891999999</v>
      </c>
      <c r="R318" s="19">
        <v>6.25</v>
      </c>
      <c r="S318" s="17">
        <v>5.25</v>
      </c>
      <c r="T318" s="15">
        <v>5.5306231921968569</v>
      </c>
    </row>
    <row r="319" spans="1:20" hidden="1" x14ac:dyDescent="0.3">
      <c r="A319" s="10">
        <v>43435</v>
      </c>
      <c r="B319" s="22">
        <v>200000</v>
      </c>
      <c r="C319" s="22">
        <v>295000</v>
      </c>
      <c r="D319" s="22">
        <v>95000</v>
      </c>
      <c r="E319" s="22">
        <v>95000</v>
      </c>
      <c r="F319" s="22">
        <v>195000</v>
      </c>
      <c r="G319" s="12">
        <f t="shared" si="12"/>
        <v>880000</v>
      </c>
      <c r="H319" s="23">
        <v>9339000</v>
      </c>
      <c r="I319" s="25">
        <v>5.46</v>
      </c>
      <c r="J319" s="26">
        <v>5.7250847457627119</v>
      </c>
      <c r="K319" s="26">
        <v>5.92</v>
      </c>
      <c r="L319" s="26">
        <v>6.2</v>
      </c>
      <c r="M319" s="26">
        <v>6.5</v>
      </c>
      <c r="N319" s="15">
        <f t="shared" si="13"/>
        <v>5.9088636363636367</v>
      </c>
      <c r="O319" s="20">
        <v>1214605</v>
      </c>
      <c r="P319" s="21">
        <v>5</v>
      </c>
      <c r="Q319" s="18">
        <v>650</v>
      </c>
      <c r="R319" s="19">
        <v>6.25</v>
      </c>
      <c r="S319" s="17">
        <v>5.25</v>
      </c>
      <c r="T319" s="15">
        <v>5.1390885058940157</v>
      </c>
    </row>
    <row r="320" spans="1:20" hidden="1" x14ac:dyDescent="0.3">
      <c r="A320" s="10">
        <v>43466</v>
      </c>
      <c r="B320" s="22">
        <v>205000</v>
      </c>
      <c r="C320" s="22">
        <v>290000</v>
      </c>
      <c r="D320" s="22">
        <v>30000</v>
      </c>
      <c r="E320" s="22">
        <v>100000</v>
      </c>
      <c r="F320" s="22">
        <v>170000</v>
      </c>
      <c r="G320" s="12">
        <f t="shared" si="12"/>
        <v>795000</v>
      </c>
      <c r="H320" s="23">
        <v>9194000</v>
      </c>
      <c r="I320" s="25">
        <v>5.46</v>
      </c>
      <c r="J320" s="26">
        <v>5.7096551724137932</v>
      </c>
      <c r="K320" s="26">
        <v>5.9</v>
      </c>
      <c r="L320" s="26">
        <v>6.19</v>
      </c>
      <c r="M320" s="26">
        <v>6.51</v>
      </c>
      <c r="N320" s="15">
        <f t="shared" si="13"/>
        <v>5.8840251572327045</v>
      </c>
      <c r="O320" s="20">
        <v>1350472</v>
      </c>
      <c r="P320" s="21">
        <v>5</v>
      </c>
      <c r="Q320" s="18">
        <v>21486</v>
      </c>
      <c r="R320" s="19">
        <v>5.8038051609060659</v>
      </c>
      <c r="S320" s="17">
        <v>5.25</v>
      </c>
      <c r="T320" s="15">
        <v>5.1824003615541772</v>
      </c>
    </row>
    <row r="321" spans="1:20" hidden="1" x14ac:dyDescent="0.3">
      <c r="A321" s="10">
        <v>43497</v>
      </c>
      <c r="B321" s="22">
        <v>295000</v>
      </c>
      <c r="C321" s="22">
        <v>515000</v>
      </c>
      <c r="D321" s="22">
        <v>320000</v>
      </c>
      <c r="E321" s="22">
        <v>225000</v>
      </c>
      <c r="F321" s="22">
        <v>525000</v>
      </c>
      <c r="G321" s="12">
        <f t="shared" si="12"/>
        <v>1880000</v>
      </c>
      <c r="H321" s="23">
        <v>9689000</v>
      </c>
      <c r="I321" s="25">
        <v>5.46</v>
      </c>
      <c r="J321" s="26">
        <v>5.7997087378640773</v>
      </c>
      <c r="K321" s="26">
        <v>6</v>
      </c>
      <c r="L321" s="26">
        <v>6.21</v>
      </c>
      <c r="M321" s="26">
        <v>6.53</v>
      </c>
      <c r="N321" s="15">
        <f t="shared" si="13"/>
        <v>6.0335372340425533</v>
      </c>
      <c r="O321" s="20">
        <v>1826530</v>
      </c>
      <c r="P321" s="21">
        <v>4.9400000000000004</v>
      </c>
      <c r="Q321" s="18">
        <v>0</v>
      </c>
      <c r="R321" s="19" t="s">
        <v>19</v>
      </c>
      <c r="S321" s="17">
        <v>5</v>
      </c>
      <c r="T321" s="15">
        <v>4.9825272856521305</v>
      </c>
    </row>
    <row r="322" spans="1:20" hidden="1" x14ac:dyDescent="0.3">
      <c r="A322" s="10">
        <v>43525</v>
      </c>
      <c r="B322" s="22">
        <v>50000</v>
      </c>
      <c r="C322" s="22">
        <v>500000</v>
      </c>
      <c r="D322" s="22">
        <v>250000</v>
      </c>
      <c r="E322" s="22">
        <v>280000</v>
      </c>
      <c r="F322" s="22">
        <v>995000</v>
      </c>
      <c r="G322" s="12">
        <f t="shared" si="12"/>
        <v>2075000</v>
      </c>
      <c r="H322" s="23">
        <v>10499000</v>
      </c>
      <c r="I322" s="25">
        <v>4.8499999999999996</v>
      </c>
      <c r="J322" s="26">
        <v>5.5579999999999998</v>
      </c>
      <c r="K322" s="26">
        <v>5.75</v>
      </c>
      <c r="L322" s="26">
        <v>6</v>
      </c>
      <c r="M322" s="26">
        <v>6.3</v>
      </c>
      <c r="N322" s="15">
        <f t="shared" si="13"/>
        <v>5.9795180722891565</v>
      </c>
      <c r="O322" s="20">
        <v>1691375.9870657499</v>
      </c>
      <c r="P322" s="21">
        <v>4.6900000000000004</v>
      </c>
      <c r="Q322" s="18">
        <v>0</v>
      </c>
      <c r="R322" s="19" t="s">
        <v>19</v>
      </c>
      <c r="S322" s="17">
        <v>4.75</v>
      </c>
      <c r="T322" s="15">
        <v>4.4835793129748804</v>
      </c>
    </row>
    <row r="323" spans="1:20" hidden="1" x14ac:dyDescent="0.3">
      <c r="A323" s="10">
        <v>43556</v>
      </c>
      <c r="B323" s="22">
        <v>95000</v>
      </c>
      <c r="C323" s="22">
        <v>770000</v>
      </c>
      <c r="D323" s="22">
        <v>80000</v>
      </c>
      <c r="E323" s="22">
        <v>150000</v>
      </c>
      <c r="F323" s="22">
        <v>455000</v>
      </c>
      <c r="G323" s="12">
        <f t="shared" si="12"/>
        <v>1550000</v>
      </c>
      <c r="H323" s="23">
        <v>10719000</v>
      </c>
      <c r="I323" s="25">
        <v>5</v>
      </c>
      <c r="J323" s="26">
        <v>5.5772727272727272</v>
      </c>
      <c r="K323" s="26">
        <v>5.85</v>
      </c>
      <c r="L323" s="26">
        <v>6.05</v>
      </c>
      <c r="M323" s="26">
        <v>6.3</v>
      </c>
      <c r="N323" s="15">
        <f t="shared" si="13"/>
        <v>5.8138709677419351</v>
      </c>
      <c r="O323" s="20">
        <v>1011875.1963874502</v>
      </c>
      <c r="P323" s="21">
        <v>4.5</v>
      </c>
      <c r="Q323" s="18">
        <v>164696</v>
      </c>
      <c r="R323" s="19">
        <v>5.75</v>
      </c>
      <c r="S323" s="17">
        <v>4.75</v>
      </c>
      <c r="T323" s="15">
        <v>4.6757583691314171</v>
      </c>
    </row>
    <row r="324" spans="1:20" hidden="1" x14ac:dyDescent="0.3">
      <c r="A324" s="10">
        <v>43586</v>
      </c>
      <c r="B324" s="22">
        <v>110000</v>
      </c>
      <c r="C324" s="22">
        <v>200000</v>
      </c>
      <c r="D324" s="22">
        <v>140000</v>
      </c>
      <c r="E324" s="22">
        <v>50000</v>
      </c>
      <c r="F324" s="22">
        <v>65000</v>
      </c>
      <c r="G324" s="12">
        <f t="shared" si="12"/>
        <v>565000</v>
      </c>
      <c r="H324" s="23">
        <v>10189000</v>
      </c>
      <c r="I324" s="25">
        <v>5.4</v>
      </c>
      <c r="J324" s="26">
        <v>5.7649999999999997</v>
      </c>
      <c r="K324" s="26">
        <v>6</v>
      </c>
      <c r="L324" s="26">
        <v>6.2</v>
      </c>
      <c r="M324" s="26">
        <v>6.5</v>
      </c>
      <c r="N324" s="15">
        <f t="shared" si="13"/>
        <v>5.8752212389380531</v>
      </c>
      <c r="O324" s="20">
        <v>829161.77544080012</v>
      </c>
      <c r="P324" s="21">
        <v>4.5</v>
      </c>
      <c r="Q324" s="18">
        <v>148843</v>
      </c>
      <c r="R324" s="19">
        <v>5.75</v>
      </c>
      <c r="S324" s="17">
        <v>4.75</v>
      </c>
      <c r="T324" s="15">
        <v>4.9641745816900782</v>
      </c>
    </row>
    <row r="325" spans="1:20" hidden="1" x14ac:dyDescent="0.3">
      <c r="A325" s="10">
        <v>43617</v>
      </c>
      <c r="B325" s="22">
        <v>130000</v>
      </c>
      <c r="C325" s="22">
        <v>590000</v>
      </c>
      <c r="D325" s="22">
        <v>100000</v>
      </c>
      <c r="E325" s="22">
        <v>225000</v>
      </c>
      <c r="F325" s="22">
        <v>490000</v>
      </c>
      <c r="G325" s="12">
        <f t="shared" si="12"/>
        <v>1535000</v>
      </c>
      <c r="H325" s="23">
        <v>10079000</v>
      </c>
      <c r="I325" s="25">
        <v>5.35</v>
      </c>
      <c r="J325" s="26">
        <v>5.7661016949152541</v>
      </c>
      <c r="K325" s="26">
        <v>6</v>
      </c>
      <c r="L325" s="26">
        <v>6.2</v>
      </c>
      <c r="M325" s="26">
        <v>6.5</v>
      </c>
      <c r="N325" s="15">
        <f t="shared" si="13"/>
        <v>6.043973941368078</v>
      </c>
      <c r="O325" s="20">
        <v>1223576.570860158</v>
      </c>
      <c r="P325" s="21">
        <v>4.5</v>
      </c>
      <c r="Q325" s="18">
        <v>200000</v>
      </c>
      <c r="R325" s="19">
        <v>5.75</v>
      </c>
      <c r="S325" s="17">
        <v>4.75</v>
      </c>
      <c r="T325" s="15">
        <v>4.7990092442710788</v>
      </c>
    </row>
    <row r="326" spans="1:20" hidden="1" x14ac:dyDescent="0.3">
      <c r="A326" s="10">
        <v>43647</v>
      </c>
      <c r="B326" s="22">
        <v>0</v>
      </c>
      <c r="C326" s="22">
        <v>65000</v>
      </c>
      <c r="D326" s="22">
        <v>80000</v>
      </c>
      <c r="E326" s="22">
        <v>735000</v>
      </c>
      <c r="F326" s="22">
        <v>460000</v>
      </c>
      <c r="G326" s="12">
        <f t="shared" si="12"/>
        <v>1340000</v>
      </c>
      <c r="H326" s="23">
        <v>10114000</v>
      </c>
      <c r="I326" s="25" t="s">
        <v>19</v>
      </c>
      <c r="J326" s="26">
        <v>5.5</v>
      </c>
      <c r="K326" s="26">
        <v>5.74</v>
      </c>
      <c r="L326" s="26">
        <v>6.09</v>
      </c>
      <c r="M326" s="26">
        <v>6.34</v>
      </c>
      <c r="N326" s="15">
        <f t="shared" si="13"/>
        <v>6.1263059701492537</v>
      </c>
      <c r="O326" s="20">
        <v>1214564.8727596521</v>
      </c>
      <c r="P326" s="21">
        <v>4.41</v>
      </c>
      <c r="Q326" s="18">
        <v>4310</v>
      </c>
      <c r="R326" s="19">
        <v>5.25</v>
      </c>
      <c r="S326" s="17">
        <v>4.5</v>
      </c>
      <c r="T326" s="15">
        <v>4.5690551957937346</v>
      </c>
    </row>
    <row r="327" spans="1:20" hidden="1" x14ac:dyDescent="0.3">
      <c r="A327" s="10">
        <v>43678</v>
      </c>
      <c r="B327" s="22">
        <v>0</v>
      </c>
      <c r="C327" s="22">
        <v>120000</v>
      </c>
      <c r="D327" s="22">
        <v>380000</v>
      </c>
      <c r="E327" s="22">
        <v>310000</v>
      </c>
      <c r="F327" s="22">
        <v>480000</v>
      </c>
      <c r="G327" s="12">
        <f t="shared" si="12"/>
        <v>1290000</v>
      </c>
      <c r="H327" s="23">
        <v>9711000</v>
      </c>
      <c r="I327" s="25" t="s">
        <v>19</v>
      </c>
      <c r="J327" s="26">
        <v>4.9916666666666663</v>
      </c>
      <c r="K327" s="26">
        <v>5.62</v>
      </c>
      <c r="L327" s="26">
        <v>5.9</v>
      </c>
      <c r="M327" s="26">
        <v>6.1</v>
      </c>
      <c r="N327" s="15">
        <f t="shared" si="13"/>
        <v>5.8074418604651159</v>
      </c>
      <c r="O327" s="20">
        <v>1224326</v>
      </c>
      <c r="P327" s="21">
        <v>4.1635719261726951</v>
      </c>
      <c r="Q327" s="18">
        <v>433.17555800000002</v>
      </c>
      <c r="R327" s="19">
        <v>5</v>
      </c>
      <c r="S327" s="17">
        <v>4.25</v>
      </c>
      <c r="T327" s="15">
        <v>4.3110261665567178</v>
      </c>
    </row>
    <row r="328" spans="1:20" hidden="1" x14ac:dyDescent="0.3">
      <c r="A328" s="10">
        <v>43709</v>
      </c>
      <c r="B328" s="22">
        <v>5000</v>
      </c>
      <c r="C328" s="22">
        <v>360000</v>
      </c>
      <c r="D328" s="22">
        <v>220000</v>
      </c>
      <c r="E328" s="22">
        <v>60000</v>
      </c>
      <c r="F328" s="22">
        <v>200000</v>
      </c>
      <c r="G328" s="12">
        <f t="shared" si="12"/>
        <v>845000</v>
      </c>
      <c r="H328" s="23">
        <v>9591000</v>
      </c>
      <c r="I328" s="25">
        <v>3.9</v>
      </c>
      <c r="J328" s="26">
        <v>4.2729166666666663</v>
      </c>
      <c r="K328" s="26">
        <v>5.2</v>
      </c>
      <c r="L328" s="26">
        <v>5.45</v>
      </c>
      <c r="M328" s="26">
        <v>5.74</v>
      </c>
      <c r="N328" s="15">
        <f t="shared" si="13"/>
        <v>4.9428994082840241</v>
      </c>
      <c r="O328" s="20">
        <v>1394447.1207662858</v>
      </c>
      <c r="P328" s="21">
        <v>3.9307560305212412</v>
      </c>
      <c r="Q328" s="18">
        <v>153473</v>
      </c>
      <c r="R328" s="19">
        <v>4.5390964777680765</v>
      </c>
      <c r="S328" s="17">
        <v>4</v>
      </c>
      <c r="T328" s="15">
        <v>4.0946939634380568</v>
      </c>
    </row>
    <row r="329" spans="1:20" hidden="1" x14ac:dyDescent="0.3">
      <c r="A329" s="10">
        <v>43739</v>
      </c>
      <c r="B329" s="22">
        <v>35000</v>
      </c>
      <c r="C329" s="22">
        <v>170000</v>
      </c>
      <c r="D329" s="22">
        <v>185000</v>
      </c>
      <c r="E329" s="22">
        <v>340000</v>
      </c>
      <c r="F329" s="22">
        <v>520000</v>
      </c>
      <c r="G329" s="12">
        <f t="shared" ref="G329:G378" si="14">SUM(B329:F329)</f>
        <v>1250000</v>
      </c>
      <c r="H329" s="23">
        <v>9810000</v>
      </c>
      <c r="I329" s="25">
        <v>3.85</v>
      </c>
      <c r="J329" s="26">
        <v>3.9882352941176471</v>
      </c>
      <c r="K329" s="26">
        <v>4.2</v>
      </c>
      <c r="L329" s="26">
        <v>5.18</v>
      </c>
      <c r="M329" s="26">
        <v>5.6</v>
      </c>
      <c r="N329" s="15">
        <f t="shared" si="13"/>
        <v>5.0103600000000004</v>
      </c>
      <c r="O329" s="20">
        <v>1371464.0807134344</v>
      </c>
      <c r="P329" s="21">
        <v>3.75</v>
      </c>
      <c r="Q329" s="18">
        <v>0</v>
      </c>
      <c r="R329" s="19" t="s">
        <v>19</v>
      </c>
      <c r="S329" s="17">
        <v>4</v>
      </c>
      <c r="T329" s="15">
        <v>3.8938874559704382</v>
      </c>
    </row>
    <row r="330" spans="1:20" hidden="1" x14ac:dyDescent="0.3">
      <c r="A330" s="10">
        <v>43770</v>
      </c>
      <c r="B330" s="22">
        <v>0</v>
      </c>
      <c r="C330" s="22">
        <v>350000</v>
      </c>
      <c r="D330" s="22">
        <v>155000</v>
      </c>
      <c r="E330" s="22">
        <v>90000</v>
      </c>
      <c r="F330" s="22">
        <v>168000</v>
      </c>
      <c r="G330" s="12">
        <f t="shared" si="14"/>
        <v>763000</v>
      </c>
      <c r="H330" s="23">
        <v>9823000</v>
      </c>
      <c r="I330" s="25" t="s">
        <v>19</v>
      </c>
      <c r="J330" s="26">
        <v>3.9857142857142858</v>
      </c>
      <c r="K330" s="26">
        <v>4.2</v>
      </c>
      <c r="L330" s="26">
        <v>5.2</v>
      </c>
      <c r="M330" s="26">
        <v>5.6</v>
      </c>
      <c r="N330" s="15">
        <f t="shared" si="13"/>
        <v>4.5279161205766707</v>
      </c>
      <c r="O330" s="20">
        <v>1203584.5025375714</v>
      </c>
      <c r="P330" s="21">
        <v>3.75</v>
      </c>
      <c r="Q330" s="18">
        <v>65000</v>
      </c>
      <c r="R330" s="19">
        <v>4.5</v>
      </c>
      <c r="S330" s="17">
        <v>4</v>
      </c>
      <c r="T330" s="15">
        <v>3.8827633882463566</v>
      </c>
    </row>
    <row r="331" spans="1:20" hidden="1" x14ac:dyDescent="0.3">
      <c r="A331" s="10">
        <v>43800</v>
      </c>
      <c r="B331" s="22">
        <v>55000</v>
      </c>
      <c r="C331" s="22">
        <v>250000</v>
      </c>
      <c r="D331" s="22">
        <v>150000</v>
      </c>
      <c r="E331" s="22">
        <v>20000</v>
      </c>
      <c r="F331" s="22">
        <v>255000</v>
      </c>
      <c r="G331" s="12">
        <f t="shared" si="14"/>
        <v>730000</v>
      </c>
      <c r="H331" s="23">
        <v>9948000</v>
      </c>
      <c r="I331" s="25">
        <v>3.9</v>
      </c>
      <c r="J331" s="26">
        <v>3.99</v>
      </c>
      <c r="K331" s="26">
        <v>4</v>
      </c>
      <c r="L331" s="26">
        <v>5.2</v>
      </c>
      <c r="M331" s="26">
        <v>5.65</v>
      </c>
      <c r="N331" s="15">
        <f t="shared" si="13"/>
        <v>4.5982876712328764</v>
      </c>
      <c r="O331" s="20">
        <v>1335947.1892910497</v>
      </c>
      <c r="P331" s="21">
        <v>3.75</v>
      </c>
      <c r="Q331" s="18">
        <v>58227.366557000001</v>
      </c>
      <c r="R331" s="19">
        <v>4.5</v>
      </c>
      <c r="S331" s="17">
        <v>4</v>
      </c>
      <c r="T331" s="15">
        <v>3.8878150308291155</v>
      </c>
    </row>
    <row r="332" spans="1:20" x14ac:dyDescent="0.3">
      <c r="A332" s="10">
        <v>43831</v>
      </c>
      <c r="B332" s="22">
        <v>155000</v>
      </c>
      <c r="C332" s="22">
        <v>115000</v>
      </c>
      <c r="D332" s="22">
        <v>0</v>
      </c>
      <c r="E332" s="22">
        <v>430000</v>
      </c>
      <c r="F332" s="22">
        <v>310000</v>
      </c>
      <c r="G332" s="12">
        <f t="shared" si="14"/>
        <v>1010000</v>
      </c>
      <c r="H332" s="23">
        <v>10358000</v>
      </c>
      <c r="I332" s="25">
        <v>3.88</v>
      </c>
      <c r="J332" s="26">
        <v>3.9469565217391303</v>
      </c>
      <c r="K332" s="26" t="s">
        <v>19</v>
      </c>
      <c r="L332" s="26">
        <v>5.15</v>
      </c>
      <c r="M332" s="26">
        <v>5.5</v>
      </c>
      <c r="N332" s="15">
        <f t="shared" si="13"/>
        <v>4.9255445544554455</v>
      </c>
      <c r="O332" s="20">
        <v>1607357.2281428182</v>
      </c>
      <c r="P332" s="21">
        <v>3.75</v>
      </c>
      <c r="Q332" s="18">
        <v>0</v>
      </c>
      <c r="R332" s="19" t="s">
        <v>19</v>
      </c>
      <c r="S332" s="17">
        <v>4</v>
      </c>
      <c r="T332" s="15">
        <v>3.8621136353286447</v>
      </c>
    </row>
    <row r="333" spans="1:20" x14ac:dyDescent="0.3">
      <c r="A333" s="10">
        <v>43862</v>
      </c>
      <c r="B333" s="22">
        <v>150000</v>
      </c>
      <c r="C333" s="22">
        <v>450000</v>
      </c>
      <c r="D333" s="22">
        <v>80000</v>
      </c>
      <c r="E333" s="22">
        <v>265000</v>
      </c>
      <c r="F333" s="22">
        <v>350000</v>
      </c>
      <c r="G333" s="12">
        <f t="shared" si="14"/>
        <v>1295000</v>
      </c>
      <c r="H333" s="23">
        <v>10488000</v>
      </c>
      <c r="I333" s="25">
        <v>3.85</v>
      </c>
      <c r="J333" s="26">
        <v>3.96</v>
      </c>
      <c r="K333" s="26">
        <v>4.2</v>
      </c>
      <c r="L333" s="26">
        <v>5.15</v>
      </c>
      <c r="M333" s="26">
        <v>5.35</v>
      </c>
      <c r="N333" s="15">
        <f t="shared" si="13"/>
        <v>4.5812741312741316</v>
      </c>
      <c r="O333" s="20">
        <v>1939343.1062931002</v>
      </c>
      <c r="P333" s="21">
        <v>3.75</v>
      </c>
      <c r="Q333" s="18">
        <v>0</v>
      </c>
      <c r="R333" s="19" t="s">
        <v>19</v>
      </c>
      <c r="S333" s="17">
        <v>4</v>
      </c>
      <c r="T333" s="15">
        <v>3.7919832895711933</v>
      </c>
    </row>
    <row r="334" spans="1:20" x14ac:dyDescent="0.3">
      <c r="A334" s="10">
        <v>43891</v>
      </c>
      <c r="B334" s="22">
        <v>0</v>
      </c>
      <c r="C334" s="22">
        <v>65000</v>
      </c>
      <c r="D334" s="22">
        <v>15000</v>
      </c>
      <c r="E334" s="22">
        <v>160000</v>
      </c>
      <c r="F334" s="22">
        <v>190000</v>
      </c>
      <c r="G334" s="12">
        <f t="shared" si="14"/>
        <v>430000</v>
      </c>
      <c r="H334" s="23">
        <v>9923000</v>
      </c>
      <c r="I334" s="25" t="s">
        <v>19</v>
      </c>
      <c r="J334" s="26">
        <v>3.25</v>
      </c>
      <c r="K334" s="26">
        <v>3.4</v>
      </c>
      <c r="L334" s="26">
        <v>4.4000000000000004</v>
      </c>
      <c r="M334" s="26">
        <v>4.5999999999999996</v>
      </c>
      <c r="N334" s="15">
        <f t="shared" si="13"/>
        <v>4.2796511627906977</v>
      </c>
      <c r="O334" s="20">
        <v>2049896.9037371816</v>
      </c>
      <c r="P334" s="21">
        <v>3.2091106480864444</v>
      </c>
      <c r="Q334" s="18">
        <v>19.345168600000001</v>
      </c>
      <c r="R334" s="19">
        <v>3.6483126030927835</v>
      </c>
      <c r="S334" s="17">
        <v>2.25</v>
      </c>
      <c r="T334" s="15">
        <v>3.4052708401592158</v>
      </c>
    </row>
    <row r="335" spans="1:20" x14ac:dyDescent="0.3">
      <c r="A335" s="10">
        <v>43922</v>
      </c>
      <c r="B335" s="18">
        <v>300000</v>
      </c>
      <c r="C335" s="18">
        <v>200000</v>
      </c>
      <c r="D335" s="18">
        <v>5000</v>
      </c>
      <c r="E335" s="18">
        <v>0</v>
      </c>
      <c r="F335" s="18">
        <v>0</v>
      </c>
      <c r="G335" s="12">
        <f t="shared" si="14"/>
        <v>505000</v>
      </c>
      <c r="H335" s="29">
        <v>9828000</v>
      </c>
      <c r="I335" s="19">
        <v>1</v>
      </c>
      <c r="J335" s="19">
        <v>1.175</v>
      </c>
      <c r="K335" s="19">
        <v>1.3</v>
      </c>
      <c r="L335" s="19" t="s">
        <v>19</v>
      </c>
      <c r="M335" s="19" t="s">
        <v>19</v>
      </c>
      <c r="N335" s="27">
        <f>+SUMPRODUCT(B335:F335,I335:M335)/SUM(B335:F335)</f>
        <v>1.0722772277227723</v>
      </c>
      <c r="O335" s="30">
        <v>4343302.0133199468</v>
      </c>
      <c r="P335" s="31">
        <v>1.6434563802779267</v>
      </c>
      <c r="Q335" s="18">
        <v>50000</v>
      </c>
      <c r="R335" s="19">
        <v>2.5</v>
      </c>
      <c r="S335" s="17">
        <v>1.25</v>
      </c>
      <c r="T335" s="27">
        <v>1.5687335562001699</v>
      </c>
    </row>
    <row r="336" spans="1:20" x14ac:dyDescent="0.3">
      <c r="A336" s="10">
        <v>43952</v>
      </c>
      <c r="B336" s="18">
        <v>470000</v>
      </c>
      <c r="C336" s="18">
        <v>1120000</v>
      </c>
      <c r="D336" s="18">
        <v>250000</v>
      </c>
      <c r="E336" s="18">
        <v>590000</v>
      </c>
      <c r="F336" s="18">
        <v>380000</v>
      </c>
      <c r="G336" s="12">
        <f t="shared" si="14"/>
        <v>2810000</v>
      </c>
      <c r="H336" s="29">
        <v>11788000</v>
      </c>
      <c r="I336" s="19">
        <v>0.9</v>
      </c>
      <c r="J336" s="19">
        <v>1.1502678571428571</v>
      </c>
      <c r="K336" s="19">
        <v>1.3</v>
      </c>
      <c r="L336" s="19">
        <v>2.2999999999999998</v>
      </c>
      <c r="M336" s="19">
        <v>3.2</v>
      </c>
      <c r="N336" s="27">
        <f t="shared" ref="N336:N343" si="15">+SUMPRODUCT(B336:F336,I336:M336)/SUM(B336:F336)</f>
        <v>1.6403202846975089</v>
      </c>
      <c r="O336" s="30">
        <v>6238161.5126692764</v>
      </c>
      <c r="P336" s="31">
        <v>1</v>
      </c>
      <c r="Q336" s="18">
        <v>0</v>
      </c>
      <c r="R336" s="19" t="s">
        <v>19</v>
      </c>
      <c r="S336" s="17">
        <v>1.25</v>
      </c>
      <c r="T336" s="27">
        <v>0.80868268096217089</v>
      </c>
    </row>
    <row r="337" spans="1:20" x14ac:dyDescent="0.3">
      <c r="A337" s="10">
        <v>43983</v>
      </c>
      <c r="B337" s="18">
        <v>50000</v>
      </c>
      <c r="C337" s="18">
        <v>1085000</v>
      </c>
      <c r="D337" s="18">
        <v>430000</v>
      </c>
      <c r="E337" s="18">
        <v>10000</v>
      </c>
      <c r="F337" s="18">
        <v>35000</v>
      </c>
      <c r="G337" s="12">
        <f t="shared" si="14"/>
        <v>1610000</v>
      </c>
      <c r="H337" s="29">
        <v>12193000</v>
      </c>
      <c r="I337" s="19">
        <v>0.6</v>
      </c>
      <c r="J337" s="19">
        <v>0.74700460829493087</v>
      </c>
      <c r="K337" s="19">
        <v>0.8</v>
      </c>
      <c r="L337" s="19">
        <v>1.8</v>
      </c>
      <c r="M337" s="19">
        <v>2.6</v>
      </c>
      <c r="N337" s="27">
        <f t="shared" si="15"/>
        <v>0.80341614906832293</v>
      </c>
      <c r="O337" s="30">
        <v>5931521.1650024289</v>
      </c>
      <c r="P337" s="31">
        <v>0.8605287556001231</v>
      </c>
      <c r="Q337" s="18">
        <v>0</v>
      </c>
      <c r="R337" s="19" t="s">
        <v>19</v>
      </c>
      <c r="S337" s="17">
        <v>0.75</v>
      </c>
      <c r="T337" s="27">
        <v>0.77501431194178771</v>
      </c>
    </row>
    <row r="338" spans="1:20" x14ac:dyDescent="0.3">
      <c r="A338" s="10">
        <v>44013</v>
      </c>
      <c r="B338" s="18">
        <v>150000</v>
      </c>
      <c r="C338" s="18">
        <v>640000</v>
      </c>
      <c r="D338" s="18">
        <v>300000</v>
      </c>
      <c r="E338" s="18">
        <v>150000</v>
      </c>
      <c r="F338" s="18">
        <v>390000</v>
      </c>
      <c r="G338" s="12">
        <f t="shared" si="14"/>
        <v>1630000</v>
      </c>
      <c r="H338" s="29">
        <v>12098000</v>
      </c>
      <c r="I338" s="19">
        <v>0.55000000000000004</v>
      </c>
      <c r="J338" s="19">
        <v>0.72421875000000002</v>
      </c>
      <c r="K338" s="19">
        <v>0.75</v>
      </c>
      <c r="L338" s="19">
        <v>1.7</v>
      </c>
      <c r="M338" s="19">
        <v>2.6</v>
      </c>
      <c r="N338" s="27">
        <f t="shared" si="15"/>
        <v>1.2515337423312884</v>
      </c>
      <c r="O338" s="30">
        <v>4946690</v>
      </c>
      <c r="P338" s="31">
        <v>0.5</v>
      </c>
      <c r="Q338" s="18">
        <v>0</v>
      </c>
      <c r="R338" s="19" t="s">
        <v>19</v>
      </c>
      <c r="S338" s="17">
        <v>0.75</v>
      </c>
      <c r="T338" s="27">
        <v>0.43584189885061764</v>
      </c>
    </row>
    <row r="339" spans="1:20" x14ac:dyDescent="0.3">
      <c r="A339" s="10">
        <v>44044</v>
      </c>
      <c r="B339" s="18">
        <v>50000</v>
      </c>
      <c r="C339" s="18">
        <v>1350000</v>
      </c>
      <c r="D339" s="18">
        <v>220000</v>
      </c>
      <c r="E339" s="18">
        <v>125000</v>
      </c>
      <c r="F339" s="18">
        <v>110000</v>
      </c>
      <c r="G339" s="12">
        <f t="shared" si="14"/>
        <v>1855000</v>
      </c>
      <c r="H339" s="29">
        <v>11863000</v>
      </c>
      <c r="I339" s="19">
        <v>0.55000000000000004</v>
      </c>
      <c r="J339" s="19">
        <v>0.69777777777777783</v>
      </c>
      <c r="K339" s="19">
        <v>0.75</v>
      </c>
      <c r="L339" s="19">
        <v>1.5</v>
      </c>
      <c r="M339" s="19">
        <v>2.2400000000000002</v>
      </c>
      <c r="N339" s="27">
        <f t="shared" si="15"/>
        <v>0.8454986522911051</v>
      </c>
      <c r="O339" s="30">
        <v>4585634</v>
      </c>
      <c r="P339" s="31">
        <v>0.5</v>
      </c>
      <c r="Q339" s="18">
        <v>0</v>
      </c>
      <c r="R339" s="19" t="s">
        <v>19</v>
      </c>
      <c r="S339" s="17">
        <v>0.75</v>
      </c>
      <c r="T339" s="27">
        <v>0.62825838223985342</v>
      </c>
    </row>
    <row r="340" spans="1:20" x14ac:dyDescent="0.3">
      <c r="A340" s="10">
        <v>44075</v>
      </c>
      <c r="B340" s="18">
        <v>90000</v>
      </c>
      <c r="C340" s="18">
        <v>1328000</v>
      </c>
      <c r="D340" s="18">
        <v>195000</v>
      </c>
      <c r="E340" s="18">
        <v>145000</v>
      </c>
      <c r="F340" s="18">
        <v>185000</v>
      </c>
      <c r="G340" s="12">
        <f t="shared" si="14"/>
        <v>1943000</v>
      </c>
      <c r="H340" s="29">
        <v>11846000</v>
      </c>
      <c r="I340" s="19">
        <v>0.55000000000000004</v>
      </c>
      <c r="J340" s="19">
        <v>0.69058734939759037</v>
      </c>
      <c r="K340" s="19">
        <v>0.74</v>
      </c>
      <c r="L340" s="19">
        <v>1.45</v>
      </c>
      <c r="M340" s="19">
        <v>2.21</v>
      </c>
      <c r="N340" s="27">
        <f>+SUMPRODUCT(B340:F340,I340:M340)/SUM(B340:F340)</f>
        <v>0.89037570766855378</v>
      </c>
      <c r="O340" s="30">
        <v>4668003</v>
      </c>
      <c r="P340" s="31">
        <v>0.5</v>
      </c>
      <c r="Q340" s="18">
        <v>0</v>
      </c>
      <c r="R340" s="19" t="s">
        <v>19</v>
      </c>
      <c r="S340" s="17">
        <v>0.75</v>
      </c>
      <c r="T340" s="27">
        <v>0.54519987012284421</v>
      </c>
    </row>
    <row r="341" spans="1:20" x14ac:dyDescent="0.3">
      <c r="A341" s="10">
        <v>44105</v>
      </c>
      <c r="B341" s="18">
        <v>300000</v>
      </c>
      <c r="C341" s="18">
        <v>1200000</v>
      </c>
      <c r="D341" s="18">
        <v>200000</v>
      </c>
      <c r="E341" s="18">
        <v>170000</v>
      </c>
      <c r="F341" s="18">
        <v>50000</v>
      </c>
      <c r="G341" s="12">
        <f t="shared" si="14"/>
        <v>1920000</v>
      </c>
      <c r="H341" s="29">
        <v>11966000</v>
      </c>
      <c r="I341" s="19">
        <v>0.56666666666666665</v>
      </c>
      <c r="J341" s="19">
        <v>0.7</v>
      </c>
      <c r="K341" s="19">
        <v>0.72</v>
      </c>
      <c r="L341" s="19">
        <v>1.43</v>
      </c>
      <c r="M341" s="19">
        <v>2.19</v>
      </c>
      <c r="N341" s="27">
        <f t="shared" si="15"/>
        <v>0.78468749999999998</v>
      </c>
      <c r="O341" s="30">
        <v>4316077</v>
      </c>
      <c r="P341" s="31">
        <v>0.5</v>
      </c>
      <c r="Q341" s="18">
        <v>41425</v>
      </c>
      <c r="R341" s="19">
        <v>1</v>
      </c>
      <c r="S341" s="17">
        <v>0.75</v>
      </c>
      <c r="T341" s="27">
        <v>0.56475598397001003</v>
      </c>
    </row>
    <row r="342" spans="1:20" x14ac:dyDescent="0.3">
      <c r="A342" s="10">
        <v>44136</v>
      </c>
      <c r="B342" s="18">
        <v>300000</v>
      </c>
      <c r="C342" s="18">
        <v>405000</v>
      </c>
      <c r="D342" s="18">
        <v>500000</v>
      </c>
      <c r="E342" s="18">
        <v>50000</v>
      </c>
      <c r="F342" s="18">
        <v>80000</v>
      </c>
      <c r="G342" s="12">
        <f t="shared" si="14"/>
        <v>1335000</v>
      </c>
      <c r="H342" s="29">
        <v>11696000</v>
      </c>
      <c r="I342" s="19">
        <v>0.55000000000000004</v>
      </c>
      <c r="J342" s="19">
        <v>0.6753086419753086</v>
      </c>
      <c r="K342" s="19">
        <v>0.7</v>
      </c>
      <c r="L342" s="19">
        <v>1.35</v>
      </c>
      <c r="M342" s="19">
        <v>2.15</v>
      </c>
      <c r="N342" s="27">
        <f t="shared" si="15"/>
        <v>0.77003745318352057</v>
      </c>
      <c r="O342" s="30">
        <v>2929811</v>
      </c>
      <c r="P342" s="31">
        <v>0.5</v>
      </c>
      <c r="Q342" s="18">
        <v>25000</v>
      </c>
      <c r="R342" s="19">
        <v>1</v>
      </c>
      <c r="S342" s="17">
        <v>0.75</v>
      </c>
      <c r="T342" s="27">
        <v>0.57095004858741694</v>
      </c>
    </row>
    <row r="343" spans="1:20" x14ac:dyDescent="0.3">
      <c r="A343" s="10">
        <v>44166</v>
      </c>
      <c r="B343" s="18">
        <v>270000</v>
      </c>
      <c r="C343" s="18">
        <v>1630000</v>
      </c>
      <c r="D343" s="18">
        <v>0</v>
      </c>
      <c r="E343" s="18">
        <v>250000</v>
      </c>
      <c r="F343" s="18">
        <v>10000</v>
      </c>
      <c r="G343" s="12">
        <f t="shared" si="14"/>
        <v>2160000</v>
      </c>
      <c r="H343" s="29">
        <v>11438000</v>
      </c>
      <c r="I343" s="19">
        <v>0.55000000000000004</v>
      </c>
      <c r="J343" s="19">
        <v>0.65214723926380369</v>
      </c>
      <c r="K343" s="19" t="s">
        <v>19</v>
      </c>
      <c r="L343" s="19">
        <v>1.35</v>
      </c>
      <c r="M343" s="19">
        <v>2.0099999999999998</v>
      </c>
      <c r="N343" s="27">
        <f t="shared" si="15"/>
        <v>0.72643518518518524</v>
      </c>
      <c r="O343" s="30">
        <v>4128014</v>
      </c>
      <c r="P343" s="31">
        <v>0.5</v>
      </c>
      <c r="Q343" s="18">
        <v>50000</v>
      </c>
      <c r="R343" s="19">
        <v>1</v>
      </c>
      <c r="S343" s="17">
        <v>0.75</v>
      </c>
      <c r="T343" s="27">
        <v>0.60150936913302033</v>
      </c>
    </row>
    <row r="344" spans="1:20" x14ac:dyDescent="0.3">
      <c r="A344" s="10">
        <v>44197</v>
      </c>
      <c r="B344" s="18">
        <v>200000</v>
      </c>
      <c r="C344" s="18">
        <v>1480000</v>
      </c>
      <c r="D344" s="18">
        <v>740000</v>
      </c>
      <c r="E344" s="18">
        <v>355000</v>
      </c>
      <c r="F344" s="18">
        <v>210000</v>
      </c>
      <c r="G344" s="12">
        <f t="shared" si="14"/>
        <v>2985000</v>
      </c>
      <c r="H344" s="29">
        <v>11663000</v>
      </c>
      <c r="I344" s="19">
        <v>0.52</v>
      </c>
      <c r="J344" s="19">
        <v>0.68998648648648653</v>
      </c>
      <c r="K344" s="19">
        <v>0.75</v>
      </c>
      <c r="L344" s="19">
        <v>1.35</v>
      </c>
      <c r="M344" s="19">
        <v>2.0099999999999998</v>
      </c>
      <c r="N344" s="27">
        <f>+SUMPRODUCT(B344:F344,I344:M344)/SUM(B344:F344)</f>
        <v>0.86483417085427139</v>
      </c>
      <c r="O344" s="30">
        <v>5210019</v>
      </c>
      <c r="P344" s="31">
        <v>0.5</v>
      </c>
      <c r="Q344" s="18">
        <v>0</v>
      </c>
      <c r="R344" s="19" t="s">
        <v>19</v>
      </c>
      <c r="S344" s="17">
        <v>0.75</v>
      </c>
      <c r="T344" s="27">
        <v>0.54677899394382923</v>
      </c>
    </row>
    <row r="345" spans="1:20" x14ac:dyDescent="0.3">
      <c r="A345" s="10">
        <v>44228</v>
      </c>
      <c r="B345" s="22">
        <v>830000</v>
      </c>
      <c r="C345" s="22">
        <v>325000</v>
      </c>
      <c r="D345" s="22">
        <v>700000</v>
      </c>
      <c r="E345" s="22">
        <v>215000</v>
      </c>
      <c r="F345" s="22">
        <v>145000</v>
      </c>
      <c r="G345" s="12">
        <f t="shared" si="14"/>
        <v>2215000</v>
      </c>
      <c r="H345" s="23">
        <v>11758000</v>
      </c>
      <c r="I345" s="25">
        <v>0.55000000000000004</v>
      </c>
      <c r="J345" s="25">
        <v>0.61199999999999999</v>
      </c>
      <c r="K345" s="25">
        <v>0.75</v>
      </c>
      <c r="L345" s="25">
        <v>1.35</v>
      </c>
      <c r="M345" s="25">
        <v>2.0099999999999998</v>
      </c>
      <c r="N345" s="15">
        <f>+SUMPRODUCT(B345:F345,I345:M345)/SUM(B345:F345)</f>
        <v>0.79553047404063204</v>
      </c>
      <c r="O345" s="20">
        <v>5416519</v>
      </c>
      <c r="P345" s="21">
        <v>0.5</v>
      </c>
      <c r="Q345" s="18">
        <v>0</v>
      </c>
      <c r="R345" s="19" t="s">
        <v>19</v>
      </c>
      <c r="S345" s="17">
        <v>0.75</v>
      </c>
      <c r="T345" s="15">
        <v>0.46872210152209359</v>
      </c>
    </row>
    <row r="346" spans="1:20" x14ac:dyDescent="0.3">
      <c r="A346" s="10">
        <v>44256</v>
      </c>
      <c r="B346" s="22">
        <v>650000</v>
      </c>
      <c r="C346" s="22">
        <v>1760000</v>
      </c>
      <c r="D346" s="22">
        <v>150000</v>
      </c>
      <c r="E346" s="22">
        <v>100000</v>
      </c>
      <c r="F346" s="22">
        <v>0</v>
      </c>
      <c r="G346" s="12">
        <f t="shared" si="14"/>
        <v>2660000</v>
      </c>
      <c r="H346" s="23">
        <v>11939000</v>
      </c>
      <c r="I346" s="25">
        <v>0.54</v>
      </c>
      <c r="J346" s="25">
        <v>0.68079545454545454</v>
      </c>
      <c r="K346" s="25">
        <v>0.75</v>
      </c>
      <c r="L346" s="25">
        <v>1.35</v>
      </c>
      <c r="M346" s="19" t="s">
        <v>19</v>
      </c>
      <c r="N346" s="15">
        <f>+SUMPRODUCT(B346:F346,I346:M346)/SUM(B346:F346)</f>
        <v>0.67545112781954886</v>
      </c>
      <c r="O346" s="20">
        <v>5418911</v>
      </c>
      <c r="P346" s="21">
        <v>0.5</v>
      </c>
      <c r="Q346" s="18">
        <v>0</v>
      </c>
      <c r="R346" s="19" t="s">
        <v>19</v>
      </c>
      <c r="S346" s="17">
        <v>0.75</v>
      </c>
      <c r="T346" s="15">
        <v>0.55360384237123617</v>
      </c>
    </row>
    <row r="347" spans="1:20" x14ac:dyDescent="0.3">
      <c r="A347" s="10">
        <v>44287</v>
      </c>
      <c r="B347" s="22">
        <v>1000000</v>
      </c>
      <c r="C347" s="22">
        <v>855000</v>
      </c>
      <c r="D347" s="22">
        <v>900000</v>
      </c>
      <c r="E347" s="22">
        <v>80000</v>
      </c>
      <c r="F347" s="22">
        <v>100000</v>
      </c>
      <c r="G347" s="12">
        <f t="shared" si="14"/>
        <v>2935000</v>
      </c>
      <c r="H347" s="23">
        <v>11918000</v>
      </c>
      <c r="I347" s="25">
        <v>0.54</v>
      </c>
      <c r="J347" s="25">
        <v>0.66959064327485385</v>
      </c>
      <c r="K347" s="25">
        <v>0.75</v>
      </c>
      <c r="L347" s="25">
        <v>1.3</v>
      </c>
      <c r="M347" s="19">
        <v>1.84</v>
      </c>
      <c r="N347" s="15">
        <f>+SUMPRODUCT(B347:F347,I347:M347)/SUM(B347:F347)</f>
        <v>0.70715502555366272</v>
      </c>
      <c r="O347" s="20">
        <v>5085659</v>
      </c>
      <c r="P347" s="21">
        <v>0.5</v>
      </c>
      <c r="Q347" s="18">
        <v>0</v>
      </c>
      <c r="R347" s="19" t="s">
        <v>19</v>
      </c>
      <c r="S347" s="17">
        <v>0.75</v>
      </c>
      <c r="T347" s="15">
        <v>0.54924079467416065</v>
      </c>
    </row>
    <row r="348" spans="1:20" x14ac:dyDescent="0.3">
      <c r="A348" s="10">
        <v>44317</v>
      </c>
      <c r="B348" s="22">
        <v>207000</v>
      </c>
      <c r="C348" s="22">
        <v>521000</v>
      </c>
      <c r="D348" s="22">
        <v>960000</v>
      </c>
      <c r="E348" s="22">
        <v>495000</v>
      </c>
      <c r="F348" s="22">
        <v>440000</v>
      </c>
      <c r="G348" s="12">
        <f t="shared" si="14"/>
        <v>2623000</v>
      </c>
      <c r="H348" s="23">
        <v>11918000</v>
      </c>
      <c r="I348" s="25">
        <v>0.54</v>
      </c>
      <c r="J348" s="25">
        <v>0.65009596928982727</v>
      </c>
      <c r="K348" s="25">
        <v>0.75</v>
      </c>
      <c r="L348" s="25">
        <v>1.3</v>
      </c>
      <c r="M348" s="19">
        <v>1.8</v>
      </c>
      <c r="N348" s="15">
        <f>+SUMPRODUCT(B348:F348,I348:M348)/SUM(B348:F348)</f>
        <v>0.99351124666412505</v>
      </c>
      <c r="O348" s="20">
        <v>5159267</v>
      </c>
      <c r="P348" s="21">
        <v>0.5</v>
      </c>
      <c r="Q348" s="18">
        <v>2350</v>
      </c>
      <c r="R348" s="19">
        <v>1</v>
      </c>
      <c r="S348" s="17">
        <v>0.75</v>
      </c>
      <c r="T348" s="15">
        <v>0.55068199498254877</v>
      </c>
    </row>
    <row r="349" spans="1:20" x14ac:dyDescent="0.3">
      <c r="A349" s="10">
        <v>44348</v>
      </c>
      <c r="B349" s="22">
        <v>0</v>
      </c>
      <c r="C349" s="22">
        <v>164000</v>
      </c>
      <c r="D349" s="22">
        <v>900000</v>
      </c>
      <c r="E349" s="22">
        <v>250000</v>
      </c>
      <c r="F349" s="22">
        <v>435000</v>
      </c>
      <c r="G349" s="12">
        <f t="shared" si="14"/>
        <v>1749000</v>
      </c>
      <c r="H349" s="23">
        <v>11495000</v>
      </c>
      <c r="I349" s="25" t="s">
        <v>19</v>
      </c>
      <c r="J349" s="25">
        <v>0.7</v>
      </c>
      <c r="K349" s="25">
        <v>0.75</v>
      </c>
      <c r="L349" s="25">
        <v>1.3</v>
      </c>
      <c r="M349" s="19">
        <v>1.84</v>
      </c>
      <c r="N349" s="15">
        <f t="shared" ref="N349:N376" si="16">+SUMPRODUCT(B349:F349,I349:M349)/SUM(B349:F349)</f>
        <v>1.0950257289879932</v>
      </c>
      <c r="O349" s="20">
        <v>4112711</v>
      </c>
      <c r="P349" s="21">
        <v>0.5</v>
      </c>
      <c r="Q349" s="18">
        <v>14167</v>
      </c>
      <c r="R349" s="19">
        <v>1</v>
      </c>
      <c r="S349" s="17">
        <v>0.75</v>
      </c>
      <c r="T349" s="15">
        <v>0.55601699081854927</v>
      </c>
    </row>
    <row r="350" spans="1:20" x14ac:dyDescent="0.3">
      <c r="A350" s="10">
        <v>44378</v>
      </c>
      <c r="B350" s="22">
        <v>749000</v>
      </c>
      <c r="C350" s="22">
        <v>666000</v>
      </c>
      <c r="D350" s="22">
        <v>250000</v>
      </c>
      <c r="E350" s="22">
        <v>325000</v>
      </c>
      <c r="F350" s="22">
        <v>125000</v>
      </c>
      <c r="G350" s="12">
        <f t="shared" si="14"/>
        <v>2115000</v>
      </c>
      <c r="H350" s="23">
        <v>11555000</v>
      </c>
      <c r="I350" s="25">
        <v>0.54</v>
      </c>
      <c r="J350" s="25">
        <v>0.64139999999999997</v>
      </c>
      <c r="K350" s="25">
        <v>0.74</v>
      </c>
      <c r="L350" s="25">
        <v>1.39</v>
      </c>
      <c r="M350" s="19">
        <v>1.94</v>
      </c>
      <c r="N350" s="15">
        <f t="shared" si="16"/>
        <v>0.80892784869976353</v>
      </c>
      <c r="O350" s="20">
        <v>3712080</v>
      </c>
      <c r="P350" s="21">
        <v>0.5</v>
      </c>
      <c r="Q350" s="18">
        <v>0</v>
      </c>
      <c r="R350" s="19" t="s">
        <v>19</v>
      </c>
      <c r="S350" s="17">
        <v>0.75</v>
      </c>
      <c r="T350" s="15">
        <v>0.58099999999999996</v>
      </c>
    </row>
    <row r="351" spans="1:20" x14ac:dyDescent="0.3">
      <c r="A351" s="10">
        <v>44409</v>
      </c>
      <c r="B351" s="22">
        <v>1710000</v>
      </c>
      <c r="C351" s="22">
        <v>606000</v>
      </c>
      <c r="D351" s="22">
        <v>495000</v>
      </c>
      <c r="E351" s="22">
        <v>60000</v>
      </c>
      <c r="F351" s="22">
        <v>10000</v>
      </c>
      <c r="G351" s="12">
        <f t="shared" si="14"/>
        <v>2881000</v>
      </c>
      <c r="H351" s="23">
        <v>12191000</v>
      </c>
      <c r="I351" s="25">
        <v>0.9</v>
      </c>
      <c r="J351" s="25">
        <v>0.93232000000000004</v>
      </c>
      <c r="K351" s="25">
        <v>1</v>
      </c>
      <c r="L351" s="25">
        <v>1.64</v>
      </c>
      <c r="M351" s="19">
        <v>2.19</v>
      </c>
      <c r="N351" s="15">
        <f t="shared" si="16"/>
        <v>0.94386876778896212</v>
      </c>
      <c r="O351" s="20">
        <v>3945073</v>
      </c>
      <c r="P351" s="21">
        <v>0.56899999999999995</v>
      </c>
      <c r="Q351" s="18">
        <v>1000</v>
      </c>
      <c r="R351" s="19">
        <v>1</v>
      </c>
      <c r="S351" s="17">
        <v>1</v>
      </c>
      <c r="T351" s="15">
        <v>0.61599999999999999</v>
      </c>
    </row>
    <row r="352" spans="1:20" x14ac:dyDescent="0.3">
      <c r="A352" s="10">
        <v>44440</v>
      </c>
      <c r="B352" s="22">
        <v>1490000</v>
      </c>
      <c r="C352" s="22">
        <v>635000</v>
      </c>
      <c r="D352" s="22">
        <v>450000</v>
      </c>
      <c r="E352" s="22">
        <v>0</v>
      </c>
      <c r="F352" s="22">
        <v>0</v>
      </c>
      <c r="G352" s="12">
        <f t="shared" si="14"/>
        <v>2575000</v>
      </c>
      <c r="H352" s="23">
        <v>12107000</v>
      </c>
      <c r="I352" s="25">
        <v>1.42</v>
      </c>
      <c r="J352" s="25">
        <v>1.6944999999999999</v>
      </c>
      <c r="K352" s="25">
        <v>1.6</v>
      </c>
      <c r="L352" s="25" t="s">
        <v>19</v>
      </c>
      <c r="M352" s="25" t="s">
        <v>19</v>
      </c>
      <c r="N352" s="15">
        <f t="shared" si="16"/>
        <v>1.5191485436893204</v>
      </c>
      <c r="O352" s="20">
        <v>2920507</v>
      </c>
      <c r="P352" s="21">
        <v>0.89</v>
      </c>
      <c r="Q352" s="18">
        <v>50000</v>
      </c>
      <c r="R352" s="19">
        <v>1.58</v>
      </c>
      <c r="S352" s="17">
        <v>1.5</v>
      </c>
      <c r="T352" s="15">
        <v>0.94699999999999995</v>
      </c>
    </row>
    <row r="353" spans="1:20" x14ac:dyDescent="0.3">
      <c r="A353" s="10">
        <v>44470</v>
      </c>
      <c r="B353" s="22">
        <v>1760000</v>
      </c>
      <c r="C353" s="22">
        <v>275000</v>
      </c>
      <c r="D353" s="22">
        <v>50000</v>
      </c>
      <c r="E353" s="22">
        <v>10000</v>
      </c>
      <c r="F353" s="22">
        <v>10000</v>
      </c>
      <c r="G353" s="12">
        <f t="shared" si="14"/>
        <v>2105000</v>
      </c>
      <c r="H353" s="23">
        <v>10776000</v>
      </c>
      <c r="I353" s="25">
        <v>3</v>
      </c>
      <c r="J353" s="25">
        <v>3.8045</v>
      </c>
      <c r="K353" s="25">
        <v>4.8499999999999996</v>
      </c>
      <c r="L353" s="25">
        <v>5.75</v>
      </c>
      <c r="M353" s="25">
        <v>6.5</v>
      </c>
      <c r="N353" s="15">
        <f t="shared" si="16"/>
        <v>3.1787351543942992</v>
      </c>
      <c r="O353" s="20">
        <v>2059668</v>
      </c>
      <c r="P353" s="21">
        <v>1.61</v>
      </c>
      <c r="Q353" s="18">
        <v>22500</v>
      </c>
      <c r="R353" s="19">
        <v>2.44</v>
      </c>
      <c r="S353" s="17">
        <v>2.75</v>
      </c>
      <c r="T353" s="15">
        <v>1.73</v>
      </c>
    </row>
    <row r="354" spans="1:20" x14ac:dyDescent="0.3">
      <c r="A354" s="10">
        <v>44501</v>
      </c>
      <c r="B354" s="22">
        <v>2745000</v>
      </c>
      <c r="C354" s="22">
        <v>105000</v>
      </c>
      <c r="D354" s="22">
        <v>0</v>
      </c>
      <c r="E354" s="22">
        <v>70000</v>
      </c>
      <c r="F354" s="22">
        <v>110000</v>
      </c>
      <c r="G354" s="12">
        <f t="shared" si="14"/>
        <v>3030000</v>
      </c>
      <c r="H354" s="23">
        <v>9995000</v>
      </c>
      <c r="I354" s="25">
        <v>4.3</v>
      </c>
      <c r="J354" s="25">
        <v>5.1095238095238091</v>
      </c>
      <c r="K354" s="19" t="s">
        <v>19</v>
      </c>
      <c r="L354" s="19">
        <v>6.25</v>
      </c>
      <c r="M354" s="19">
        <v>7</v>
      </c>
      <c r="N354" s="15">
        <f t="shared" si="16"/>
        <v>4.471122112211221</v>
      </c>
      <c r="O354" s="20">
        <v>2668858</v>
      </c>
      <c r="P354" s="21">
        <v>2.84</v>
      </c>
      <c r="Q354" s="18">
        <v>4926</v>
      </c>
      <c r="R354" s="19">
        <v>3.5</v>
      </c>
      <c r="S354" s="17">
        <v>4</v>
      </c>
      <c r="T354" s="15">
        <v>2.9789857390137851</v>
      </c>
    </row>
    <row r="355" spans="1:20" x14ac:dyDescent="0.3">
      <c r="A355" s="10">
        <v>44531</v>
      </c>
      <c r="B355" s="22">
        <v>455000</v>
      </c>
      <c r="C355" s="22">
        <v>510000</v>
      </c>
      <c r="D355" s="22">
        <v>380000</v>
      </c>
      <c r="E355" s="22">
        <v>345000</v>
      </c>
      <c r="F355" s="22">
        <v>555000</v>
      </c>
      <c r="G355" s="12">
        <f t="shared" si="14"/>
        <v>2245000</v>
      </c>
      <c r="H355" s="23">
        <v>8015000</v>
      </c>
      <c r="I355" s="25">
        <v>5.4</v>
      </c>
      <c r="J355" s="25">
        <v>5.7892156862745097</v>
      </c>
      <c r="K355" s="19">
        <v>6.75</v>
      </c>
      <c r="L355" s="19">
        <v>7</v>
      </c>
      <c r="M355" s="19">
        <v>7.5</v>
      </c>
      <c r="N355" s="15">
        <f t="shared" si="16"/>
        <v>6.4819599109131403</v>
      </c>
      <c r="O355" s="20">
        <v>3575739</v>
      </c>
      <c r="P355" s="21">
        <v>4.3600000000000003</v>
      </c>
      <c r="Q355" s="18">
        <v>285000</v>
      </c>
      <c r="R355" s="19">
        <v>4.25</v>
      </c>
      <c r="S355" s="17">
        <v>5.25</v>
      </c>
      <c r="T355" s="15">
        <v>4.3099999999999996</v>
      </c>
    </row>
    <row r="356" spans="1:20" x14ac:dyDescent="0.3">
      <c r="A356" s="10">
        <v>44562</v>
      </c>
      <c r="B356" s="22">
        <v>1160000</v>
      </c>
      <c r="C356" s="22">
        <v>2010000</v>
      </c>
      <c r="D356" s="22">
        <v>510000</v>
      </c>
      <c r="E356" s="22">
        <v>505000</v>
      </c>
      <c r="F356" s="22">
        <v>2456500</v>
      </c>
      <c r="G356" s="12">
        <f t="shared" si="14"/>
        <v>6641500</v>
      </c>
      <c r="H356" s="23">
        <v>13056500</v>
      </c>
      <c r="I356" s="25">
        <v>5.77</v>
      </c>
      <c r="J356" s="25">
        <v>6.4298507462686567</v>
      </c>
      <c r="K356" s="19">
        <v>7.12</v>
      </c>
      <c r="L356" s="19">
        <v>7.5</v>
      </c>
      <c r="M356" s="19">
        <v>8</v>
      </c>
      <c r="N356" s="15">
        <f t="shared" si="16"/>
        <v>7.0297222013099452</v>
      </c>
      <c r="O356" s="20">
        <v>6334049.2427139049</v>
      </c>
      <c r="P356" s="21">
        <v>5.0642605473004165</v>
      </c>
      <c r="Q356" s="18">
        <v>5088.7860469999996</v>
      </c>
      <c r="R356" s="19">
        <v>6.25</v>
      </c>
      <c r="S356" s="17">
        <v>5.5</v>
      </c>
      <c r="T356" s="15">
        <v>5.1532660142282376</v>
      </c>
    </row>
    <row r="357" spans="1:20" x14ac:dyDescent="0.3">
      <c r="A357" s="10">
        <v>44593</v>
      </c>
      <c r="B357" s="22">
        <v>50000</v>
      </c>
      <c r="C357" s="22">
        <v>240000</v>
      </c>
      <c r="D357" s="22">
        <v>330000</v>
      </c>
      <c r="E357" s="22">
        <v>205000</v>
      </c>
      <c r="F357" s="22">
        <v>1065000</v>
      </c>
      <c r="G357" s="12">
        <f t="shared" si="14"/>
        <v>1890000</v>
      </c>
      <c r="H357" s="23">
        <v>12831500</v>
      </c>
      <c r="I357" s="25">
        <v>6.02</v>
      </c>
      <c r="J357" s="25">
        <v>6.6916666666666664</v>
      </c>
      <c r="K357" s="19">
        <v>7.4</v>
      </c>
      <c r="L357" s="19">
        <v>7.85</v>
      </c>
      <c r="M357" s="19">
        <v>8.4</v>
      </c>
      <c r="N357" s="15">
        <f t="shared" si="16"/>
        <v>7.8858465608465611</v>
      </c>
      <c r="O357" s="20">
        <v>1787856.6301681583</v>
      </c>
      <c r="P357" s="21">
        <v>5.2921088503751212</v>
      </c>
      <c r="Q357" s="18">
        <v>15400</v>
      </c>
      <c r="R357" s="19">
        <v>5.7686688311688314</v>
      </c>
      <c r="S357" s="17">
        <v>5.75</v>
      </c>
      <c r="T357" s="15">
        <v>5.4593626665928809</v>
      </c>
    </row>
    <row r="358" spans="1:20" x14ac:dyDescent="0.3">
      <c r="A358" s="10">
        <v>44621</v>
      </c>
      <c r="B358" s="22">
        <v>650000</v>
      </c>
      <c r="C358" s="22">
        <v>600000</v>
      </c>
      <c r="D358" s="22">
        <v>110000</v>
      </c>
      <c r="E358" s="22">
        <v>180000</v>
      </c>
      <c r="F358" s="22">
        <v>487000</v>
      </c>
      <c r="G358" s="12">
        <f t="shared" si="14"/>
        <v>2027000</v>
      </c>
      <c r="H358" s="23">
        <v>12343500</v>
      </c>
      <c r="I358" s="25">
        <v>6.65</v>
      </c>
      <c r="J358" s="25">
        <v>7.152916666666667</v>
      </c>
      <c r="K358" s="19">
        <v>7.8</v>
      </c>
      <c r="L358" s="19">
        <v>8.35</v>
      </c>
      <c r="M358" s="19">
        <v>9</v>
      </c>
      <c r="N358" s="15">
        <f t="shared" si="16"/>
        <v>7.5768376911692155</v>
      </c>
      <c r="O358" s="20">
        <v>1289247.9469216522</v>
      </c>
      <c r="P358" s="21">
        <v>5.6731722255326185</v>
      </c>
      <c r="Q358" s="18">
        <v>144121.73418088889</v>
      </c>
      <c r="R358" s="19">
        <v>6.3493231318766039</v>
      </c>
      <c r="S358" s="17">
        <v>6.25</v>
      </c>
      <c r="T358" s="15">
        <v>5.900224487478865</v>
      </c>
    </row>
    <row r="359" spans="1:20" x14ac:dyDescent="0.3">
      <c r="A359" s="10">
        <v>44652</v>
      </c>
      <c r="B359" s="22">
        <v>85000</v>
      </c>
      <c r="C359" s="22">
        <v>435000</v>
      </c>
      <c r="D359" s="22">
        <v>177000</v>
      </c>
      <c r="E359" s="22">
        <v>78000</v>
      </c>
      <c r="F359" s="22">
        <v>452000</v>
      </c>
      <c r="G359" s="12">
        <f t="shared" si="14"/>
        <v>1227000</v>
      </c>
      <c r="H359" s="23">
        <v>12040500</v>
      </c>
      <c r="I359" s="25">
        <v>7.15</v>
      </c>
      <c r="J359" s="25">
        <v>7.6557471264367818</v>
      </c>
      <c r="K359" s="19">
        <v>8.3000000000000007</v>
      </c>
      <c r="L359" s="19">
        <v>8.85</v>
      </c>
      <c r="M359" s="19">
        <v>9.5</v>
      </c>
      <c r="N359" s="15">
        <f t="shared" si="16"/>
        <v>8.4689486552567246</v>
      </c>
      <c r="O359" s="20">
        <v>1269653.774503421</v>
      </c>
      <c r="P359" s="21">
        <v>6.1393268949319664</v>
      </c>
      <c r="Q359" s="18">
        <v>103389.58333333333</v>
      </c>
      <c r="R359" s="19">
        <v>6.8687508815765614</v>
      </c>
      <c r="S359" s="17">
        <v>6.75</v>
      </c>
      <c r="T359" s="15">
        <v>6.4671459465569736</v>
      </c>
    </row>
    <row r="360" spans="1:20" x14ac:dyDescent="0.3">
      <c r="A360" s="10">
        <v>44682</v>
      </c>
      <c r="B360" s="22">
        <v>400000</v>
      </c>
      <c r="C360" s="22">
        <v>720000</v>
      </c>
      <c r="D360" s="22">
        <v>13500</v>
      </c>
      <c r="E360" s="22">
        <v>66250</v>
      </c>
      <c r="F360" s="22">
        <v>285750</v>
      </c>
      <c r="G360" s="12">
        <f t="shared" si="14"/>
        <v>1485500</v>
      </c>
      <c r="H360" s="23">
        <v>12101000</v>
      </c>
      <c r="I360" s="25">
        <v>7.5</v>
      </c>
      <c r="J360" s="25">
        <v>8.0034722222222214</v>
      </c>
      <c r="K360" s="19">
        <v>8.6</v>
      </c>
      <c r="L360" s="19">
        <v>9.19</v>
      </c>
      <c r="M360" s="19">
        <v>9.7899999999999991</v>
      </c>
      <c r="N360" s="15">
        <f t="shared" si="16"/>
        <v>8.2698956580276004</v>
      </c>
      <c r="O360" s="20">
        <v>1270516.8316173812</v>
      </c>
      <c r="P360" s="21">
        <v>6.6555786455609178</v>
      </c>
      <c r="Q360" s="18">
        <v>149250</v>
      </c>
      <c r="R360" s="19">
        <v>7.159128978224456</v>
      </c>
      <c r="S360" s="17">
        <v>7.25</v>
      </c>
      <c r="T360" s="15">
        <v>7.0049440294075058</v>
      </c>
    </row>
    <row r="361" spans="1:20" x14ac:dyDescent="0.3">
      <c r="A361" s="10">
        <v>44713</v>
      </c>
      <c r="B361" s="22">
        <v>190000</v>
      </c>
      <c r="C361" s="22">
        <v>330100</v>
      </c>
      <c r="D361" s="22">
        <v>105330</v>
      </c>
      <c r="E361" s="22">
        <v>177050</v>
      </c>
      <c r="F361" s="22">
        <v>675130</v>
      </c>
      <c r="G361" s="12">
        <f t="shared" si="14"/>
        <v>1477610</v>
      </c>
      <c r="H361" s="23">
        <v>12078610</v>
      </c>
      <c r="I361" s="25">
        <v>7.8</v>
      </c>
      <c r="J361" s="25">
        <v>8.3091790366555589</v>
      </c>
      <c r="K361" s="19">
        <v>8.9</v>
      </c>
      <c r="L361" s="19">
        <v>9.5</v>
      </c>
      <c r="M361" s="19">
        <v>9.9499999999999993</v>
      </c>
      <c r="N361" s="15">
        <f t="shared" si="16"/>
        <v>9.1782104208823707</v>
      </c>
      <c r="O361" s="20">
        <v>1522655.5100951819</v>
      </c>
      <c r="P361" s="21">
        <v>7.223240536216859</v>
      </c>
      <c r="Q361" s="18">
        <v>24864.298171272731</v>
      </c>
      <c r="R361" s="19">
        <v>7.536746692876922</v>
      </c>
      <c r="S361" s="17">
        <v>7.75</v>
      </c>
      <c r="T361" s="15">
        <v>7.5120651499441946</v>
      </c>
    </row>
    <row r="362" spans="1:20" x14ac:dyDescent="0.3">
      <c r="A362" s="10">
        <v>44743</v>
      </c>
      <c r="B362" s="22">
        <v>302500</v>
      </c>
      <c r="C362" s="22">
        <v>876000</v>
      </c>
      <c r="D362" s="22">
        <v>155000</v>
      </c>
      <c r="E362" s="22">
        <v>200000</v>
      </c>
      <c r="F362" s="22">
        <v>833000</v>
      </c>
      <c r="G362" s="12">
        <f t="shared" si="14"/>
        <v>2366500</v>
      </c>
      <c r="H362" s="23">
        <v>12490110</v>
      </c>
      <c r="I362" s="25">
        <v>8.1</v>
      </c>
      <c r="J362" s="25">
        <v>8.3885273972602743</v>
      </c>
      <c r="K362" s="19">
        <v>9.1</v>
      </c>
      <c r="L362" s="19">
        <v>9.6</v>
      </c>
      <c r="M362" s="19">
        <v>9.9700000000000006</v>
      </c>
      <c r="N362" s="15">
        <f t="shared" si="16"/>
        <v>9.0573040354954575</v>
      </c>
      <c r="O362" s="20">
        <v>2131619.9545348091</v>
      </c>
      <c r="P362" s="21">
        <v>7.5655935666604446</v>
      </c>
      <c r="Q362" s="18">
        <v>10500</v>
      </c>
      <c r="R362" s="19">
        <v>8</v>
      </c>
      <c r="S362" s="17">
        <v>8</v>
      </c>
      <c r="T362" s="15">
        <v>7.7303802593373785</v>
      </c>
    </row>
    <row r="363" spans="1:20" x14ac:dyDescent="0.3">
      <c r="A363" s="10">
        <v>44774</v>
      </c>
      <c r="B363" s="22">
        <v>220000</v>
      </c>
      <c r="C363" s="22">
        <v>160000</v>
      </c>
      <c r="D363" s="22">
        <v>82000</v>
      </c>
      <c r="E363" s="22">
        <v>255000</v>
      </c>
      <c r="F363" s="22">
        <v>713250</v>
      </c>
      <c r="G363" s="12">
        <f t="shared" si="14"/>
        <v>1430250</v>
      </c>
      <c r="H363" s="23">
        <v>12832860</v>
      </c>
      <c r="I363" s="25">
        <v>8.4</v>
      </c>
      <c r="J363" s="25">
        <v>8.9124999999999996</v>
      </c>
      <c r="K363" s="19">
        <v>9.15</v>
      </c>
      <c r="L363" s="19">
        <v>9.6</v>
      </c>
      <c r="M363" s="19">
        <v>9.9499999999999993</v>
      </c>
      <c r="N363" s="15">
        <f t="shared" si="16"/>
        <v>9.4872487327390314</v>
      </c>
      <c r="O363" s="20">
        <v>1721713.2037814548</v>
      </c>
      <c r="P363" s="21">
        <v>7.8243987422177881</v>
      </c>
      <c r="Q363" s="18">
        <v>22150</v>
      </c>
      <c r="R363" s="19">
        <v>8.483069977426636</v>
      </c>
      <c r="S363" s="17">
        <v>8.25</v>
      </c>
      <c r="T363" s="15">
        <v>7.9813463944004974</v>
      </c>
    </row>
    <row r="364" spans="1:20" x14ac:dyDescent="0.3">
      <c r="A364" s="10">
        <v>44805</v>
      </c>
      <c r="B364" s="22">
        <v>425000</v>
      </c>
      <c r="C364" s="22">
        <v>5000</v>
      </c>
      <c r="D364" s="22">
        <v>6000</v>
      </c>
      <c r="E364" s="22">
        <v>60000</v>
      </c>
      <c r="F364" s="22">
        <v>673000</v>
      </c>
      <c r="G364" s="12">
        <f t="shared" si="14"/>
        <v>1169000</v>
      </c>
      <c r="H364" s="23">
        <v>12846760</v>
      </c>
      <c r="I364" s="25">
        <v>8.6999999999999993</v>
      </c>
      <c r="J364" s="25">
        <v>8.65</v>
      </c>
      <c r="K364" s="19">
        <v>9.1</v>
      </c>
      <c r="L364" s="19">
        <v>9.67</v>
      </c>
      <c r="M364" s="19">
        <v>9.98</v>
      </c>
      <c r="N364" s="15">
        <f t="shared" si="16"/>
        <v>9.4885286569717699</v>
      </c>
      <c r="O364" s="20">
        <v>1599900.1521858638</v>
      </c>
      <c r="P364" s="21">
        <v>8.0696014926562327</v>
      </c>
      <c r="Q364" s="18">
        <v>4501.0512414999994</v>
      </c>
      <c r="R364" s="19">
        <v>8.7917153238878551</v>
      </c>
      <c r="S364" s="17">
        <v>8.5</v>
      </c>
      <c r="T364" s="15">
        <v>8.2617065921445487</v>
      </c>
    </row>
    <row r="365" spans="1:20" x14ac:dyDescent="0.3">
      <c r="A365" s="10">
        <v>44835</v>
      </c>
      <c r="B365" s="22">
        <v>380000</v>
      </c>
      <c r="C365" s="22">
        <v>15000</v>
      </c>
      <c r="D365" s="22">
        <v>10000</v>
      </c>
      <c r="E365" s="22">
        <v>35000</v>
      </c>
      <c r="F365" s="22">
        <v>759500</v>
      </c>
      <c r="G365" s="12">
        <f t="shared" si="14"/>
        <v>1199500</v>
      </c>
      <c r="H365" s="23">
        <v>13178260</v>
      </c>
      <c r="I365" s="25">
        <v>8.6999999999999993</v>
      </c>
      <c r="J365" s="25">
        <v>8.8666666666666671</v>
      </c>
      <c r="K365" s="19">
        <v>9.1</v>
      </c>
      <c r="L365" s="19">
        <v>9.67</v>
      </c>
      <c r="M365" s="19">
        <v>9.9499999999999993</v>
      </c>
      <c r="N365" s="15">
        <f t="shared" si="16"/>
        <v>9.525197999166318</v>
      </c>
      <c r="O365" s="20">
        <v>1734830.1912138001</v>
      </c>
      <c r="P365" s="21">
        <v>8.25</v>
      </c>
      <c r="Q365" s="18">
        <v>17532.685635500002</v>
      </c>
      <c r="R365" s="19">
        <v>8.75</v>
      </c>
      <c r="S365" s="17">
        <v>8.5</v>
      </c>
      <c r="T365" s="15">
        <v>8.4400555301303637</v>
      </c>
    </row>
    <row r="366" spans="1:20" x14ac:dyDescent="0.3">
      <c r="A366" s="10">
        <v>44866</v>
      </c>
      <c r="B366" s="22">
        <v>5000</v>
      </c>
      <c r="C366" s="22">
        <v>115000</v>
      </c>
      <c r="D366" s="22">
        <v>5000</v>
      </c>
      <c r="E366" s="22">
        <v>50000</v>
      </c>
      <c r="F366" s="22">
        <v>660000</v>
      </c>
      <c r="G366" s="12">
        <f t="shared" si="14"/>
        <v>835000</v>
      </c>
      <c r="H366" s="23">
        <v>12959760</v>
      </c>
      <c r="I366" s="25">
        <v>8.6</v>
      </c>
      <c r="J366" s="25">
        <v>8.7956521739130444</v>
      </c>
      <c r="K366" s="19">
        <v>8.85</v>
      </c>
      <c r="L366" s="19">
        <v>9.4</v>
      </c>
      <c r="M366" s="19">
        <v>9.9</v>
      </c>
      <c r="N366" s="15">
        <f t="shared" si="16"/>
        <v>9.7038922155688621</v>
      </c>
      <c r="O366" s="20">
        <v>1761172.858033238</v>
      </c>
      <c r="P366" s="21">
        <v>8.25</v>
      </c>
      <c r="Q366" s="18">
        <v>16583.333333333332</v>
      </c>
      <c r="R366" s="19">
        <v>8.75</v>
      </c>
      <c r="S366" s="17">
        <v>8.5</v>
      </c>
      <c r="T366" s="15">
        <v>8.5218749908653457</v>
      </c>
    </row>
    <row r="367" spans="1:20" x14ac:dyDescent="0.3">
      <c r="A367" s="10">
        <v>44896</v>
      </c>
      <c r="B367" s="22">
        <v>115000</v>
      </c>
      <c r="C367" s="22">
        <v>270000</v>
      </c>
      <c r="D367" s="22">
        <v>164000</v>
      </c>
      <c r="E367" s="22">
        <v>380000</v>
      </c>
      <c r="F367" s="22">
        <v>1000000</v>
      </c>
      <c r="G367" s="12">
        <f t="shared" si="14"/>
        <v>1929000</v>
      </c>
      <c r="H367" s="23">
        <v>13988430</v>
      </c>
      <c r="I367" s="25">
        <v>8.6</v>
      </c>
      <c r="J367" s="25">
        <v>8.742592592592592</v>
      </c>
      <c r="K367" s="19">
        <v>8.7899999999999991</v>
      </c>
      <c r="L367" s="19">
        <v>9.4</v>
      </c>
      <c r="M367" s="19">
        <v>9.85</v>
      </c>
      <c r="N367" s="15">
        <f t="shared" si="16"/>
        <v>9.4417107309486781</v>
      </c>
      <c r="O367" s="20">
        <v>3106208.6720702997</v>
      </c>
      <c r="P367" s="21">
        <v>8.25</v>
      </c>
      <c r="Q367" s="18">
        <v>21777.777777777777</v>
      </c>
      <c r="R367" s="19">
        <v>8.75</v>
      </c>
      <c r="S367" s="17">
        <v>8.5</v>
      </c>
      <c r="T367" s="15">
        <v>8.4711988343510889</v>
      </c>
    </row>
    <row r="368" spans="1:20" x14ac:dyDescent="0.3">
      <c r="A368" s="10">
        <v>44927</v>
      </c>
      <c r="B368" s="22">
        <v>125000</v>
      </c>
      <c r="C368" s="22">
        <v>170000</v>
      </c>
      <c r="D368" s="22">
        <v>105000</v>
      </c>
      <c r="E368" s="22">
        <v>400000</v>
      </c>
      <c r="F368" s="22">
        <v>1236000</v>
      </c>
      <c r="G368" s="12">
        <f t="shared" si="14"/>
        <v>2036000</v>
      </c>
      <c r="H368" s="23">
        <v>15114430</v>
      </c>
      <c r="I368" s="25">
        <v>8.6</v>
      </c>
      <c r="J368" s="25">
        <v>8.5970588235294123</v>
      </c>
      <c r="K368" s="19">
        <v>8.65</v>
      </c>
      <c r="L368" s="19">
        <v>9.3800000000000008</v>
      </c>
      <c r="M368" s="19">
        <v>9.6</v>
      </c>
      <c r="N368" s="15">
        <f t="shared" si="16"/>
        <v>9.3626473477406673</v>
      </c>
      <c r="O368" s="20">
        <v>2239176.8407696816</v>
      </c>
      <c r="P368" s="21">
        <v>8.25</v>
      </c>
      <c r="Q368" s="18">
        <v>14900</v>
      </c>
      <c r="R368" s="19">
        <v>8.75</v>
      </c>
      <c r="S368" s="17">
        <v>8.5</v>
      </c>
      <c r="T368" s="15">
        <v>8.4192422002788287</v>
      </c>
    </row>
    <row r="369" spans="1:20" x14ac:dyDescent="0.3">
      <c r="A369" s="10">
        <v>44958</v>
      </c>
      <c r="B369" s="22">
        <v>20000</v>
      </c>
      <c r="C369" s="22">
        <v>150000</v>
      </c>
      <c r="D369" s="22">
        <v>5000</v>
      </c>
      <c r="E369" s="22">
        <v>200000</v>
      </c>
      <c r="F369" s="22">
        <v>248000</v>
      </c>
      <c r="G369" s="12">
        <f t="shared" si="14"/>
        <v>623000</v>
      </c>
      <c r="H369" s="23">
        <v>15165430</v>
      </c>
      <c r="I369" s="25">
        <v>8.5</v>
      </c>
      <c r="J369" s="25">
        <v>8.5833333333333339</v>
      </c>
      <c r="K369" s="19">
        <v>8.6999999999999993</v>
      </c>
      <c r="L369" s="19">
        <v>9.3800000000000008</v>
      </c>
      <c r="M369" s="19">
        <v>9.4</v>
      </c>
      <c r="N369" s="15">
        <f t="shared" si="16"/>
        <v>9.1624398073836275</v>
      </c>
      <c r="O369" s="20">
        <v>1615159.282092947</v>
      </c>
      <c r="P369" s="21">
        <v>8.25</v>
      </c>
      <c r="Q369" s="18">
        <v>12412.218474777777</v>
      </c>
      <c r="R369" s="19">
        <v>8.75</v>
      </c>
      <c r="S369" s="17">
        <v>8.5</v>
      </c>
      <c r="T369" s="15">
        <v>8.5648412900659245</v>
      </c>
    </row>
    <row r="370" spans="1:20" x14ac:dyDescent="0.3">
      <c r="A370" s="10">
        <v>44986</v>
      </c>
      <c r="B370" s="22">
        <v>95000</v>
      </c>
      <c r="C370" s="22">
        <v>10000</v>
      </c>
      <c r="D370" s="22">
        <v>30000</v>
      </c>
      <c r="E370" s="22">
        <v>50000</v>
      </c>
      <c r="F370" s="22">
        <v>165000</v>
      </c>
      <c r="G370" s="12">
        <f t="shared" si="14"/>
        <v>350000</v>
      </c>
      <c r="H370" s="23">
        <v>15069430</v>
      </c>
      <c r="I370" s="25">
        <v>8.5</v>
      </c>
      <c r="J370" s="25">
        <v>8.6</v>
      </c>
      <c r="K370" s="19">
        <v>8.6999999999999993</v>
      </c>
      <c r="L370" s="19">
        <v>9.25</v>
      </c>
      <c r="M370" s="19">
        <v>9</v>
      </c>
      <c r="N370" s="15">
        <f t="shared" si="16"/>
        <v>8.862857142857143</v>
      </c>
      <c r="O370" s="20">
        <v>1827862.4366415655</v>
      </c>
      <c r="P370" s="21">
        <v>8.25</v>
      </c>
      <c r="Q370" s="18">
        <v>60750</v>
      </c>
      <c r="R370" s="19">
        <v>8.75</v>
      </c>
      <c r="S370" s="17">
        <v>8.5</v>
      </c>
      <c r="T370" s="15">
        <v>8.6321813228083411</v>
      </c>
    </row>
    <row r="371" spans="1:20" x14ac:dyDescent="0.3">
      <c r="A371" s="10">
        <v>45017</v>
      </c>
      <c r="B371" s="22">
        <v>165000</v>
      </c>
      <c r="C371" s="22">
        <v>10000</v>
      </c>
      <c r="D371" s="22">
        <v>20000</v>
      </c>
      <c r="E371" s="22">
        <v>30000</v>
      </c>
      <c r="F371" s="22">
        <v>210000</v>
      </c>
      <c r="G371" s="12">
        <f t="shared" si="14"/>
        <v>435000</v>
      </c>
      <c r="H371" s="23">
        <v>15101430</v>
      </c>
      <c r="I371" s="25">
        <v>8.49</v>
      </c>
      <c r="J371" s="25">
        <v>8.5749999999999993</v>
      </c>
      <c r="K371" s="19">
        <v>8.6999999999999993</v>
      </c>
      <c r="L371" s="19">
        <v>8.89</v>
      </c>
      <c r="M371" s="19">
        <v>8.89</v>
      </c>
      <c r="N371" s="15">
        <f t="shared" si="16"/>
        <v>8.7222988505747132</v>
      </c>
      <c r="O371" s="20">
        <v>1822165.7963868333</v>
      </c>
      <c r="P371" s="21">
        <v>8.25</v>
      </c>
      <c r="Q371" s="18">
        <v>85543.131220818177</v>
      </c>
      <c r="R371" s="19">
        <v>8.75</v>
      </c>
      <c r="S371" s="17">
        <v>8.5</v>
      </c>
      <c r="T371" s="15">
        <v>8.667737163595957</v>
      </c>
    </row>
    <row r="372" spans="1:20" x14ac:dyDescent="0.3">
      <c r="A372" s="10">
        <v>45047</v>
      </c>
      <c r="B372" s="22">
        <v>15000</v>
      </c>
      <c r="C372" s="22">
        <v>33000</v>
      </c>
      <c r="D372" s="22">
        <v>50000</v>
      </c>
      <c r="E372" s="22">
        <v>25000</v>
      </c>
      <c r="F372" s="22">
        <v>140700</v>
      </c>
      <c r="G372" s="12">
        <f t="shared" si="14"/>
        <v>263700</v>
      </c>
      <c r="H372" s="23">
        <v>14918880</v>
      </c>
      <c r="I372" s="25">
        <v>8.5</v>
      </c>
      <c r="J372" s="25">
        <v>8.5748484848484843</v>
      </c>
      <c r="K372" s="19">
        <v>8.65</v>
      </c>
      <c r="L372" s="19">
        <v>8.6999999999999993</v>
      </c>
      <c r="M372" s="19">
        <v>8.73</v>
      </c>
      <c r="N372" s="15">
        <f t="shared" si="16"/>
        <v>8.6794880546075088</v>
      </c>
      <c r="O372" s="20">
        <v>1630390.7904159043</v>
      </c>
      <c r="P372" s="21">
        <v>8.25</v>
      </c>
      <c r="Q372" s="18">
        <v>104123.38196791668</v>
      </c>
      <c r="R372" s="19">
        <v>8.75</v>
      </c>
      <c r="S372" s="17">
        <v>8.5</v>
      </c>
      <c r="T372" s="15">
        <v>8.67738104126793</v>
      </c>
    </row>
    <row r="373" spans="1:20" x14ac:dyDescent="0.3">
      <c r="A373" s="10">
        <v>45078</v>
      </c>
      <c r="B373" s="22">
        <v>5000</v>
      </c>
      <c r="C373" s="22">
        <v>10000</v>
      </c>
      <c r="D373" s="22">
        <v>50000</v>
      </c>
      <c r="E373" s="22">
        <v>100000</v>
      </c>
      <c r="F373" s="22">
        <v>531000</v>
      </c>
      <c r="G373" s="12">
        <f t="shared" si="14"/>
        <v>696000</v>
      </c>
      <c r="H373" s="23">
        <v>14688830</v>
      </c>
      <c r="I373" s="25">
        <v>8.5</v>
      </c>
      <c r="J373" s="25">
        <v>8.5549999999999997</v>
      </c>
      <c r="K373" s="19">
        <v>8.59</v>
      </c>
      <c r="L373" s="19">
        <v>8.61</v>
      </c>
      <c r="M373" s="19">
        <v>8.65</v>
      </c>
      <c r="N373" s="15">
        <f t="shared" si="16"/>
        <v>8.6374999999999993</v>
      </c>
      <c r="O373" s="20">
        <v>1383328.509762143</v>
      </c>
      <c r="P373" s="21">
        <v>8.25</v>
      </c>
      <c r="Q373" s="18">
        <v>233328.84291010528</v>
      </c>
      <c r="R373" s="19">
        <v>8.75</v>
      </c>
      <c r="S373" s="17">
        <v>8.5</v>
      </c>
      <c r="T373" s="15">
        <v>8.6958871258173325</v>
      </c>
    </row>
    <row r="374" spans="1:20" x14ac:dyDescent="0.3">
      <c r="A374" s="10">
        <v>45108</v>
      </c>
      <c r="B374" s="22">
        <v>15000</v>
      </c>
      <c r="C374" s="22">
        <v>205000</v>
      </c>
      <c r="D374" s="22">
        <v>257000</v>
      </c>
      <c r="E374" s="22">
        <v>426000</v>
      </c>
      <c r="F374" s="22">
        <v>900000</v>
      </c>
      <c r="G374" s="12">
        <f t="shared" si="14"/>
        <v>1803000</v>
      </c>
      <c r="H374" s="23">
        <v>13710330</v>
      </c>
      <c r="I374" s="25">
        <v>8.5</v>
      </c>
      <c r="J374" s="25">
        <v>8.5390243902439025</v>
      </c>
      <c r="K374" s="19">
        <v>8.56</v>
      </c>
      <c r="L374" s="19">
        <v>8.58</v>
      </c>
      <c r="M374" s="19">
        <v>8.65</v>
      </c>
      <c r="N374" s="15">
        <f t="shared" si="16"/>
        <v>8.606766500277315</v>
      </c>
      <c r="O374" s="20">
        <v>1572922.9610969524</v>
      </c>
      <c r="P374" s="21">
        <v>8.25</v>
      </c>
      <c r="Q374" s="18">
        <v>138049.05905809999</v>
      </c>
      <c r="R374" s="19">
        <v>8.75</v>
      </c>
      <c r="S374" s="17">
        <v>8.5</v>
      </c>
      <c r="T374" s="15">
        <v>8.68312602250632</v>
      </c>
    </row>
    <row r="375" spans="1:20" x14ac:dyDescent="0.3">
      <c r="A375" s="10">
        <v>45139</v>
      </c>
      <c r="B375" s="22">
        <v>110000</v>
      </c>
      <c r="C375" s="22">
        <v>15000</v>
      </c>
      <c r="D375" s="22">
        <v>182000</v>
      </c>
      <c r="E375" s="22">
        <v>685000</v>
      </c>
      <c r="F375" s="22">
        <v>500000</v>
      </c>
      <c r="G375" s="12">
        <f t="shared" si="14"/>
        <v>1492000</v>
      </c>
      <c r="H375" s="23">
        <v>13834330</v>
      </c>
      <c r="I375" s="25">
        <v>8.1</v>
      </c>
      <c r="J375" s="25">
        <v>8.07</v>
      </c>
      <c r="K375" s="19">
        <v>8.1</v>
      </c>
      <c r="L375" s="19">
        <v>8.09</v>
      </c>
      <c r="M375" s="19">
        <v>8</v>
      </c>
      <c r="N375" s="15">
        <f t="shared" si="16"/>
        <v>8.0615951742627345</v>
      </c>
      <c r="O375" s="20">
        <v>3109673.2175277276</v>
      </c>
      <c r="P375" s="21">
        <v>8.1717723290055861</v>
      </c>
      <c r="Q375" s="18">
        <v>45000</v>
      </c>
      <c r="R375" s="19">
        <v>8.75</v>
      </c>
      <c r="S375" s="17">
        <v>8.25</v>
      </c>
      <c r="T375" s="15">
        <v>8.3567918678520527</v>
      </c>
    </row>
    <row r="376" spans="1:20" x14ac:dyDescent="0.3">
      <c r="A376" s="10">
        <v>45170</v>
      </c>
      <c r="B376" s="22">
        <v>200000</v>
      </c>
      <c r="C376" s="22">
        <v>215000</v>
      </c>
      <c r="D376" s="22">
        <v>80000</v>
      </c>
      <c r="E376" s="22">
        <v>346600</v>
      </c>
      <c r="F376" s="22">
        <v>500000</v>
      </c>
      <c r="G376" s="12">
        <f t="shared" si="14"/>
        <v>1341600</v>
      </c>
      <c r="H376" s="23">
        <v>14438930</v>
      </c>
      <c r="I376" s="25">
        <v>7.9</v>
      </c>
      <c r="J376" s="25">
        <v>7.8027906976744186</v>
      </c>
      <c r="K376" s="19">
        <v>7.84</v>
      </c>
      <c r="L376" s="19">
        <v>7.85</v>
      </c>
      <c r="M376" s="19">
        <v>7.49</v>
      </c>
      <c r="N376" s="15">
        <f t="shared" si="16"/>
        <v>7.7151237328562914</v>
      </c>
      <c r="O376" s="20">
        <v>3498663.3688205509</v>
      </c>
      <c r="P376" s="21">
        <v>7.934117104308311</v>
      </c>
      <c r="Q376" s="18">
        <v>26751.418527999998</v>
      </c>
      <c r="R376" s="19">
        <v>8.5</v>
      </c>
      <c r="S376" s="17">
        <v>8</v>
      </c>
      <c r="T376" s="15">
        <v>8.0373596703856425</v>
      </c>
    </row>
    <row r="377" spans="1:20" x14ac:dyDescent="0.3">
      <c r="A377" s="10">
        <v>45200</v>
      </c>
      <c r="B377" s="11">
        <v>315000</v>
      </c>
      <c r="C377" s="11">
        <v>170000</v>
      </c>
      <c r="D377" s="11">
        <v>170000</v>
      </c>
      <c r="E377" s="11">
        <v>652500</v>
      </c>
      <c r="F377" s="11">
        <v>245000</v>
      </c>
      <c r="G377" s="12">
        <f t="shared" si="14"/>
        <v>1552500</v>
      </c>
      <c r="H377" s="23">
        <v>15119430</v>
      </c>
      <c r="I377" s="26">
        <v>7.55</v>
      </c>
      <c r="J377" s="26">
        <v>7.7564705882352944</v>
      </c>
      <c r="K377" s="19">
        <v>7.65</v>
      </c>
      <c r="L377" s="19">
        <v>7.6</v>
      </c>
      <c r="M377" s="19">
        <v>7.36</v>
      </c>
      <c r="N377" s="32">
        <f>+SUMPRODUCT(B377:F377,I377:M377)/SUM(B377:F377)</f>
        <v>7.5745893719806761</v>
      </c>
      <c r="O377" s="33">
        <v>3084206.2409780454</v>
      </c>
      <c r="P377" s="34">
        <v>7.6992185882273585</v>
      </c>
      <c r="Q377" s="18">
        <v>3000</v>
      </c>
      <c r="R377" s="19">
        <v>8</v>
      </c>
      <c r="S377" s="17">
        <v>7.75</v>
      </c>
      <c r="T377" s="32">
        <v>7.8104312254235309</v>
      </c>
    </row>
    <row r="378" spans="1:20" x14ac:dyDescent="0.3">
      <c r="A378" s="10">
        <v>45231</v>
      </c>
      <c r="B378" s="11">
        <v>50000</v>
      </c>
      <c r="C378" s="11">
        <v>0</v>
      </c>
      <c r="D378" s="11">
        <v>20000</v>
      </c>
      <c r="E378" s="11">
        <v>100000</v>
      </c>
      <c r="F378" s="11">
        <v>240000</v>
      </c>
      <c r="G378" s="12">
        <f t="shared" si="14"/>
        <v>410000</v>
      </c>
      <c r="H378" s="23">
        <v>14633680</v>
      </c>
      <c r="I378" s="26">
        <v>7.05</v>
      </c>
      <c r="J378" s="35" t="s">
        <v>19</v>
      </c>
      <c r="K378" s="19">
        <v>7.15</v>
      </c>
      <c r="L378" s="19">
        <v>7</v>
      </c>
      <c r="M378" s="19">
        <v>6.8</v>
      </c>
      <c r="N378" s="32">
        <f t="shared" ref="N378" si="17">+SUMPRODUCT(B378:F378,I378:M378)/SUM(B378:F378)</f>
        <v>6.8963414634146343</v>
      </c>
      <c r="O378" s="33">
        <v>1819119.2173289096</v>
      </c>
      <c r="P378" s="34">
        <v>7.3621237551261789</v>
      </c>
      <c r="Q378" s="18">
        <v>59805.120736099998</v>
      </c>
      <c r="R378" s="19">
        <v>7.9053008164135123</v>
      </c>
      <c r="S378" s="17">
        <v>7.25</v>
      </c>
      <c r="T378" s="32">
        <v>7.507747160984497</v>
      </c>
    </row>
    <row r="379" spans="1:20" x14ac:dyDescent="0.3">
      <c r="A379" s="10">
        <v>45261</v>
      </c>
      <c r="B379" s="11">
        <v>5000</v>
      </c>
      <c r="C379" s="11">
        <v>135000</v>
      </c>
      <c r="D379" s="11">
        <v>0</v>
      </c>
      <c r="E379" s="11">
        <v>10000</v>
      </c>
      <c r="F379" s="11">
        <v>10000</v>
      </c>
      <c r="G379" s="12">
        <f>SUM(B379:F379)</f>
        <v>160000</v>
      </c>
      <c r="H379" s="23">
        <v>13578550</v>
      </c>
      <c r="I379" s="26">
        <v>6.5</v>
      </c>
      <c r="J379" s="26">
        <v>6.5981481481481481</v>
      </c>
      <c r="K379" s="35" t="s">
        <v>19</v>
      </c>
      <c r="L379" s="19">
        <v>6.7</v>
      </c>
      <c r="M379" s="19">
        <v>6.7</v>
      </c>
      <c r="N379" s="32">
        <f>+SUMPRODUCT(B379:F379,I379:M379)/SUM(B379:F379)</f>
        <v>6.6078124999999996</v>
      </c>
      <c r="O379" s="33">
        <v>2069590.281175389</v>
      </c>
      <c r="P379" s="34">
        <v>6.8246393625169519</v>
      </c>
      <c r="Q379" s="18">
        <v>88585.572690142857</v>
      </c>
      <c r="R379" s="19">
        <v>7.3984247805652981</v>
      </c>
      <c r="S379" s="17">
        <v>6.75</v>
      </c>
      <c r="T379" s="32">
        <v>7.0270942319072276</v>
      </c>
    </row>
    <row r="380" spans="1:20" x14ac:dyDescent="0.3">
      <c r="A380" s="10">
        <v>45292</v>
      </c>
      <c r="B380" s="11">
        <v>155000</v>
      </c>
      <c r="C380" s="11">
        <v>475000</v>
      </c>
      <c r="D380" s="11">
        <v>175000</v>
      </c>
      <c r="E380" s="11">
        <v>815000</v>
      </c>
      <c r="F380" s="11">
        <v>580000</v>
      </c>
      <c r="G380" s="12">
        <f t="shared" ref="G380:G408" si="18">SUM(B380:F380)</f>
        <v>2200000</v>
      </c>
      <c r="H380" s="23">
        <v>14143550</v>
      </c>
      <c r="I380" s="26">
        <v>6.25</v>
      </c>
      <c r="J380" s="26">
        <v>6.3252631578947369</v>
      </c>
      <c r="K380" s="35">
        <v>6.39</v>
      </c>
      <c r="L380" s="19">
        <v>6.4</v>
      </c>
      <c r="M380" s="19">
        <v>6.37</v>
      </c>
      <c r="N380" s="32">
        <f t="shared" ref="N380:N388" si="19">+SUMPRODUCT(B380:F380,I380:M380)/SUM(B380:F380)</f>
        <v>6.364590909090909</v>
      </c>
      <c r="O380" s="33">
        <v>2532931.5235471362</v>
      </c>
      <c r="P380" s="34">
        <v>6.3781881642651532</v>
      </c>
      <c r="Q380" s="18">
        <v>25627.952069500003</v>
      </c>
      <c r="R380" s="19">
        <v>6.963906597082298</v>
      </c>
      <c r="S380" s="17">
        <v>6.5</v>
      </c>
      <c r="T380" s="32">
        <v>6.5598207629051846</v>
      </c>
    </row>
    <row r="381" spans="1:20" x14ac:dyDescent="0.3">
      <c r="A381" s="10">
        <v>45323</v>
      </c>
      <c r="B381" s="11">
        <v>210000</v>
      </c>
      <c r="C381" s="11">
        <v>205000</v>
      </c>
      <c r="D381" s="11">
        <v>225000</v>
      </c>
      <c r="E381" s="11">
        <v>665000</v>
      </c>
      <c r="F381" s="11">
        <v>315000</v>
      </c>
      <c r="G381" s="12">
        <f t="shared" si="18"/>
        <v>1620000</v>
      </c>
      <c r="H381" s="23">
        <v>14508300</v>
      </c>
      <c r="I381" s="26">
        <v>6.05</v>
      </c>
      <c r="J381" s="26">
        <v>6.1414634146341465</v>
      </c>
      <c r="K381" s="19">
        <v>6.1</v>
      </c>
      <c r="L381" s="19">
        <v>6.2</v>
      </c>
      <c r="M381" s="19">
        <v>6.2</v>
      </c>
      <c r="N381" s="32">
        <f t="shared" si="19"/>
        <v>6.159259259259259</v>
      </c>
      <c r="O381" s="33">
        <v>3440822.4172946191</v>
      </c>
      <c r="P381" s="34">
        <v>6.1485635009269659</v>
      </c>
      <c r="Q381" s="18">
        <v>42234.525746428575</v>
      </c>
      <c r="R381" s="19">
        <v>6.7397327736267094</v>
      </c>
      <c r="S381" s="17">
        <v>6.25</v>
      </c>
      <c r="T381" s="32">
        <v>6.2526075274603601</v>
      </c>
    </row>
    <row r="382" spans="1:20" x14ac:dyDescent="0.3">
      <c r="A382" s="36">
        <v>45352</v>
      </c>
      <c r="B382" s="37">
        <v>167320</v>
      </c>
      <c r="C382" s="37">
        <v>300000</v>
      </c>
      <c r="D382" s="37">
        <v>170000</v>
      </c>
      <c r="E382" s="37">
        <v>182000</v>
      </c>
      <c r="F382" s="37">
        <v>332000</v>
      </c>
      <c r="G382" s="38">
        <f t="shared" si="18"/>
        <v>1151320</v>
      </c>
      <c r="H382" s="23">
        <v>14341620</v>
      </c>
      <c r="I382" s="39">
        <v>5.8</v>
      </c>
      <c r="J382" s="39">
        <v>5.8319999999999999</v>
      </c>
      <c r="K382" s="35">
        <v>5.9</v>
      </c>
      <c r="L382" s="35">
        <v>5.95</v>
      </c>
      <c r="M382" s="35">
        <v>6</v>
      </c>
      <c r="N382" s="40">
        <f t="shared" si="19"/>
        <v>5.9044887607268182</v>
      </c>
      <c r="O382" s="41">
        <v>4961040.3835556116</v>
      </c>
      <c r="P382" s="42">
        <v>5.9327943333591922</v>
      </c>
      <c r="Q382" s="43">
        <v>11407.8017065</v>
      </c>
      <c r="R382" s="35">
        <v>6.487672909854326</v>
      </c>
      <c r="S382" s="44">
        <v>6</v>
      </c>
      <c r="T382" s="45">
        <v>6.046383924208703</v>
      </c>
    </row>
    <row r="383" spans="1:20" x14ac:dyDescent="0.3">
      <c r="A383" s="36">
        <v>45383</v>
      </c>
      <c r="B383" s="37">
        <v>195000</v>
      </c>
      <c r="C383" s="37">
        <v>161000</v>
      </c>
      <c r="D383" s="37">
        <v>120000</v>
      </c>
      <c r="E383" s="37">
        <v>170000</v>
      </c>
      <c r="F383" s="37">
        <v>100000</v>
      </c>
      <c r="G383" s="38">
        <f t="shared" si="18"/>
        <v>746000</v>
      </c>
      <c r="H383" s="23">
        <v>13625800</v>
      </c>
      <c r="I383" s="39">
        <v>5.83</v>
      </c>
      <c r="J383" s="39">
        <v>5.8906832298136642</v>
      </c>
      <c r="K383" s="35">
        <v>5.98</v>
      </c>
      <c r="L383" s="35">
        <v>6.07</v>
      </c>
      <c r="M383" s="35">
        <v>6.2</v>
      </c>
      <c r="N383" s="40">
        <f t="shared" si="19"/>
        <v>5.9715147453083111</v>
      </c>
      <c r="O383" s="41">
        <v>3715706.2309158193</v>
      </c>
      <c r="P383" s="42">
        <v>5.75</v>
      </c>
      <c r="Q383" s="43">
        <v>51606.461859333329</v>
      </c>
      <c r="R383" s="35">
        <v>6.2500000000000009</v>
      </c>
      <c r="S383" s="44">
        <v>6</v>
      </c>
      <c r="T383" s="45">
        <v>5.8618806766447618</v>
      </c>
    </row>
    <row r="384" spans="1:20" x14ac:dyDescent="0.3">
      <c r="A384" s="10">
        <v>45413</v>
      </c>
      <c r="B384" s="11">
        <v>60000</v>
      </c>
      <c r="C384" s="11">
        <v>132050</v>
      </c>
      <c r="D384" s="11">
        <v>50000</v>
      </c>
      <c r="E384" s="11">
        <v>140000</v>
      </c>
      <c r="F384" s="11">
        <v>265000</v>
      </c>
      <c r="G384" s="12">
        <f t="shared" si="18"/>
        <v>647050</v>
      </c>
      <c r="H384" s="23">
        <v>13067850</v>
      </c>
      <c r="I384" s="26">
        <v>5.9</v>
      </c>
      <c r="J384" s="26">
        <v>5.9330177962892847</v>
      </c>
      <c r="K384" s="19">
        <v>6.2</v>
      </c>
      <c r="L384" s="19">
        <v>6.35</v>
      </c>
      <c r="M384" s="19">
        <v>6.4</v>
      </c>
      <c r="N384" s="32">
        <f t="shared" si="19"/>
        <v>6.2320608917394331</v>
      </c>
      <c r="O384" s="30">
        <v>1732738.3608212001</v>
      </c>
      <c r="P384" s="31">
        <v>5.75</v>
      </c>
      <c r="Q384" s="18">
        <v>262550.67279328569</v>
      </c>
      <c r="R384" s="19">
        <v>6.2500000000000009</v>
      </c>
      <c r="S384" s="44">
        <v>6</v>
      </c>
      <c r="T384" s="27">
        <v>5.945972525504879</v>
      </c>
    </row>
    <row r="385" spans="1:20" x14ac:dyDescent="0.3">
      <c r="A385" s="10">
        <v>45444</v>
      </c>
      <c r="B385" s="11">
        <v>0</v>
      </c>
      <c r="C385" s="11">
        <v>110000</v>
      </c>
      <c r="D385" s="11">
        <v>55000</v>
      </c>
      <c r="E385" s="11">
        <v>225000</v>
      </c>
      <c r="F385" s="11">
        <v>190000</v>
      </c>
      <c r="G385" s="12">
        <f t="shared" si="18"/>
        <v>580000</v>
      </c>
      <c r="H385" s="23">
        <v>12297850</v>
      </c>
      <c r="I385" s="26" t="s">
        <v>19</v>
      </c>
      <c r="J385" s="26">
        <v>5.913636363636364</v>
      </c>
      <c r="K385" s="19">
        <v>6.3</v>
      </c>
      <c r="L385" s="19">
        <v>6.45</v>
      </c>
      <c r="M385" s="19">
        <v>6.55</v>
      </c>
      <c r="N385" s="32">
        <f t="shared" si="19"/>
        <v>6.3668103448275861</v>
      </c>
      <c r="O385" s="33">
        <v>1454707.3262249473</v>
      </c>
      <c r="P385" s="34">
        <v>5.75</v>
      </c>
      <c r="Q385" s="18">
        <v>104024.30016100001</v>
      </c>
      <c r="R385" s="19">
        <v>6.2500000000000009</v>
      </c>
      <c r="S385" s="17">
        <v>6</v>
      </c>
      <c r="T385" s="32">
        <v>5.9745403402304422</v>
      </c>
    </row>
    <row r="386" spans="1:20" x14ac:dyDescent="0.3">
      <c r="A386" s="10">
        <v>45474</v>
      </c>
      <c r="B386" s="11">
        <v>15000</v>
      </c>
      <c r="C386" s="11">
        <v>91000</v>
      </c>
      <c r="D386" s="11">
        <v>30000</v>
      </c>
      <c r="E386" s="11">
        <v>200000</v>
      </c>
      <c r="F386" s="11">
        <v>184600</v>
      </c>
      <c r="G386" s="12">
        <f t="shared" si="18"/>
        <v>520600</v>
      </c>
      <c r="H386" s="23">
        <v>10758250</v>
      </c>
      <c r="I386" s="26">
        <v>5.95</v>
      </c>
      <c r="J386" s="26">
        <v>6.0175824175824175</v>
      </c>
      <c r="K386" s="19">
        <v>6.4</v>
      </c>
      <c r="L386" s="19">
        <v>6.55</v>
      </c>
      <c r="M386" s="19">
        <v>6.6</v>
      </c>
      <c r="N386" s="32">
        <f t="shared" si="19"/>
        <v>6.448732232039954</v>
      </c>
      <c r="O386" s="33">
        <v>1441069.2706390435</v>
      </c>
      <c r="P386" s="34">
        <v>5.75</v>
      </c>
      <c r="Q386" s="18">
        <v>231064.13911685714</v>
      </c>
      <c r="R386" s="19">
        <v>6.2500000000000009</v>
      </c>
      <c r="S386" s="17">
        <v>6</v>
      </c>
      <c r="T386" s="32">
        <v>5.9946765568392451</v>
      </c>
    </row>
    <row r="387" spans="1:20" x14ac:dyDescent="0.3">
      <c r="A387" s="10">
        <v>45505</v>
      </c>
      <c r="B387" s="11">
        <v>195680</v>
      </c>
      <c r="C387" s="11">
        <v>110000</v>
      </c>
      <c r="D387" s="11">
        <v>68000</v>
      </c>
      <c r="E387" s="11">
        <v>118000</v>
      </c>
      <c r="F387" s="11">
        <v>161000</v>
      </c>
      <c r="G387" s="12">
        <f t="shared" si="18"/>
        <v>652680</v>
      </c>
      <c r="H387" s="23">
        <v>10093080</v>
      </c>
      <c r="I387" s="26">
        <v>5.95</v>
      </c>
      <c r="J387" s="26">
        <v>6.0545454545454547</v>
      </c>
      <c r="K387" s="19">
        <v>6.42</v>
      </c>
      <c r="L387" s="19">
        <v>6.5</v>
      </c>
      <c r="M387" s="19">
        <v>6.6</v>
      </c>
      <c r="N387" s="32">
        <f t="shared" si="19"/>
        <v>6.2763620763620764</v>
      </c>
      <c r="O387" s="33">
        <v>1925268.1518804764</v>
      </c>
      <c r="P387" s="34">
        <v>5.75</v>
      </c>
      <c r="Q387" s="18">
        <v>77852.60923630769</v>
      </c>
      <c r="R387" s="19">
        <v>6.2500000000000009</v>
      </c>
      <c r="S387" s="17">
        <v>6</v>
      </c>
      <c r="T387" s="32">
        <v>6.0410453485652811</v>
      </c>
    </row>
    <row r="388" spans="1:20" x14ac:dyDescent="0.3">
      <c r="A388" s="10">
        <v>45536</v>
      </c>
      <c r="B388" s="11">
        <v>100000</v>
      </c>
      <c r="C388" s="11">
        <v>260010</v>
      </c>
      <c r="D388" s="11">
        <v>20000</v>
      </c>
      <c r="E388" s="11">
        <v>75000</v>
      </c>
      <c r="F388" s="11">
        <v>170000</v>
      </c>
      <c r="G388" s="12">
        <f t="shared" si="18"/>
        <v>625010</v>
      </c>
      <c r="H388" s="23">
        <v>9755810</v>
      </c>
      <c r="I388" s="26">
        <v>5.9</v>
      </c>
      <c r="J388" s="26">
        <v>6.0192319526172069</v>
      </c>
      <c r="K388" s="19">
        <v>6.45</v>
      </c>
      <c r="L388" s="19">
        <v>6.55</v>
      </c>
      <c r="M388" s="19">
        <v>6.6</v>
      </c>
      <c r="N388" s="32">
        <f t="shared" si="19"/>
        <v>6.2355970304475132</v>
      </c>
      <c r="O388" s="33">
        <v>1658439.9193617501</v>
      </c>
      <c r="P388" s="34">
        <v>5.75</v>
      </c>
      <c r="Q388" s="18">
        <v>276164.50807849999</v>
      </c>
      <c r="R388" s="19">
        <v>6.2500000000000009</v>
      </c>
      <c r="S388" s="17">
        <v>6</v>
      </c>
      <c r="T388" s="32">
        <v>6.0149288685636124</v>
      </c>
    </row>
    <row r="389" spans="1:20" x14ac:dyDescent="0.3">
      <c r="A389" s="10">
        <v>45566</v>
      </c>
      <c r="B389" s="11">
        <v>125000</v>
      </c>
      <c r="C389" s="11">
        <v>21000</v>
      </c>
      <c r="D389" s="11">
        <v>0</v>
      </c>
      <c r="E389" s="11">
        <v>25000</v>
      </c>
      <c r="F389" s="11">
        <v>105000</v>
      </c>
      <c r="G389" s="12">
        <f t="shared" si="18"/>
        <v>276000</v>
      </c>
      <c r="H389" s="23">
        <v>8883310</v>
      </c>
      <c r="I389" s="26">
        <v>5.9</v>
      </c>
      <c r="J389" s="26">
        <v>5.9761904761904763</v>
      </c>
      <c r="K389" s="19" t="s">
        <v>19</v>
      </c>
      <c r="L389" s="19">
        <v>6.59</v>
      </c>
      <c r="M389" s="19">
        <v>6.69</v>
      </c>
      <c r="N389" s="32">
        <f t="shared" ref="N389:N397" si="20">+SUMPRODUCT(B389:F389,I389:M389)/SUM(B389:F389)</f>
        <v>6.2688405797101447</v>
      </c>
      <c r="O389" s="33">
        <v>1009402.2205671739</v>
      </c>
      <c r="P389" s="34">
        <v>5.75</v>
      </c>
      <c r="Q389" s="18">
        <v>675994.25965382613</v>
      </c>
      <c r="R389" s="19">
        <v>6.2500000000000009</v>
      </c>
      <c r="S389" s="17">
        <v>6</v>
      </c>
      <c r="T389" s="32">
        <v>6.1690903167716442</v>
      </c>
    </row>
    <row r="390" spans="1:20" x14ac:dyDescent="0.3">
      <c r="A390" s="10">
        <v>45597</v>
      </c>
      <c r="B390" s="11">
        <v>100000</v>
      </c>
      <c r="C390" s="11">
        <v>10000</v>
      </c>
      <c r="D390" s="11">
        <v>0</v>
      </c>
      <c r="E390" s="11">
        <v>20000</v>
      </c>
      <c r="F390" s="11">
        <v>50000</v>
      </c>
      <c r="G390" s="12">
        <f t="shared" si="18"/>
        <v>180000</v>
      </c>
      <c r="H390" s="23">
        <v>8427610</v>
      </c>
      <c r="I390" s="26">
        <v>5.8</v>
      </c>
      <c r="J390" s="26">
        <v>6</v>
      </c>
      <c r="K390" s="19" t="s">
        <v>19</v>
      </c>
      <c r="L390" s="19">
        <v>6.59</v>
      </c>
      <c r="M390" s="19">
        <v>6.65</v>
      </c>
      <c r="N390" s="32">
        <f t="shared" si="20"/>
        <v>6.1349999999999998</v>
      </c>
      <c r="O390" s="33">
        <v>983242.80186461902</v>
      </c>
      <c r="P390" s="34">
        <v>5.75</v>
      </c>
      <c r="Q390" s="18">
        <v>1255562.0266438571</v>
      </c>
      <c r="R390" s="19">
        <v>6.2500000000000009</v>
      </c>
      <c r="S390" s="17">
        <v>6</v>
      </c>
      <c r="T390" s="32">
        <v>6.2065128960557798</v>
      </c>
    </row>
    <row r="391" spans="1:20" x14ac:dyDescent="0.3">
      <c r="A391" s="10">
        <v>45627</v>
      </c>
      <c r="B391" s="11">
        <v>125000</v>
      </c>
      <c r="C391" s="11">
        <v>150000</v>
      </c>
      <c r="D391" s="11">
        <v>0</v>
      </c>
      <c r="E391" s="11">
        <v>0</v>
      </c>
      <c r="F391" s="11">
        <v>0</v>
      </c>
      <c r="G391" s="12">
        <f t="shared" si="18"/>
        <v>275000</v>
      </c>
      <c r="H391" s="23">
        <v>7896600</v>
      </c>
      <c r="I391" s="26">
        <v>5.8</v>
      </c>
      <c r="J391" s="26">
        <v>5.95</v>
      </c>
      <c r="K391" s="19" t="s">
        <v>19</v>
      </c>
      <c r="L391" s="19" t="s">
        <v>19</v>
      </c>
      <c r="M391" s="19" t="s">
        <v>19</v>
      </c>
      <c r="N391" s="32">
        <f t="shared" si="20"/>
        <v>5.8818181818181818</v>
      </c>
      <c r="O391" s="33">
        <v>1759485.42067025</v>
      </c>
      <c r="P391" s="34">
        <v>5.75</v>
      </c>
      <c r="Q391" s="18">
        <v>763830.70401289989</v>
      </c>
      <c r="R391" s="19">
        <v>6.2500000000000009</v>
      </c>
      <c r="S391" s="17">
        <v>6</v>
      </c>
      <c r="T391" s="32">
        <v>6.1691288761447733</v>
      </c>
    </row>
    <row r="392" spans="1:20" x14ac:dyDescent="0.3">
      <c r="A392" s="10">
        <v>45658</v>
      </c>
      <c r="B392" s="37">
        <v>100000</v>
      </c>
      <c r="C392" s="37">
        <v>345000</v>
      </c>
      <c r="D392" s="37">
        <v>390000</v>
      </c>
      <c r="E392" s="37">
        <v>310000</v>
      </c>
      <c r="F392" s="37">
        <v>360000</v>
      </c>
      <c r="G392" s="38">
        <f t="shared" si="18"/>
        <v>1505000</v>
      </c>
      <c r="H392" s="23">
        <v>7520600</v>
      </c>
      <c r="I392" s="35">
        <v>5.89</v>
      </c>
      <c r="J392" s="39">
        <v>5.9971014492753625</v>
      </c>
      <c r="K392" s="35">
        <v>6.4</v>
      </c>
      <c r="L392" s="35">
        <v>6.5</v>
      </c>
      <c r="M392" s="35">
        <v>6.55</v>
      </c>
      <c r="N392" s="40">
        <f t="shared" si="20"/>
        <v>6.3302325581395351</v>
      </c>
      <c r="O392" s="41">
        <v>1690705.4405919998</v>
      </c>
      <c r="P392" s="42">
        <v>5.75</v>
      </c>
      <c r="Q392" s="43">
        <v>495145.34841213649</v>
      </c>
      <c r="R392" s="35">
        <v>6.2500000000000009</v>
      </c>
      <c r="S392" s="44">
        <v>6</v>
      </c>
      <c r="T392" s="45">
        <v>6.1231588611151428</v>
      </c>
    </row>
    <row r="393" spans="1:20" x14ac:dyDescent="0.3">
      <c r="A393" s="10">
        <v>45689</v>
      </c>
      <c r="B393" s="37">
        <v>160000</v>
      </c>
      <c r="C393" s="37">
        <v>433000</v>
      </c>
      <c r="D393" s="37">
        <v>180000</v>
      </c>
      <c r="E393" s="37">
        <v>150000</v>
      </c>
      <c r="F393" s="37">
        <v>250000</v>
      </c>
      <c r="G393" s="38">
        <f t="shared" si="18"/>
        <v>1173000</v>
      </c>
      <c r="H393" s="23">
        <v>7275600</v>
      </c>
      <c r="I393" s="35">
        <v>5.85</v>
      </c>
      <c r="J393" s="39">
        <v>5.88</v>
      </c>
      <c r="K393" s="35">
        <v>6.39</v>
      </c>
      <c r="L393" s="35">
        <v>6.4</v>
      </c>
      <c r="M393" s="35">
        <v>6.55</v>
      </c>
      <c r="N393" s="40">
        <f t="shared" si="20"/>
        <v>6.1634612105711852</v>
      </c>
      <c r="O393" s="41">
        <v>2857666.4304378005</v>
      </c>
      <c r="P393" s="42">
        <v>5.75</v>
      </c>
      <c r="Q393" s="43">
        <v>419526.31578947371</v>
      </c>
      <c r="R393" s="35">
        <v>6.25</v>
      </c>
      <c r="S393" s="44">
        <v>6</v>
      </c>
      <c r="T393" s="45">
        <v>5.9604775543617636</v>
      </c>
    </row>
    <row r="394" spans="1:20" x14ac:dyDescent="0.3">
      <c r="A394" s="10">
        <v>45717</v>
      </c>
      <c r="B394" s="11">
        <v>365000</v>
      </c>
      <c r="C394" s="11">
        <v>650000</v>
      </c>
      <c r="D394" s="11">
        <v>180000</v>
      </c>
      <c r="E394" s="11">
        <v>285000</v>
      </c>
      <c r="F394" s="11">
        <v>155000</v>
      </c>
      <c r="G394" s="12">
        <f t="shared" si="18"/>
        <v>1635000</v>
      </c>
      <c r="H394" s="23">
        <v>7873600</v>
      </c>
      <c r="I394" s="26">
        <v>6.25</v>
      </c>
      <c r="J394" s="26">
        <v>6.3269230769230766</v>
      </c>
      <c r="K394" s="19">
        <v>6.39</v>
      </c>
      <c r="L394" s="19">
        <v>7</v>
      </c>
      <c r="M394" s="19">
        <v>6.6</v>
      </c>
      <c r="N394" s="32">
        <f t="shared" si="20"/>
        <v>6.459908256880734</v>
      </c>
      <c r="O394" s="33">
        <v>3048083.0333234998</v>
      </c>
      <c r="P394" s="34">
        <v>5.75</v>
      </c>
      <c r="Q394" s="18">
        <v>143295.3865732</v>
      </c>
      <c r="R394" s="19">
        <v>6.25</v>
      </c>
      <c r="S394" s="17">
        <v>6</v>
      </c>
      <c r="T394" s="32">
        <v>5.9251132025046722</v>
      </c>
    </row>
    <row r="395" spans="1:20" x14ac:dyDescent="0.3">
      <c r="A395" s="10">
        <v>45748</v>
      </c>
      <c r="B395" s="11">
        <v>165000</v>
      </c>
      <c r="C395" s="11">
        <v>233000</v>
      </c>
      <c r="D395" s="11">
        <v>0</v>
      </c>
      <c r="E395" s="11">
        <v>220000</v>
      </c>
      <c r="F395" s="11">
        <v>40000</v>
      </c>
      <c r="G395" s="12">
        <f t="shared" si="18"/>
        <v>658000</v>
      </c>
      <c r="H395" s="23">
        <v>7348600</v>
      </c>
      <c r="I395" s="26">
        <v>6.5</v>
      </c>
      <c r="J395" s="26">
        <v>6.709227467811159</v>
      </c>
      <c r="K395" s="19" t="s">
        <v>19</v>
      </c>
      <c r="L395" s="19">
        <v>7</v>
      </c>
      <c r="M395" s="19">
        <v>6.8</v>
      </c>
      <c r="N395" s="15">
        <f t="shared" si="20"/>
        <v>6.7594984802431615</v>
      </c>
      <c r="O395" s="33">
        <v>1262707.0621850498</v>
      </c>
      <c r="P395" s="34">
        <v>5.75</v>
      </c>
      <c r="Q395" s="18">
        <v>836756.5444211429</v>
      </c>
      <c r="R395" s="19">
        <v>6.25</v>
      </c>
      <c r="S395" s="17">
        <v>6</v>
      </c>
      <c r="T395" s="32">
        <v>5.998730861541322</v>
      </c>
    </row>
    <row r="396" spans="1:20" x14ac:dyDescent="0.3">
      <c r="A396" s="10">
        <v>45778</v>
      </c>
      <c r="B396" s="11">
        <v>163000</v>
      </c>
      <c r="C396" s="11">
        <v>160000</v>
      </c>
      <c r="D396" s="11">
        <v>50000</v>
      </c>
      <c r="E396" s="11">
        <v>15000</v>
      </c>
      <c r="F396" s="11">
        <v>0</v>
      </c>
      <c r="G396" s="12">
        <f t="shared" si="18"/>
        <v>388000</v>
      </c>
      <c r="H396" s="23">
        <v>6716600</v>
      </c>
      <c r="I396" s="26">
        <v>6.5</v>
      </c>
      <c r="J396" s="26">
        <v>6.5093750000000004</v>
      </c>
      <c r="K396" s="19">
        <v>6.75</v>
      </c>
      <c r="L396" s="19">
        <v>6.94</v>
      </c>
      <c r="M396" s="19" t="s">
        <v>19</v>
      </c>
      <c r="N396" s="15">
        <f t="shared" si="20"/>
        <v>6.5530927835051545</v>
      </c>
      <c r="O396" s="33">
        <v>854930.94305968424</v>
      </c>
      <c r="P396" s="34">
        <v>5.75</v>
      </c>
      <c r="Q396" s="18">
        <v>1458099.6912522104</v>
      </c>
      <c r="R396" s="19">
        <v>6.25</v>
      </c>
      <c r="S396" s="17">
        <v>6</v>
      </c>
      <c r="T396" s="32">
        <v>6.1867691867378101</v>
      </c>
    </row>
    <row r="397" spans="1:20" x14ac:dyDescent="0.3">
      <c r="A397" s="10">
        <v>45809</v>
      </c>
      <c r="B397" s="11">
        <v>170000</v>
      </c>
      <c r="C397" s="11">
        <v>242000</v>
      </c>
      <c r="D397" s="11">
        <v>0</v>
      </c>
      <c r="E397" s="11">
        <v>0</v>
      </c>
      <c r="F397" s="11">
        <v>0</v>
      </c>
      <c r="G397" s="12">
        <f t="shared" si="18"/>
        <v>412000</v>
      </c>
      <c r="H397" s="23">
        <v>6085600</v>
      </c>
      <c r="I397" s="26">
        <v>6.4</v>
      </c>
      <c r="J397" s="26">
        <v>6.5380165289256196</v>
      </c>
      <c r="K397" s="19" t="s">
        <v>19</v>
      </c>
      <c r="L397" s="19" t="s">
        <v>19</v>
      </c>
      <c r="M397" s="19" t="s">
        <v>19</v>
      </c>
      <c r="N397" s="15">
        <f t="shared" si="20"/>
        <v>6.4810679611650484</v>
      </c>
      <c r="O397" s="33">
        <v>940545.62064033339</v>
      </c>
      <c r="P397" s="34">
        <v>5.75</v>
      </c>
      <c r="Q397" s="18">
        <v>1240942.8602735715</v>
      </c>
      <c r="R397" s="19">
        <v>6.25</v>
      </c>
      <c r="S397" s="17">
        <v>6</v>
      </c>
      <c r="T397" s="32">
        <v>6.2341018615773507</v>
      </c>
    </row>
    <row r="398" spans="1:20" x14ac:dyDescent="0.3">
      <c r="A398" s="10">
        <v>45839</v>
      </c>
      <c r="B398" s="11">
        <v>100000</v>
      </c>
      <c r="C398" s="11">
        <v>250000</v>
      </c>
      <c r="D398" s="11">
        <v>50000</v>
      </c>
      <c r="E398" s="11">
        <v>70000</v>
      </c>
      <c r="F398" s="11">
        <v>0</v>
      </c>
      <c r="G398" s="12">
        <f t="shared" si="18"/>
        <v>470000</v>
      </c>
      <c r="H398" s="23">
        <v>5027600</v>
      </c>
      <c r="I398" s="26">
        <v>6.3</v>
      </c>
      <c r="J398" s="26">
        <v>6.46</v>
      </c>
      <c r="K398" s="19">
        <v>6.75</v>
      </c>
      <c r="L398" s="19">
        <v>6.91</v>
      </c>
      <c r="M398" s="19" t="s">
        <v>19</v>
      </c>
      <c r="N398" s="15">
        <f>+SUMPRODUCT(B398:F398,I398:M398)/SUM(B398:F398)</f>
        <v>6.5238297872340425</v>
      </c>
      <c r="O398" s="33">
        <v>1466200.4686218698</v>
      </c>
      <c r="P398" s="34">
        <v>5.75</v>
      </c>
      <c r="Q398" s="18">
        <v>1010131.6585256523</v>
      </c>
      <c r="R398" s="19">
        <v>6.25</v>
      </c>
      <c r="S398" s="17">
        <v>6</v>
      </c>
      <c r="T398" s="32">
        <v>6.1976650062912215</v>
      </c>
    </row>
    <row r="399" spans="1:20" x14ac:dyDescent="0.3">
      <c r="A399" s="10">
        <v>45870</v>
      </c>
      <c r="B399" s="11">
        <v>565000</v>
      </c>
      <c r="C399" s="11">
        <v>730000</v>
      </c>
      <c r="D399" s="11">
        <v>100000</v>
      </c>
      <c r="E399" s="11">
        <v>20000</v>
      </c>
      <c r="F399" s="11">
        <v>20000</v>
      </c>
      <c r="G399" s="12">
        <f t="shared" si="18"/>
        <v>1435000</v>
      </c>
      <c r="H399" s="23">
        <v>5589600</v>
      </c>
      <c r="I399" s="26">
        <v>6.3</v>
      </c>
      <c r="J399" s="26">
        <v>6.3438356164383558</v>
      </c>
      <c r="K399" s="19">
        <v>6.75</v>
      </c>
      <c r="L399" s="19">
        <v>6.9</v>
      </c>
      <c r="M399" s="19">
        <v>6.81</v>
      </c>
      <c r="N399" s="15">
        <f t="shared" ref="N399:N408" si="21">+SUMPRODUCT(B399:F399,I399:M399)/SUM(B399:F399)</f>
        <v>6.3691289198606276</v>
      </c>
      <c r="O399" s="33">
        <v>3292406.6415311499</v>
      </c>
      <c r="P399" s="34">
        <v>5.75</v>
      </c>
      <c r="Q399" s="18">
        <v>724100</v>
      </c>
      <c r="R399" s="19">
        <v>6.25</v>
      </c>
      <c r="S399" s="17">
        <v>6</v>
      </c>
      <c r="T399" s="32">
        <v>5.9554910622246719</v>
      </c>
    </row>
    <row r="400" spans="1:20" x14ac:dyDescent="0.3">
      <c r="A400" s="10">
        <v>45901</v>
      </c>
      <c r="B400" s="11">
        <v>350000</v>
      </c>
      <c r="C400" s="11">
        <v>69000</v>
      </c>
      <c r="D400" s="11">
        <v>0</v>
      </c>
      <c r="E400" s="11">
        <v>25000</v>
      </c>
      <c r="F400" s="11">
        <v>40000</v>
      </c>
      <c r="G400" s="12">
        <f t="shared" si="18"/>
        <v>484000</v>
      </c>
      <c r="H400" s="23">
        <v>4729600</v>
      </c>
      <c r="I400" s="26">
        <v>6.3</v>
      </c>
      <c r="J400" s="26">
        <v>6.4840579710144928</v>
      </c>
      <c r="K400" s="19" t="s">
        <v>19</v>
      </c>
      <c r="L400" s="19">
        <v>6.9</v>
      </c>
      <c r="M400" s="19">
        <v>6.9</v>
      </c>
      <c r="N400" s="15">
        <f t="shared" si="21"/>
        <v>6.4068181818181822</v>
      </c>
      <c r="O400" s="33">
        <v>2702082.0513552995</v>
      </c>
      <c r="P400" s="34">
        <v>5.75</v>
      </c>
      <c r="Q400" s="18">
        <v>743666.66666666663</v>
      </c>
      <c r="R400" s="19">
        <v>6.25</v>
      </c>
      <c r="S400" s="17">
        <v>6</v>
      </c>
      <c r="T400" s="32">
        <v>5.9011226332192184</v>
      </c>
    </row>
    <row r="401" spans="1:20" x14ac:dyDescent="0.3">
      <c r="A401" s="10">
        <v>45931</v>
      </c>
      <c r="B401" s="11">
        <v>850000</v>
      </c>
      <c r="C401" s="11">
        <v>675000</v>
      </c>
      <c r="D401" s="11">
        <v>0</v>
      </c>
      <c r="E401" s="11">
        <v>5000</v>
      </c>
      <c r="F401" s="11">
        <v>20000</v>
      </c>
      <c r="G401" s="12">
        <f t="shared" si="18"/>
        <v>1550000</v>
      </c>
      <c r="H401" s="23">
        <v>5129600</v>
      </c>
      <c r="I401" s="26">
        <v>6.3</v>
      </c>
      <c r="J401" s="26">
        <v>6.40962962962963</v>
      </c>
      <c r="K401" s="19" t="s">
        <v>19</v>
      </c>
      <c r="L401" s="19">
        <v>6.89</v>
      </c>
      <c r="M401" s="19">
        <v>6.86</v>
      </c>
      <c r="N401" s="15">
        <f t="shared" si="21"/>
        <v>6.3568709677419353</v>
      </c>
      <c r="O401" s="33">
        <v>3079523.5521189556</v>
      </c>
      <c r="P401" s="34">
        <v>5.75</v>
      </c>
      <c r="Q401" s="18">
        <v>807596.47292526101</v>
      </c>
      <c r="R401" s="19">
        <v>6.25</v>
      </c>
      <c r="S401" s="17">
        <v>6</v>
      </c>
      <c r="T401" s="32">
        <v>5.8978329036621755</v>
      </c>
    </row>
    <row r="402" spans="1:20" x14ac:dyDescent="0.3">
      <c r="A402" s="10">
        <v>45962</v>
      </c>
      <c r="B402" s="11">
        <v>695000</v>
      </c>
      <c r="C402" s="11">
        <v>300000</v>
      </c>
      <c r="D402" s="11">
        <v>295000</v>
      </c>
      <c r="E402" s="11">
        <v>120000</v>
      </c>
      <c r="F402" s="11">
        <v>0</v>
      </c>
      <c r="G402" s="12">
        <f t="shared" si="18"/>
        <v>1410000</v>
      </c>
      <c r="H402" s="23">
        <v>5138600</v>
      </c>
      <c r="I402" s="26">
        <v>6.3</v>
      </c>
      <c r="J402" s="26">
        <v>6.4</v>
      </c>
      <c r="K402" s="19">
        <v>6.5</v>
      </c>
      <c r="L402" s="19">
        <v>6.75</v>
      </c>
      <c r="M402" s="19" t="s">
        <v>19</v>
      </c>
      <c r="N402" s="15">
        <f t="shared" si="21"/>
        <v>6.4014184397163119</v>
      </c>
      <c r="O402" s="33">
        <v>2316335.9081143001</v>
      </c>
      <c r="P402" s="34">
        <v>5.75</v>
      </c>
      <c r="Q402" s="18">
        <v>757760.88601414999</v>
      </c>
      <c r="R402" s="19">
        <v>6.25</v>
      </c>
      <c r="S402" s="17">
        <v>6</v>
      </c>
      <c r="T402" s="32">
        <v>5.9012863436393612</v>
      </c>
    </row>
    <row r="403" spans="1:20" x14ac:dyDescent="0.3">
      <c r="A403" s="10">
        <v>45992</v>
      </c>
      <c r="B403" s="11">
        <v>1013000</v>
      </c>
      <c r="C403" s="11">
        <v>360000</v>
      </c>
      <c r="D403" s="11">
        <v>165000</v>
      </c>
      <c r="E403" s="11">
        <v>55000</v>
      </c>
      <c r="F403" s="11">
        <v>50000</v>
      </c>
      <c r="G403" s="12">
        <f t="shared" si="18"/>
        <v>1643000</v>
      </c>
      <c r="H403" s="23">
        <v>5228600</v>
      </c>
      <c r="I403" s="26">
        <v>6.3</v>
      </c>
      <c r="J403" s="26">
        <v>6.4722222222222223</v>
      </c>
      <c r="K403" s="19">
        <v>6.75</v>
      </c>
      <c r="L403" s="19">
        <v>6.9</v>
      </c>
      <c r="M403" s="19">
        <v>6.9</v>
      </c>
      <c r="N403" s="15">
        <f t="shared" si="21"/>
        <v>6.4212720632988436</v>
      </c>
      <c r="O403" s="33">
        <v>2747020.8063161052</v>
      </c>
      <c r="P403" s="34">
        <v>5.75</v>
      </c>
      <c r="Q403" s="18">
        <v>765923.33333333337</v>
      </c>
      <c r="R403" s="19">
        <v>6.25</v>
      </c>
      <c r="S403" s="17">
        <v>6</v>
      </c>
      <c r="T403" s="32">
        <v>5.928138532241138</v>
      </c>
    </row>
    <row r="404" spans="1:20" x14ac:dyDescent="0.3">
      <c r="A404" s="10">
        <v>46023</v>
      </c>
      <c r="B404" s="11">
        <v>795000</v>
      </c>
      <c r="C404" s="11">
        <v>690000</v>
      </c>
      <c r="D404" s="11">
        <v>150000</v>
      </c>
      <c r="E404" s="11">
        <v>75000</v>
      </c>
      <c r="F404" s="11">
        <v>110000</v>
      </c>
      <c r="G404" s="12">
        <f t="shared" si="18"/>
        <v>1820000</v>
      </c>
      <c r="H404" s="23">
        <v>5126000</v>
      </c>
      <c r="I404" s="26">
        <v>6.05</v>
      </c>
      <c r="J404" s="26">
        <v>6.1155072463768114</v>
      </c>
      <c r="K404" s="19">
        <v>6.5</v>
      </c>
      <c r="L404" s="19">
        <v>6.75</v>
      </c>
      <c r="M404" s="19">
        <v>6.75</v>
      </c>
      <c r="N404" s="15">
        <f t="shared" si="21"/>
        <v>6.1830769230769231</v>
      </c>
      <c r="O404" s="33">
        <v>3202123.6348838573</v>
      </c>
      <c r="P404" s="34">
        <v>5.6778532972489932</v>
      </c>
      <c r="Q404" s="18">
        <v>750526.31578947371</v>
      </c>
      <c r="R404" s="19">
        <v>6.1938990182328197</v>
      </c>
      <c r="S404" s="17">
        <v>5.75</v>
      </c>
      <c r="T404" s="32">
        <v>5.8664890715694797</v>
      </c>
    </row>
    <row r="405" spans="1:20" x14ac:dyDescent="0.3">
      <c r="A405" s="10">
        <v>46054</v>
      </c>
      <c r="B405" s="11">
        <v>450000</v>
      </c>
      <c r="C405" s="11">
        <v>1540000</v>
      </c>
      <c r="D405" s="11">
        <v>110000</v>
      </c>
      <c r="E405" s="11">
        <v>210000</v>
      </c>
      <c r="F405" s="11">
        <v>235000</v>
      </c>
      <c r="G405" s="12">
        <f t="shared" si="18"/>
        <v>2545000</v>
      </c>
      <c r="H405" s="23">
        <v>6070000</v>
      </c>
      <c r="I405" s="26">
        <v>5.8</v>
      </c>
      <c r="J405" s="26">
        <v>5.9415584415584419</v>
      </c>
      <c r="K405" s="19">
        <v>6.2</v>
      </c>
      <c r="L405" s="19">
        <v>6.49</v>
      </c>
      <c r="M405" s="19">
        <v>6.51</v>
      </c>
      <c r="N405" s="15">
        <f t="shared" si="21"/>
        <v>6.0254420432220037</v>
      </c>
      <c r="O405" s="33">
        <v>4541833.5010434994</v>
      </c>
      <c r="P405" s="34">
        <v>5.4270663350631301</v>
      </c>
      <c r="Q405" s="18">
        <v>723750</v>
      </c>
      <c r="R405" s="19">
        <v>5.9372884283246989</v>
      </c>
      <c r="S405" s="17">
        <v>5.5</v>
      </c>
      <c r="T405" s="32">
        <v>5.5960879453040047</v>
      </c>
    </row>
    <row r="406" spans="1:20" x14ac:dyDescent="0.3">
      <c r="A406" s="10">
        <v>46082</v>
      </c>
      <c r="B406" s="11">
        <v>1425000</v>
      </c>
      <c r="C406" s="11">
        <v>1051070</v>
      </c>
      <c r="D406" s="11">
        <v>150000</v>
      </c>
      <c r="E406" s="11">
        <v>50000</v>
      </c>
      <c r="F406" s="11">
        <v>20000</v>
      </c>
      <c r="G406" s="12">
        <f t="shared" si="18"/>
        <v>2696070</v>
      </c>
      <c r="H406" s="23">
        <v>7071070</v>
      </c>
      <c r="I406" s="26">
        <v>5.8</v>
      </c>
      <c r="J406" s="26">
        <v>5.8985219823608324</v>
      </c>
      <c r="K406" s="19">
        <v>6.1</v>
      </c>
      <c r="L406" s="19">
        <v>6.4</v>
      </c>
      <c r="M406" s="19">
        <v>6.45</v>
      </c>
      <c r="N406" s="15">
        <f t="shared" si="21"/>
        <v>5.8710491567355447</v>
      </c>
      <c r="O406" s="33">
        <v>4098303.6694781906</v>
      </c>
      <c r="P406" s="34">
        <v>5.2499999999999991</v>
      </c>
      <c r="Q406" s="18">
        <v>535799.7461621</v>
      </c>
      <c r="R406" s="19">
        <v>5.7500000000000009</v>
      </c>
      <c r="S406" s="17">
        <v>5.5</v>
      </c>
      <c r="T406" s="32">
        <v>5.3416523951018249</v>
      </c>
    </row>
    <row r="407" spans="1:20" x14ac:dyDescent="0.3">
      <c r="A407" s="10">
        <v>46113</v>
      </c>
      <c r="B407" s="11">
        <v>360000</v>
      </c>
      <c r="C407" s="11">
        <v>230000</v>
      </c>
      <c r="D407" s="11">
        <v>120000</v>
      </c>
      <c r="E407" s="11">
        <v>210000</v>
      </c>
      <c r="F407" s="11">
        <v>40000</v>
      </c>
      <c r="G407" s="12">
        <f t="shared" si="18"/>
        <v>960000</v>
      </c>
      <c r="H407" s="23">
        <v>5221070</v>
      </c>
      <c r="I407" s="26">
        <v>5.8</v>
      </c>
      <c r="J407" s="26">
        <v>5.8173913043478258</v>
      </c>
      <c r="K407" s="19">
        <v>6.1</v>
      </c>
      <c r="L407" s="19">
        <v>6.4</v>
      </c>
      <c r="M407" s="19">
        <v>6.45</v>
      </c>
      <c r="N407" s="15">
        <f t="shared" si="21"/>
        <v>6</v>
      </c>
      <c r="O407" s="33">
        <v>3476420.5422245502</v>
      </c>
      <c r="P407" s="34">
        <v>5.2499999999999991</v>
      </c>
      <c r="Q407" s="18">
        <v>574361.67274815007</v>
      </c>
      <c r="R407" s="19">
        <v>5.7500000000000009</v>
      </c>
      <c r="S407" s="17">
        <v>5.5</v>
      </c>
      <c r="T407" s="32">
        <v>5.3680611423913742</v>
      </c>
    </row>
    <row r="408" spans="1:20" x14ac:dyDescent="0.3">
      <c r="A408" s="10">
        <v>46143</v>
      </c>
      <c r="B408" s="11">
        <v>1186000</v>
      </c>
      <c r="C408" s="11">
        <v>935000</v>
      </c>
      <c r="D408" s="11">
        <v>155000</v>
      </c>
      <c r="E408" s="11">
        <v>55000</v>
      </c>
      <c r="F408" s="11">
        <v>45000</v>
      </c>
      <c r="G408" s="12">
        <f t="shared" si="18"/>
        <v>2376000</v>
      </c>
      <c r="H408" s="23">
        <v>5701000</v>
      </c>
      <c r="I408" s="26">
        <v>5.8</v>
      </c>
      <c r="J408" s="26">
        <v>5.8930481283422456</v>
      </c>
      <c r="K408" s="19">
        <v>6.1</v>
      </c>
      <c r="L408" s="19">
        <v>6.4</v>
      </c>
      <c r="M408" s="19">
        <v>6.43</v>
      </c>
      <c r="N408" s="15">
        <f t="shared" si="21"/>
        <v>5.8820075757575756</v>
      </c>
      <c r="O408" s="33">
        <v>4246071.7640421661</v>
      </c>
      <c r="P408" s="34">
        <v>5.2499999999999991</v>
      </c>
      <c r="Q408" s="18">
        <v>615625</v>
      </c>
      <c r="R408" s="19">
        <v>5.7500000000000009</v>
      </c>
      <c r="S408" s="17">
        <v>5.5</v>
      </c>
      <c r="T408" s="32">
        <v>5.3604603687694983</v>
      </c>
    </row>
    <row r="409" spans="1:20" x14ac:dyDescent="0.3">
      <c r="A409" s="46">
        <v>46174</v>
      </c>
      <c r="B409" s="47">
        <v>1315000</v>
      </c>
      <c r="C409" s="47">
        <v>530000</v>
      </c>
      <c r="D409" s="47">
        <v>50000</v>
      </c>
      <c r="E409" s="47">
        <v>50000</v>
      </c>
      <c r="F409" s="47">
        <v>15000</v>
      </c>
      <c r="G409" s="48">
        <v>1960000</v>
      </c>
      <c r="H409" s="49">
        <v>5760000</v>
      </c>
      <c r="I409" s="50">
        <v>5.8</v>
      </c>
      <c r="J409" s="50">
        <v>5.8641509433962264</v>
      </c>
      <c r="K409" s="51">
        <v>6.1</v>
      </c>
      <c r="L409" s="51">
        <v>6.4</v>
      </c>
      <c r="M409" s="51">
        <v>6.56</v>
      </c>
      <c r="N409" s="63">
        <v>5.8461224489795915</v>
      </c>
      <c r="O409" s="53">
        <v>3710191.2052855799</v>
      </c>
      <c r="P409" s="54">
        <v>5.2499999999999991</v>
      </c>
      <c r="Q409" s="55">
        <v>220000</v>
      </c>
      <c r="R409" s="51">
        <v>5.7500000000000009</v>
      </c>
      <c r="S409" s="56">
        <v>5.5</v>
      </c>
      <c r="T409" s="52">
        <v>5.3698967730002378</v>
      </c>
    </row>
    <row r="410" spans="1:20" x14ac:dyDescent="0.3">
      <c r="A410" s="57" t="s">
        <v>20</v>
      </c>
      <c r="N410" s="15"/>
      <c r="S410" s="58"/>
      <c r="T410" s="58"/>
    </row>
    <row r="411" spans="1:20" x14ac:dyDescent="0.3">
      <c r="A411" s="57" t="s">
        <v>21</v>
      </c>
      <c r="N411" s="58"/>
      <c r="S411" s="58"/>
      <c r="T411" s="58"/>
    </row>
    <row r="412" spans="1:20" x14ac:dyDescent="0.3">
      <c r="A412" s="59" t="s">
        <v>22</v>
      </c>
      <c r="B412" s="60"/>
      <c r="C412" s="60"/>
      <c r="N412" s="58"/>
      <c r="S412" s="58"/>
      <c r="T412" s="58"/>
    </row>
    <row r="413" spans="1:20" x14ac:dyDescent="0.3">
      <c r="A413" s="61" t="s">
        <v>23</v>
      </c>
    </row>
    <row r="414" spans="1:20" x14ac:dyDescent="0.3">
      <c r="A414" s="61" t="s">
        <v>24</v>
      </c>
    </row>
  </sheetData>
  <mergeCells count="20">
    <mergeCell ref="A5:A7"/>
    <mergeCell ref="B5:F5"/>
    <mergeCell ref="G5:G7"/>
    <mergeCell ref="R6:R7"/>
    <mergeCell ref="A1:T1"/>
    <mergeCell ref="A2:T2"/>
    <mergeCell ref="H5:H7"/>
    <mergeCell ref="I5:M5"/>
    <mergeCell ref="N5:N7"/>
    <mergeCell ref="O5:P5"/>
    <mergeCell ref="Q5:R5"/>
    <mergeCell ref="B6:F6"/>
    <mergeCell ref="I6:M6"/>
    <mergeCell ref="O6:O7"/>
    <mergeCell ref="P6:P7"/>
    <mergeCell ref="Q6:Q7"/>
    <mergeCell ref="B3:N4"/>
    <mergeCell ref="O3:R4"/>
    <mergeCell ref="S3:S7"/>
    <mergeCell ref="T3:T7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13" orientation="landscape" r:id="rId1"/>
  <headerFooter alignWithMargins="0"/>
  <ignoredErrors>
    <ignoredError sqref="G410 N332:N401 G332:G398 G399:G405 G406:G408 N402:N408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54BF0-2CBF-421B-AA62-08FE3156C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B2B61-5CD4-4E24-AF21-8B3A0A3CF3DB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customXml/itemProps3.xml><?xml version="1.0" encoding="utf-8"?>
<ds:datastoreItem xmlns:ds="http://schemas.openxmlformats.org/officeDocument/2006/customXml" ds:itemID="{C4E818B2-1414-4F1F-8F8F-372F4074BA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Juan Noguera</dc:creator>
  <cp:lastModifiedBy>Estefano Jose Otto Benitez</cp:lastModifiedBy>
  <dcterms:created xsi:type="dcterms:W3CDTF">2025-06-12T17:30:17Z</dcterms:created>
  <dcterms:modified xsi:type="dcterms:W3CDTF">2026-07-06T12:01:02Z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</Properties>
</file>