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otto\Downloads\"/>
    </mc:Choice>
  </mc:AlternateContent>
  <xr:revisionPtr revIDLastSave="0" documentId="13_ncr:1_{694DC862-63E4-4D8A-9D6D-1814E45F0997}" xr6:coauthVersionLast="47" xr6:coauthVersionMax="47" xr10:uidLastSave="{00000000-0000-0000-0000-000000000000}"/>
  <bookViews>
    <workbookView xWindow="-110" yWindow="-110" windowWidth="25820" windowHeight="15500" xr2:uid="{05B6135F-321F-4958-946B-82EC1B8B716B}"/>
  </bookViews>
  <sheets>
    <sheet name="Datos" sheetId="1" r:id="rId1"/>
  </sheets>
  <definedNames>
    <definedName name="_xlnm._FilterDatabase" localSheetId="0" hidden="1">Datos!$A$5:$A$550</definedName>
    <definedName name="_pib05">#REF!</definedName>
    <definedName name="A_impresión_IM">#REF!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 localSheetId="0">Datos!$A$1:$K$550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HTML_CodePage" hidden="1">1252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>#REF!</definedName>
    <definedName name="INDICES">#REF!</definedName>
    <definedName name="ºº" hidden="1">{"'P-3'!$A$6:$R$41"}</definedName>
    <definedName name="Range_StatementI">#REF!</definedName>
    <definedName name="resumen">#REF!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0" i="1" l="1"/>
  <c r="I550" i="1"/>
  <c r="H550" i="1"/>
  <c r="G550" i="1"/>
  <c r="F550" i="1"/>
  <c r="E550" i="1"/>
  <c r="D550" i="1"/>
  <c r="C550" i="1"/>
  <c r="B550" i="1"/>
  <c r="K558" i="1"/>
  <c r="J558" i="1"/>
  <c r="I558" i="1"/>
  <c r="H558" i="1"/>
  <c r="G558" i="1"/>
  <c r="F558" i="1"/>
  <c r="E558" i="1"/>
  <c r="D558" i="1"/>
  <c r="C558" i="1"/>
  <c r="B558" i="1"/>
  <c r="K554" i="1"/>
  <c r="J554" i="1"/>
  <c r="I554" i="1"/>
  <c r="H554" i="1"/>
  <c r="G554" i="1"/>
  <c r="F554" i="1"/>
  <c r="E554" i="1"/>
  <c r="D554" i="1"/>
  <c r="C554" i="1"/>
  <c r="B554" i="1"/>
  <c r="K549" i="1"/>
  <c r="J549" i="1"/>
  <c r="G549" i="1"/>
  <c r="D549" i="1"/>
  <c r="J548" i="1"/>
  <c r="G548" i="1"/>
  <c r="D548" i="1"/>
  <c r="K548" i="1" s="1"/>
  <c r="J547" i="1"/>
  <c r="G547" i="1"/>
  <c r="D547" i="1"/>
  <c r="K547" i="1" s="1"/>
  <c r="K550" i="1" s="1"/>
  <c r="J546" i="1"/>
  <c r="K546" i="1" s="1"/>
  <c r="I546" i="1"/>
  <c r="H546" i="1"/>
  <c r="G546" i="1"/>
  <c r="F546" i="1"/>
  <c r="E546" i="1"/>
  <c r="D546" i="1"/>
  <c r="C546" i="1"/>
  <c r="B546" i="1"/>
  <c r="J545" i="1" l="1"/>
  <c r="K545" i="1" s="1"/>
  <c r="G545" i="1"/>
  <c r="D545" i="1"/>
  <c r="J544" i="1"/>
  <c r="G544" i="1"/>
  <c r="D544" i="1"/>
  <c r="K544" i="1" s="1"/>
  <c r="J543" i="1"/>
  <c r="G543" i="1"/>
  <c r="D543" i="1"/>
  <c r="K543" i="1" l="1"/>
  <c r="I542" i="1" l="1"/>
  <c r="K542" i="1" l="1"/>
  <c r="F542" i="1"/>
  <c r="J542" i="1"/>
  <c r="E542" i="1"/>
  <c r="B542" i="1"/>
  <c r="C542" i="1"/>
  <c r="D542" i="1"/>
  <c r="G542" i="1"/>
  <c r="H542" i="1"/>
  <c r="B541" i="1"/>
  <c r="C541" i="1"/>
  <c r="E541" i="1"/>
  <c r="F541" i="1"/>
  <c r="H541" i="1"/>
  <c r="I541" i="1"/>
  <c r="J540" i="1"/>
  <c r="G540" i="1"/>
  <c r="D540" i="1"/>
  <c r="K540" i="1" l="1"/>
  <c r="J539" i="1"/>
  <c r="G539" i="1"/>
  <c r="D539" i="1"/>
  <c r="K539" i="1" l="1"/>
  <c r="J536" i="1"/>
  <c r="G536" i="1"/>
  <c r="D536" i="1"/>
  <c r="J538" i="1"/>
  <c r="J541" i="1" s="1"/>
  <c r="G538" i="1"/>
  <c r="G541" i="1" s="1"/>
  <c r="D538" i="1"/>
  <c r="D541" i="1" s="1"/>
  <c r="I537" i="1"/>
  <c r="H537" i="1"/>
  <c r="F537" i="1"/>
  <c r="E537" i="1"/>
  <c r="C537" i="1"/>
  <c r="B537" i="1"/>
  <c r="J535" i="1"/>
  <c r="G535" i="1"/>
  <c r="D535" i="1"/>
  <c r="J534" i="1"/>
  <c r="G534" i="1"/>
  <c r="D534" i="1"/>
  <c r="I533" i="1"/>
  <c r="H533" i="1"/>
  <c r="F533" i="1"/>
  <c r="E533" i="1"/>
  <c r="C533" i="1"/>
  <c r="B533" i="1"/>
  <c r="J532" i="1"/>
  <c r="G532" i="1"/>
  <c r="D532" i="1"/>
  <c r="K532" i="1" l="1"/>
  <c r="K536" i="1"/>
  <c r="K535" i="1"/>
  <c r="D537" i="1"/>
  <c r="G537" i="1"/>
  <c r="J537" i="1"/>
  <c r="K534" i="1"/>
  <c r="K538" i="1"/>
  <c r="K541" i="1" s="1"/>
  <c r="H525" i="1"/>
  <c r="J531" i="1"/>
  <c r="G531" i="1"/>
  <c r="D531" i="1"/>
  <c r="J530" i="1"/>
  <c r="G530" i="1"/>
  <c r="D530" i="1"/>
  <c r="I529" i="1"/>
  <c r="H529" i="1"/>
  <c r="F529" i="1"/>
  <c r="E529" i="1"/>
  <c r="C529" i="1"/>
  <c r="B529" i="1"/>
  <c r="J528" i="1"/>
  <c r="G528" i="1"/>
  <c r="D528" i="1"/>
  <c r="J527" i="1"/>
  <c r="G527" i="1"/>
  <c r="D527" i="1"/>
  <c r="J526" i="1"/>
  <c r="G526" i="1"/>
  <c r="D526" i="1"/>
  <c r="I524" i="1"/>
  <c r="H524" i="1"/>
  <c r="F524" i="1"/>
  <c r="E524" i="1"/>
  <c r="C524" i="1"/>
  <c r="B524" i="1"/>
  <c r="J523" i="1"/>
  <c r="G523" i="1"/>
  <c r="D523" i="1"/>
  <c r="J522" i="1"/>
  <c r="G522" i="1"/>
  <c r="D522" i="1"/>
  <c r="J521" i="1"/>
  <c r="G521" i="1"/>
  <c r="D521" i="1"/>
  <c r="I520" i="1"/>
  <c r="H520" i="1"/>
  <c r="F520" i="1"/>
  <c r="E520" i="1"/>
  <c r="C520" i="1"/>
  <c r="B520" i="1"/>
  <c r="J519" i="1"/>
  <c r="G519" i="1"/>
  <c r="D519" i="1"/>
  <c r="J518" i="1"/>
  <c r="G518" i="1"/>
  <c r="D518" i="1"/>
  <c r="J517" i="1"/>
  <c r="G517" i="1"/>
  <c r="D517" i="1"/>
  <c r="I516" i="1"/>
  <c r="H516" i="1"/>
  <c r="F516" i="1"/>
  <c r="E516" i="1"/>
  <c r="C516" i="1"/>
  <c r="B516" i="1"/>
  <c r="J515" i="1"/>
  <c r="G515" i="1"/>
  <c r="D515" i="1"/>
  <c r="J514" i="1"/>
  <c r="G514" i="1"/>
  <c r="D514" i="1"/>
  <c r="J513" i="1"/>
  <c r="G513" i="1"/>
  <c r="D513" i="1"/>
  <c r="I512" i="1"/>
  <c r="H512" i="1"/>
  <c r="F512" i="1"/>
  <c r="E512" i="1"/>
  <c r="C512" i="1"/>
  <c r="B512" i="1"/>
  <c r="J511" i="1"/>
  <c r="G511" i="1"/>
  <c r="D511" i="1"/>
  <c r="J510" i="1"/>
  <c r="G510" i="1"/>
  <c r="D510" i="1"/>
  <c r="J509" i="1"/>
  <c r="G509" i="1"/>
  <c r="D509" i="1"/>
  <c r="I507" i="1"/>
  <c r="H507" i="1"/>
  <c r="F507" i="1"/>
  <c r="E507" i="1"/>
  <c r="C507" i="1"/>
  <c r="B507" i="1"/>
  <c r="J506" i="1"/>
  <c r="G506" i="1"/>
  <c r="D506" i="1"/>
  <c r="J505" i="1"/>
  <c r="G505" i="1"/>
  <c r="D505" i="1"/>
  <c r="J504" i="1"/>
  <c r="G504" i="1"/>
  <c r="D504" i="1"/>
  <c r="I503" i="1"/>
  <c r="H503" i="1"/>
  <c r="F503" i="1"/>
  <c r="E503" i="1"/>
  <c r="C503" i="1"/>
  <c r="B503" i="1"/>
  <c r="J502" i="1"/>
  <c r="G502" i="1"/>
  <c r="D502" i="1"/>
  <c r="J501" i="1"/>
  <c r="G501" i="1"/>
  <c r="D501" i="1"/>
  <c r="J500" i="1"/>
  <c r="G500" i="1"/>
  <c r="D500" i="1"/>
  <c r="I499" i="1"/>
  <c r="H499" i="1"/>
  <c r="F499" i="1"/>
  <c r="E499" i="1"/>
  <c r="C499" i="1"/>
  <c r="B499" i="1"/>
  <c r="J498" i="1"/>
  <c r="G498" i="1"/>
  <c r="D498" i="1"/>
  <c r="J497" i="1"/>
  <c r="G497" i="1"/>
  <c r="D497" i="1"/>
  <c r="J496" i="1"/>
  <c r="G496" i="1"/>
  <c r="D496" i="1"/>
  <c r="I495" i="1"/>
  <c r="H495" i="1"/>
  <c r="F495" i="1"/>
  <c r="E495" i="1"/>
  <c r="C495" i="1"/>
  <c r="B495" i="1"/>
  <c r="J494" i="1"/>
  <c r="G494" i="1"/>
  <c r="D494" i="1"/>
  <c r="J493" i="1"/>
  <c r="G493" i="1"/>
  <c r="D493" i="1"/>
  <c r="J492" i="1"/>
  <c r="G492" i="1"/>
  <c r="D492" i="1"/>
  <c r="I490" i="1"/>
  <c r="H490" i="1"/>
  <c r="F490" i="1"/>
  <c r="E490" i="1"/>
  <c r="C490" i="1"/>
  <c r="B490" i="1"/>
  <c r="J488" i="1"/>
  <c r="G488" i="1"/>
  <c r="D488" i="1"/>
  <c r="J487" i="1"/>
  <c r="G487" i="1"/>
  <c r="D487" i="1"/>
  <c r="I486" i="1"/>
  <c r="H486" i="1"/>
  <c r="F486" i="1"/>
  <c r="E486" i="1"/>
  <c r="C486" i="1"/>
  <c r="B486" i="1"/>
  <c r="J485" i="1"/>
  <c r="G485" i="1"/>
  <c r="D485" i="1"/>
  <c r="J484" i="1"/>
  <c r="G484" i="1"/>
  <c r="D484" i="1"/>
  <c r="J483" i="1"/>
  <c r="G483" i="1"/>
  <c r="D483" i="1"/>
  <c r="I482" i="1"/>
  <c r="H482" i="1"/>
  <c r="F482" i="1"/>
  <c r="E482" i="1"/>
  <c r="C482" i="1"/>
  <c r="B482" i="1"/>
  <c r="J481" i="1"/>
  <c r="G481" i="1"/>
  <c r="D481" i="1"/>
  <c r="J480" i="1"/>
  <c r="G480" i="1"/>
  <c r="D480" i="1"/>
  <c r="J479" i="1"/>
  <c r="G479" i="1"/>
  <c r="D479" i="1"/>
  <c r="I478" i="1"/>
  <c r="H478" i="1"/>
  <c r="F478" i="1"/>
  <c r="E478" i="1"/>
  <c r="C478" i="1"/>
  <c r="B478" i="1"/>
  <c r="J477" i="1"/>
  <c r="G477" i="1"/>
  <c r="D477" i="1"/>
  <c r="J476" i="1"/>
  <c r="G476" i="1"/>
  <c r="D476" i="1"/>
  <c r="J475" i="1"/>
  <c r="G475" i="1"/>
  <c r="D475" i="1"/>
  <c r="K473" i="1"/>
  <c r="J473" i="1"/>
  <c r="I473" i="1"/>
  <c r="H473" i="1"/>
  <c r="G473" i="1"/>
  <c r="F473" i="1"/>
  <c r="E473" i="1"/>
  <c r="D473" i="1"/>
  <c r="C473" i="1"/>
  <c r="B473" i="1"/>
  <c r="I469" i="1"/>
  <c r="H469" i="1"/>
  <c r="F469" i="1"/>
  <c r="E469" i="1"/>
  <c r="C469" i="1"/>
  <c r="B469" i="1"/>
  <c r="J466" i="1"/>
  <c r="J469" i="1" s="1"/>
  <c r="G466" i="1"/>
  <c r="G469" i="1" s="1"/>
  <c r="D466" i="1"/>
  <c r="D469" i="1" s="1"/>
  <c r="I465" i="1"/>
  <c r="H465" i="1"/>
  <c r="F465" i="1"/>
  <c r="E465" i="1"/>
  <c r="C465" i="1"/>
  <c r="B465" i="1"/>
  <c r="J464" i="1"/>
  <c r="G464" i="1"/>
  <c r="D464" i="1"/>
  <c r="J463" i="1"/>
  <c r="G463" i="1"/>
  <c r="D463" i="1"/>
  <c r="J462" i="1"/>
  <c r="G462" i="1"/>
  <c r="D462" i="1"/>
  <c r="I461" i="1"/>
  <c r="H461" i="1"/>
  <c r="F461" i="1"/>
  <c r="E461" i="1"/>
  <c r="C461" i="1"/>
  <c r="B461" i="1"/>
  <c r="J460" i="1"/>
  <c r="G460" i="1"/>
  <c r="D460" i="1"/>
  <c r="J459" i="1"/>
  <c r="G459" i="1"/>
  <c r="D459" i="1"/>
  <c r="J458" i="1"/>
  <c r="G458" i="1"/>
  <c r="D458" i="1"/>
  <c r="I456" i="1"/>
  <c r="H456" i="1"/>
  <c r="F456" i="1"/>
  <c r="E456" i="1"/>
  <c r="C456" i="1"/>
  <c r="B456" i="1"/>
  <c r="J455" i="1"/>
  <c r="G455" i="1"/>
  <c r="D455" i="1"/>
  <c r="J454" i="1"/>
  <c r="G454" i="1"/>
  <c r="D454" i="1"/>
  <c r="J453" i="1"/>
  <c r="G453" i="1"/>
  <c r="D453" i="1"/>
  <c r="I452" i="1"/>
  <c r="H452" i="1"/>
  <c r="F452" i="1"/>
  <c r="E452" i="1"/>
  <c r="C452" i="1"/>
  <c r="B452" i="1"/>
  <c r="J451" i="1"/>
  <c r="G451" i="1"/>
  <c r="D451" i="1"/>
  <c r="J450" i="1"/>
  <c r="G450" i="1"/>
  <c r="D450" i="1"/>
  <c r="J449" i="1"/>
  <c r="G449" i="1"/>
  <c r="D449" i="1"/>
  <c r="I448" i="1"/>
  <c r="H448" i="1"/>
  <c r="F448" i="1"/>
  <c r="E448" i="1"/>
  <c r="C448" i="1"/>
  <c r="B448" i="1"/>
  <c r="J447" i="1"/>
  <c r="G447" i="1"/>
  <c r="D447" i="1"/>
  <c r="J446" i="1"/>
  <c r="G446" i="1"/>
  <c r="D446" i="1"/>
  <c r="J445" i="1"/>
  <c r="G445" i="1"/>
  <c r="D445" i="1"/>
  <c r="I444" i="1"/>
  <c r="H444" i="1"/>
  <c r="F444" i="1"/>
  <c r="E444" i="1"/>
  <c r="C444" i="1"/>
  <c r="B444" i="1"/>
  <c r="J443" i="1"/>
  <c r="G443" i="1"/>
  <c r="D443" i="1"/>
  <c r="J442" i="1"/>
  <c r="G442" i="1"/>
  <c r="D442" i="1"/>
  <c r="J441" i="1"/>
  <c r="G441" i="1"/>
  <c r="D441" i="1"/>
  <c r="I439" i="1"/>
  <c r="H439" i="1"/>
  <c r="F439" i="1"/>
  <c r="E439" i="1"/>
  <c r="C439" i="1"/>
  <c r="B439" i="1"/>
  <c r="J438" i="1"/>
  <c r="G438" i="1"/>
  <c r="D438" i="1"/>
  <c r="J437" i="1"/>
  <c r="G437" i="1"/>
  <c r="D437" i="1"/>
  <c r="J436" i="1"/>
  <c r="G436" i="1"/>
  <c r="D436" i="1"/>
  <c r="I435" i="1"/>
  <c r="H435" i="1"/>
  <c r="F435" i="1"/>
  <c r="E435" i="1"/>
  <c r="C435" i="1"/>
  <c r="B435" i="1"/>
  <c r="J434" i="1"/>
  <c r="G434" i="1"/>
  <c r="D434" i="1"/>
  <c r="J433" i="1"/>
  <c r="G433" i="1"/>
  <c r="D433" i="1"/>
  <c r="J432" i="1"/>
  <c r="G432" i="1"/>
  <c r="D432" i="1"/>
  <c r="I431" i="1"/>
  <c r="H431" i="1"/>
  <c r="F431" i="1"/>
  <c r="E431" i="1"/>
  <c r="C431" i="1"/>
  <c r="B431" i="1"/>
  <c r="J430" i="1"/>
  <c r="G430" i="1"/>
  <c r="D430" i="1"/>
  <c r="J429" i="1"/>
  <c r="G429" i="1"/>
  <c r="D429" i="1"/>
  <c r="J428" i="1"/>
  <c r="G428" i="1"/>
  <c r="D428" i="1"/>
  <c r="I427" i="1"/>
  <c r="H427" i="1"/>
  <c r="F427" i="1"/>
  <c r="E427" i="1"/>
  <c r="C427" i="1"/>
  <c r="B427" i="1"/>
  <c r="J426" i="1"/>
  <c r="G426" i="1"/>
  <c r="D426" i="1"/>
  <c r="J425" i="1"/>
  <c r="G425" i="1"/>
  <c r="D425" i="1"/>
  <c r="J424" i="1"/>
  <c r="G424" i="1"/>
  <c r="D424" i="1"/>
  <c r="I422" i="1"/>
  <c r="H422" i="1"/>
  <c r="F422" i="1"/>
  <c r="E422" i="1"/>
  <c r="C422" i="1"/>
  <c r="B422" i="1"/>
  <c r="J421" i="1"/>
  <c r="G421" i="1"/>
  <c r="D421" i="1"/>
  <c r="J420" i="1"/>
  <c r="G420" i="1"/>
  <c r="D420" i="1"/>
  <c r="J419" i="1"/>
  <c r="G419" i="1"/>
  <c r="D419" i="1"/>
  <c r="I418" i="1"/>
  <c r="H418" i="1"/>
  <c r="F418" i="1"/>
  <c r="E418" i="1"/>
  <c r="C418" i="1"/>
  <c r="B418" i="1"/>
  <c r="J417" i="1"/>
  <c r="G417" i="1"/>
  <c r="D417" i="1"/>
  <c r="J416" i="1"/>
  <c r="G416" i="1"/>
  <c r="D416" i="1"/>
  <c r="J415" i="1"/>
  <c r="G415" i="1"/>
  <c r="D415" i="1"/>
  <c r="I414" i="1"/>
  <c r="H414" i="1"/>
  <c r="F414" i="1"/>
  <c r="E414" i="1"/>
  <c r="C414" i="1"/>
  <c r="B414" i="1"/>
  <c r="J413" i="1"/>
  <c r="G413" i="1"/>
  <c r="D413" i="1"/>
  <c r="J412" i="1"/>
  <c r="G412" i="1"/>
  <c r="D412" i="1"/>
  <c r="J411" i="1"/>
  <c r="G411" i="1"/>
  <c r="D411" i="1"/>
  <c r="I410" i="1"/>
  <c r="H410" i="1"/>
  <c r="F410" i="1"/>
  <c r="E410" i="1"/>
  <c r="C410" i="1"/>
  <c r="B410" i="1"/>
  <c r="J409" i="1"/>
  <c r="G409" i="1"/>
  <c r="D409" i="1"/>
  <c r="J408" i="1"/>
  <c r="G408" i="1"/>
  <c r="D408" i="1"/>
  <c r="J407" i="1"/>
  <c r="G407" i="1"/>
  <c r="D407" i="1"/>
  <c r="I405" i="1"/>
  <c r="H405" i="1"/>
  <c r="F405" i="1"/>
  <c r="E405" i="1"/>
  <c r="C405" i="1"/>
  <c r="B405" i="1"/>
  <c r="J404" i="1"/>
  <c r="G404" i="1"/>
  <c r="D404" i="1"/>
  <c r="J403" i="1"/>
  <c r="G403" i="1"/>
  <c r="D403" i="1"/>
  <c r="J402" i="1"/>
  <c r="G402" i="1"/>
  <c r="D402" i="1"/>
  <c r="I401" i="1"/>
  <c r="H401" i="1"/>
  <c r="F401" i="1"/>
  <c r="E401" i="1"/>
  <c r="C401" i="1"/>
  <c r="B401" i="1"/>
  <c r="J400" i="1"/>
  <c r="G400" i="1"/>
  <c r="D400" i="1"/>
  <c r="J399" i="1"/>
  <c r="G399" i="1"/>
  <c r="D399" i="1"/>
  <c r="J398" i="1"/>
  <c r="G398" i="1"/>
  <c r="D398" i="1"/>
  <c r="I397" i="1"/>
  <c r="H397" i="1"/>
  <c r="F397" i="1"/>
  <c r="E397" i="1"/>
  <c r="C397" i="1"/>
  <c r="B397" i="1"/>
  <c r="J396" i="1"/>
  <c r="G396" i="1"/>
  <c r="D396" i="1"/>
  <c r="J395" i="1"/>
  <c r="G395" i="1"/>
  <c r="D395" i="1"/>
  <c r="J394" i="1"/>
  <c r="G394" i="1"/>
  <c r="D394" i="1"/>
  <c r="I393" i="1"/>
  <c r="H393" i="1"/>
  <c r="F393" i="1"/>
  <c r="E393" i="1"/>
  <c r="C393" i="1"/>
  <c r="B393" i="1"/>
  <c r="J392" i="1"/>
  <c r="G392" i="1"/>
  <c r="D392" i="1"/>
  <c r="J391" i="1"/>
  <c r="G391" i="1"/>
  <c r="D391" i="1"/>
  <c r="J390" i="1"/>
  <c r="G390" i="1"/>
  <c r="D390" i="1"/>
  <c r="I388" i="1"/>
  <c r="H388" i="1"/>
  <c r="F388" i="1"/>
  <c r="E388" i="1"/>
  <c r="C388" i="1"/>
  <c r="B388" i="1"/>
  <c r="J387" i="1"/>
  <c r="G387" i="1"/>
  <c r="D387" i="1"/>
  <c r="J386" i="1"/>
  <c r="G386" i="1"/>
  <c r="D386" i="1"/>
  <c r="J385" i="1"/>
  <c r="G385" i="1"/>
  <c r="D385" i="1"/>
  <c r="I384" i="1"/>
  <c r="H384" i="1"/>
  <c r="F384" i="1"/>
  <c r="E384" i="1"/>
  <c r="C384" i="1"/>
  <c r="B384" i="1"/>
  <c r="J383" i="1"/>
  <c r="G383" i="1"/>
  <c r="D383" i="1"/>
  <c r="J382" i="1"/>
  <c r="G382" i="1"/>
  <c r="D382" i="1"/>
  <c r="J381" i="1"/>
  <c r="G381" i="1"/>
  <c r="D381" i="1"/>
  <c r="I380" i="1"/>
  <c r="H380" i="1"/>
  <c r="F380" i="1"/>
  <c r="E380" i="1"/>
  <c r="C380" i="1"/>
  <c r="B380" i="1"/>
  <c r="J379" i="1"/>
  <c r="G379" i="1"/>
  <c r="D379" i="1"/>
  <c r="J378" i="1"/>
  <c r="G378" i="1"/>
  <c r="D378" i="1"/>
  <c r="J377" i="1"/>
  <c r="G377" i="1"/>
  <c r="D377" i="1"/>
  <c r="I376" i="1"/>
  <c r="H376" i="1"/>
  <c r="F376" i="1"/>
  <c r="E376" i="1"/>
  <c r="C376" i="1"/>
  <c r="B376" i="1"/>
  <c r="J375" i="1"/>
  <c r="G375" i="1"/>
  <c r="D375" i="1"/>
  <c r="J374" i="1"/>
  <c r="G374" i="1"/>
  <c r="D374" i="1"/>
  <c r="J373" i="1"/>
  <c r="G373" i="1"/>
  <c r="D373" i="1"/>
  <c r="K371" i="1"/>
  <c r="J371" i="1"/>
  <c r="I371" i="1"/>
  <c r="H371" i="1"/>
  <c r="G371" i="1"/>
  <c r="F371" i="1"/>
  <c r="E371" i="1"/>
  <c r="D371" i="1"/>
  <c r="C371" i="1"/>
  <c r="B371" i="1"/>
  <c r="I367" i="1"/>
  <c r="H367" i="1"/>
  <c r="F367" i="1"/>
  <c r="E367" i="1"/>
  <c r="C367" i="1"/>
  <c r="B367" i="1"/>
  <c r="J366" i="1"/>
  <c r="G366" i="1"/>
  <c r="D366" i="1"/>
  <c r="J365" i="1"/>
  <c r="G365" i="1"/>
  <c r="D365" i="1"/>
  <c r="J364" i="1"/>
  <c r="G364" i="1"/>
  <c r="D364" i="1"/>
  <c r="I363" i="1"/>
  <c r="H363" i="1"/>
  <c r="F363" i="1"/>
  <c r="E363" i="1"/>
  <c r="C363" i="1"/>
  <c r="B363" i="1"/>
  <c r="J362" i="1"/>
  <c r="G362" i="1"/>
  <c r="D362" i="1"/>
  <c r="J361" i="1"/>
  <c r="G361" i="1"/>
  <c r="D361" i="1"/>
  <c r="J360" i="1"/>
  <c r="G360" i="1"/>
  <c r="D360" i="1"/>
  <c r="K359" i="1"/>
  <c r="J359" i="1"/>
  <c r="I359" i="1"/>
  <c r="H359" i="1"/>
  <c r="G359" i="1"/>
  <c r="F359" i="1"/>
  <c r="E359" i="1"/>
  <c r="D359" i="1"/>
  <c r="C359" i="1"/>
  <c r="B359" i="1"/>
  <c r="K354" i="1"/>
  <c r="J354" i="1"/>
  <c r="I354" i="1"/>
  <c r="H354" i="1"/>
  <c r="G354" i="1"/>
  <c r="F354" i="1"/>
  <c r="E354" i="1"/>
  <c r="D354" i="1"/>
  <c r="C354" i="1"/>
  <c r="B354" i="1"/>
  <c r="I350" i="1"/>
  <c r="H350" i="1"/>
  <c r="F350" i="1"/>
  <c r="E350" i="1"/>
  <c r="C350" i="1"/>
  <c r="J349" i="1"/>
  <c r="G349" i="1"/>
  <c r="D349" i="1"/>
  <c r="J348" i="1"/>
  <c r="G348" i="1"/>
  <c r="D348" i="1"/>
  <c r="J347" i="1"/>
  <c r="G347" i="1"/>
  <c r="B347" i="1"/>
  <c r="K346" i="1"/>
  <c r="J346" i="1"/>
  <c r="I346" i="1"/>
  <c r="H346" i="1"/>
  <c r="G346" i="1"/>
  <c r="F346" i="1"/>
  <c r="E346" i="1"/>
  <c r="D346" i="1"/>
  <c r="C346" i="1"/>
  <c r="B346" i="1"/>
  <c r="K342" i="1"/>
  <c r="J342" i="1"/>
  <c r="I342" i="1"/>
  <c r="H342" i="1"/>
  <c r="G342" i="1"/>
  <c r="F342" i="1"/>
  <c r="E342" i="1"/>
  <c r="D342" i="1"/>
  <c r="C342" i="1"/>
  <c r="B342" i="1"/>
  <c r="K337" i="1"/>
  <c r="J337" i="1"/>
  <c r="I337" i="1"/>
  <c r="H337" i="1"/>
  <c r="G337" i="1"/>
  <c r="F337" i="1"/>
  <c r="E337" i="1"/>
  <c r="D337" i="1"/>
  <c r="C337" i="1"/>
  <c r="B337" i="1"/>
  <c r="K333" i="1"/>
  <c r="J333" i="1"/>
  <c r="I333" i="1"/>
  <c r="H333" i="1"/>
  <c r="G333" i="1"/>
  <c r="F333" i="1"/>
  <c r="E333" i="1"/>
  <c r="D333" i="1"/>
  <c r="C333" i="1"/>
  <c r="B333" i="1"/>
  <c r="K329" i="1"/>
  <c r="J329" i="1"/>
  <c r="I329" i="1"/>
  <c r="H329" i="1"/>
  <c r="G329" i="1"/>
  <c r="F329" i="1"/>
  <c r="E329" i="1"/>
  <c r="D329" i="1"/>
  <c r="C329" i="1"/>
  <c r="B329" i="1"/>
  <c r="K325" i="1"/>
  <c r="J325" i="1"/>
  <c r="I325" i="1"/>
  <c r="H325" i="1"/>
  <c r="G325" i="1"/>
  <c r="F325" i="1"/>
  <c r="E325" i="1"/>
  <c r="D325" i="1"/>
  <c r="C325" i="1"/>
  <c r="B325" i="1"/>
  <c r="K320" i="1"/>
  <c r="J320" i="1"/>
  <c r="I320" i="1"/>
  <c r="H320" i="1"/>
  <c r="G320" i="1"/>
  <c r="F320" i="1"/>
  <c r="E320" i="1"/>
  <c r="D320" i="1"/>
  <c r="C320" i="1"/>
  <c r="B320" i="1"/>
  <c r="I316" i="1"/>
  <c r="H316" i="1"/>
  <c r="F316" i="1"/>
  <c r="E316" i="1"/>
  <c r="C316" i="1"/>
  <c r="B316" i="1"/>
  <c r="J315" i="1"/>
  <c r="G315" i="1"/>
  <c r="D315" i="1"/>
  <c r="J314" i="1"/>
  <c r="G314" i="1"/>
  <c r="D314" i="1"/>
  <c r="J313" i="1"/>
  <c r="G313" i="1"/>
  <c r="D313" i="1"/>
  <c r="K312" i="1"/>
  <c r="J312" i="1"/>
  <c r="I312" i="1"/>
  <c r="H312" i="1"/>
  <c r="G312" i="1"/>
  <c r="F312" i="1"/>
  <c r="E312" i="1"/>
  <c r="D312" i="1"/>
  <c r="C312" i="1"/>
  <c r="B312" i="1"/>
  <c r="J308" i="1"/>
  <c r="I308" i="1"/>
  <c r="H308" i="1"/>
  <c r="G308" i="1"/>
  <c r="F308" i="1"/>
  <c r="E308" i="1"/>
  <c r="D308" i="1"/>
  <c r="C308" i="1"/>
  <c r="B308" i="1"/>
  <c r="K307" i="1"/>
  <c r="K306" i="1"/>
  <c r="K305" i="1"/>
  <c r="I303" i="1"/>
  <c r="H303" i="1"/>
  <c r="F303" i="1"/>
  <c r="E303" i="1"/>
  <c r="C303" i="1"/>
  <c r="B303" i="1"/>
  <c r="J302" i="1"/>
  <c r="G302" i="1"/>
  <c r="D302" i="1"/>
  <c r="J301" i="1"/>
  <c r="G301" i="1"/>
  <c r="D301" i="1"/>
  <c r="J300" i="1"/>
  <c r="G300" i="1"/>
  <c r="D300" i="1"/>
  <c r="I299" i="1"/>
  <c r="H299" i="1"/>
  <c r="F299" i="1"/>
  <c r="E299" i="1"/>
  <c r="C299" i="1"/>
  <c r="B299" i="1"/>
  <c r="J298" i="1"/>
  <c r="G298" i="1"/>
  <c r="D298" i="1"/>
  <c r="J297" i="1"/>
  <c r="G297" i="1"/>
  <c r="D297" i="1"/>
  <c r="J296" i="1"/>
  <c r="G296" i="1"/>
  <c r="D296" i="1"/>
  <c r="I295" i="1"/>
  <c r="H295" i="1"/>
  <c r="F295" i="1"/>
  <c r="E295" i="1"/>
  <c r="C295" i="1"/>
  <c r="B295" i="1"/>
  <c r="J294" i="1"/>
  <c r="G294" i="1"/>
  <c r="D294" i="1"/>
  <c r="J293" i="1"/>
  <c r="G293" i="1"/>
  <c r="D293" i="1"/>
  <c r="J292" i="1"/>
  <c r="G292" i="1"/>
  <c r="D292" i="1"/>
  <c r="I291" i="1"/>
  <c r="H291" i="1"/>
  <c r="F291" i="1"/>
  <c r="E291" i="1"/>
  <c r="C291" i="1"/>
  <c r="B291" i="1"/>
  <c r="J290" i="1"/>
  <c r="G290" i="1"/>
  <c r="D290" i="1"/>
  <c r="J289" i="1"/>
  <c r="G289" i="1"/>
  <c r="D289" i="1"/>
  <c r="J288" i="1"/>
  <c r="G288" i="1"/>
  <c r="D288" i="1"/>
  <c r="I286" i="1"/>
  <c r="H286" i="1"/>
  <c r="F286" i="1"/>
  <c r="E286" i="1"/>
  <c r="C286" i="1"/>
  <c r="B286" i="1"/>
  <c r="J285" i="1"/>
  <c r="G285" i="1"/>
  <c r="D285" i="1"/>
  <c r="J284" i="1"/>
  <c r="G284" i="1"/>
  <c r="D284" i="1"/>
  <c r="J283" i="1"/>
  <c r="G283" i="1"/>
  <c r="D283" i="1"/>
  <c r="I282" i="1"/>
  <c r="H282" i="1"/>
  <c r="F282" i="1"/>
  <c r="E282" i="1"/>
  <c r="C282" i="1"/>
  <c r="B282" i="1"/>
  <c r="J281" i="1"/>
  <c r="G281" i="1"/>
  <c r="D281" i="1"/>
  <c r="J280" i="1"/>
  <c r="G280" i="1"/>
  <c r="D280" i="1"/>
  <c r="J279" i="1"/>
  <c r="G279" i="1"/>
  <c r="D279" i="1"/>
  <c r="J277" i="1"/>
  <c r="G277" i="1"/>
  <c r="D277" i="1"/>
  <c r="J276" i="1"/>
  <c r="G276" i="1"/>
  <c r="D276" i="1"/>
  <c r="J275" i="1"/>
  <c r="G275" i="1"/>
  <c r="D275" i="1"/>
  <c r="J273" i="1"/>
  <c r="G273" i="1"/>
  <c r="D273" i="1"/>
  <c r="J272" i="1"/>
  <c r="G272" i="1"/>
  <c r="D272" i="1"/>
  <c r="J271" i="1"/>
  <c r="G271" i="1"/>
  <c r="D271" i="1"/>
  <c r="I269" i="1"/>
  <c r="H269" i="1"/>
  <c r="F269" i="1"/>
  <c r="E269" i="1"/>
  <c r="C269" i="1"/>
  <c r="B269" i="1"/>
  <c r="J268" i="1"/>
  <c r="G268" i="1"/>
  <c r="D268" i="1"/>
  <c r="J267" i="1"/>
  <c r="G267" i="1"/>
  <c r="D267" i="1"/>
  <c r="J266" i="1"/>
  <c r="G266" i="1"/>
  <c r="D266" i="1"/>
  <c r="I265" i="1"/>
  <c r="H265" i="1"/>
  <c r="F265" i="1"/>
  <c r="E265" i="1"/>
  <c r="C265" i="1"/>
  <c r="B265" i="1"/>
  <c r="J264" i="1"/>
  <c r="G264" i="1"/>
  <c r="D264" i="1"/>
  <c r="J263" i="1"/>
  <c r="G263" i="1"/>
  <c r="D263" i="1"/>
  <c r="J262" i="1"/>
  <c r="G262" i="1"/>
  <c r="D262" i="1"/>
  <c r="I261" i="1"/>
  <c r="H261" i="1"/>
  <c r="F261" i="1"/>
  <c r="E261" i="1"/>
  <c r="C261" i="1"/>
  <c r="B261" i="1"/>
  <c r="J260" i="1"/>
  <c r="G260" i="1"/>
  <c r="D260" i="1"/>
  <c r="J259" i="1"/>
  <c r="G259" i="1"/>
  <c r="D259" i="1"/>
  <c r="J258" i="1"/>
  <c r="G258" i="1"/>
  <c r="D258" i="1"/>
  <c r="I257" i="1"/>
  <c r="H257" i="1"/>
  <c r="F257" i="1"/>
  <c r="E257" i="1"/>
  <c r="C257" i="1"/>
  <c r="B257" i="1"/>
  <c r="J256" i="1"/>
  <c r="G256" i="1"/>
  <c r="D256" i="1"/>
  <c r="J255" i="1"/>
  <c r="G255" i="1"/>
  <c r="D255" i="1"/>
  <c r="J254" i="1"/>
  <c r="G254" i="1"/>
  <c r="D254" i="1"/>
  <c r="H252" i="1"/>
  <c r="F252" i="1"/>
  <c r="E252" i="1"/>
  <c r="C252" i="1"/>
  <c r="B252" i="1"/>
  <c r="I251" i="1"/>
  <c r="J251" i="1" s="1"/>
  <c r="G251" i="1"/>
  <c r="D251" i="1"/>
  <c r="J250" i="1"/>
  <c r="G250" i="1"/>
  <c r="D250" i="1"/>
  <c r="J249" i="1"/>
  <c r="G249" i="1"/>
  <c r="D249" i="1"/>
  <c r="H248" i="1"/>
  <c r="F248" i="1"/>
  <c r="E248" i="1"/>
  <c r="C248" i="1"/>
  <c r="B248" i="1"/>
  <c r="J247" i="1"/>
  <c r="G247" i="1"/>
  <c r="D247" i="1"/>
  <c r="I246" i="1"/>
  <c r="G246" i="1"/>
  <c r="D246" i="1"/>
  <c r="I245" i="1"/>
  <c r="J245" i="1" s="1"/>
  <c r="G245" i="1"/>
  <c r="D245" i="1"/>
  <c r="H244" i="1"/>
  <c r="F244" i="1"/>
  <c r="E244" i="1"/>
  <c r="C244" i="1"/>
  <c r="B244" i="1"/>
  <c r="I243" i="1"/>
  <c r="I244" i="1" s="1"/>
  <c r="G243" i="1"/>
  <c r="D243" i="1"/>
  <c r="J242" i="1"/>
  <c r="G242" i="1"/>
  <c r="D242" i="1"/>
  <c r="J241" i="1"/>
  <c r="G241" i="1"/>
  <c r="D241" i="1"/>
  <c r="H240" i="1"/>
  <c r="F240" i="1"/>
  <c r="E240" i="1"/>
  <c r="C240" i="1"/>
  <c r="B240" i="1"/>
  <c r="I239" i="1"/>
  <c r="G239" i="1"/>
  <c r="D239" i="1"/>
  <c r="I238" i="1"/>
  <c r="J238" i="1" s="1"/>
  <c r="G238" i="1"/>
  <c r="D238" i="1"/>
  <c r="I237" i="1"/>
  <c r="J237" i="1" s="1"/>
  <c r="G237" i="1"/>
  <c r="D237" i="1"/>
  <c r="F235" i="1"/>
  <c r="E235" i="1"/>
  <c r="C235" i="1"/>
  <c r="B235" i="1"/>
  <c r="J234" i="1"/>
  <c r="G234" i="1"/>
  <c r="D234" i="1"/>
  <c r="I233" i="1"/>
  <c r="I235" i="1" s="1"/>
  <c r="H233" i="1"/>
  <c r="H235" i="1" s="1"/>
  <c r="G233" i="1"/>
  <c r="D233" i="1"/>
  <c r="J232" i="1"/>
  <c r="G232" i="1"/>
  <c r="D232" i="1"/>
  <c r="F231" i="1"/>
  <c r="E231" i="1"/>
  <c r="C231" i="1"/>
  <c r="B231" i="1"/>
  <c r="J230" i="1"/>
  <c r="G230" i="1"/>
  <c r="D230" i="1"/>
  <c r="I229" i="1"/>
  <c r="H229" i="1"/>
  <c r="H231" i="1" s="1"/>
  <c r="G229" i="1"/>
  <c r="D229" i="1"/>
  <c r="I228" i="1"/>
  <c r="G228" i="1"/>
  <c r="D228" i="1"/>
  <c r="F227" i="1"/>
  <c r="E227" i="1"/>
  <c r="C227" i="1"/>
  <c r="B227" i="1"/>
  <c r="I226" i="1"/>
  <c r="H226" i="1"/>
  <c r="G226" i="1"/>
  <c r="D226" i="1"/>
  <c r="J225" i="1"/>
  <c r="G225" i="1"/>
  <c r="D225" i="1"/>
  <c r="I224" i="1"/>
  <c r="J224" i="1" s="1"/>
  <c r="G224" i="1"/>
  <c r="D224" i="1"/>
  <c r="F223" i="1"/>
  <c r="E223" i="1"/>
  <c r="C223" i="1"/>
  <c r="B223" i="1"/>
  <c r="I222" i="1"/>
  <c r="H222" i="1"/>
  <c r="G222" i="1"/>
  <c r="D222" i="1"/>
  <c r="I221" i="1"/>
  <c r="H221" i="1"/>
  <c r="G221" i="1"/>
  <c r="D221" i="1"/>
  <c r="I220" i="1"/>
  <c r="H220" i="1"/>
  <c r="G220" i="1"/>
  <c r="D220" i="1"/>
  <c r="F218" i="1"/>
  <c r="E218" i="1"/>
  <c r="C218" i="1"/>
  <c r="B218" i="1"/>
  <c r="I217" i="1"/>
  <c r="J217" i="1" s="1"/>
  <c r="G217" i="1"/>
  <c r="D217" i="1"/>
  <c r="H216" i="1"/>
  <c r="H218" i="1" s="1"/>
  <c r="G216" i="1"/>
  <c r="D216" i="1"/>
  <c r="I215" i="1"/>
  <c r="G215" i="1"/>
  <c r="D215" i="1"/>
  <c r="F214" i="1"/>
  <c r="E214" i="1"/>
  <c r="C214" i="1"/>
  <c r="B214" i="1"/>
  <c r="I213" i="1"/>
  <c r="H213" i="1"/>
  <c r="G213" i="1"/>
  <c r="D213" i="1"/>
  <c r="I212" i="1"/>
  <c r="H212" i="1"/>
  <c r="G212" i="1"/>
  <c r="D212" i="1"/>
  <c r="I211" i="1"/>
  <c r="G211" i="1"/>
  <c r="D211" i="1"/>
  <c r="I210" i="1"/>
  <c r="F210" i="1"/>
  <c r="E210" i="1"/>
  <c r="C210" i="1"/>
  <c r="B210" i="1"/>
  <c r="H209" i="1"/>
  <c r="J209" i="1" s="1"/>
  <c r="G209" i="1"/>
  <c r="D209" i="1"/>
  <c r="J208" i="1"/>
  <c r="G208" i="1"/>
  <c r="D208" i="1"/>
  <c r="H207" i="1"/>
  <c r="J207" i="1" s="1"/>
  <c r="G207" i="1"/>
  <c r="D207" i="1"/>
  <c r="I206" i="1"/>
  <c r="F206" i="1"/>
  <c r="E206" i="1"/>
  <c r="C206" i="1"/>
  <c r="B206" i="1"/>
  <c r="J205" i="1"/>
  <c r="G205" i="1"/>
  <c r="D205" i="1"/>
  <c r="H204" i="1"/>
  <c r="J204" i="1" s="1"/>
  <c r="G204" i="1"/>
  <c r="D204" i="1"/>
  <c r="J203" i="1"/>
  <c r="G203" i="1"/>
  <c r="D203" i="1"/>
  <c r="F201" i="1"/>
  <c r="E201" i="1"/>
  <c r="C201" i="1"/>
  <c r="B201" i="1"/>
  <c r="I200" i="1"/>
  <c r="G200" i="1"/>
  <c r="D200" i="1"/>
  <c r="H199" i="1"/>
  <c r="J199" i="1" s="1"/>
  <c r="G199" i="1"/>
  <c r="D199" i="1"/>
  <c r="I198" i="1"/>
  <c r="H198" i="1"/>
  <c r="G198" i="1"/>
  <c r="D198" i="1"/>
  <c r="I197" i="1"/>
  <c r="F197" i="1"/>
  <c r="E197" i="1"/>
  <c r="C197" i="1"/>
  <c r="B197" i="1"/>
  <c r="J196" i="1"/>
  <c r="G196" i="1"/>
  <c r="D196" i="1"/>
  <c r="H195" i="1"/>
  <c r="H197" i="1" s="1"/>
  <c r="G195" i="1"/>
  <c r="D195" i="1"/>
  <c r="J194" i="1"/>
  <c r="G194" i="1"/>
  <c r="D194" i="1"/>
  <c r="F193" i="1"/>
  <c r="E193" i="1"/>
  <c r="C193" i="1"/>
  <c r="B193" i="1"/>
  <c r="I192" i="1"/>
  <c r="I193" i="1" s="1"/>
  <c r="H192" i="1"/>
  <c r="H193" i="1" s="1"/>
  <c r="G192" i="1"/>
  <c r="D192" i="1"/>
  <c r="J191" i="1"/>
  <c r="G191" i="1"/>
  <c r="D191" i="1"/>
  <c r="J190" i="1"/>
  <c r="G190" i="1"/>
  <c r="D190" i="1"/>
  <c r="I189" i="1"/>
  <c r="F189" i="1"/>
  <c r="E189" i="1"/>
  <c r="C189" i="1"/>
  <c r="B189" i="1"/>
  <c r="H188" i="1"/>
  <c r="J188" i="1" s="1"/>
  <c r="G188" i="1"/>
  <c r="D188" i="1"/>
  <c r="H187" i="1"/>
  <c r="G187" i="1"/>
  <c r="D187" i="1"/>
  <c r="J186" i="1"/>
  <c r="G186" i="1"/>
  <c r="D186" i="1"/>
  <c r="F184" i="1"/>
  <c r="E184" i="1"/>
  <c r="C184" i="1"/>
  <c r="B184" i="1"/>
  <c r="I183" i="1"/>
  <c r="I184" i="1" s="1"/>
  <c r="H183" i="1"/>
  <c r="G183" i="1"/>
  <c r="D183" i="1"/>
  <c r="J182" i="1"/>
  <c r="G182" i="1"/>
  <c r="D182" i="1"/>
  <c r="H181" i="1"/>
  <c r="J181" i="1" s="1"/>
  <c r="G181" i="1"/>
  <c r="D181" i="1"/>
  <c r="F180" i="1"/>
  <c r="E180" i="1"/>
  <c r="C180" i="1"/>
  <c r="B180" i="1"/>
  <c r="J179" i="1"/>
  <c r="G179" i="1"/>
  <c r="D179" i="1"/>
  <c r="I178" i="1"/>
  <c r="I180" i="1" s="1"/>
  <c r="H178" i="1"/>
  <c r="G178" i="1"/>
  <c r="D178" i="1"/>
  <c r="J177" i="1"/>
  <c r="G177" i="1"/>
  <c r="D177" i="1"/>
  <c r="I176" i="1"/>
  <c r="F176" i="1"/>
  <c r="E176" i="1"/>
  <c r="C176" i="1"/>
  <c r="B176" i="1"/>
  <c r="H175" i="1"/>
  <c r="J175" i="1" s="1"/>
  <c r="G175" i="1"/>
  <c r="D175" i="1"/>
  <c r="J174" i="1"/>
  <c r="G174" i="1"/>
  <c r="D174" i="1"/>
  <c r="J173" i="1"/>
  <c r="G173" i="1"/>
  <c r="D173" i="1"/>
  <c r="I172" i="1"/>
  <c r="F172" i="1"/>
  <c r="E172" i="1"/>
  <c r="C172" i="1"/>
  <c r="B172" i="1"/>
  <c r="H171" i="1"/>
  <c r="J171" i="1" s="1"/>
  <c r="G171" i="1"/>
  <c r="D171" i="1"/>
  <c r="H170" i="1"/>
  <c r="J170" i="1" s="1"/>
  <c r="G170" i="1"/>
  <c r="D170" i="1"/>
  <c r="H169" i="1"/>
  <c r="G169" i="1"/>
  <c r="D169" i="1"/>
  <c r="I167" i="1"/>
  <c r="F167" i="1"/>
  <c r="E167" i="1"/>
  <c r="C167" i="1"/>
  <c r="B167" i="1"/>
  <c r="H166" i="1"/>
  <c r="H167" i="1" s="1"/>
  <c r="G166" i="1"/>
  <c r="D166" i="1"/>
  <c r="J165" i="1"/>
  <c r="G165" i="1"/>
  <c r="D165" i="1"/>
  <c r="J164" i="1"/>
  <c r="G164" i="1"/>
  <c r="D164" i="1"/>
  <c r="I163" i="1"/>
  <c r="H163" i="1"/>
  <c r="F163" i="1"/>
  <c r="E163" i="1"/>
  <c r="C163" i="1"/>
  <c r="B163" i="1"/>
  <c r="J162" i="1"/>
  <c r="G162" i="1"/>
  <c r="D162" i="1"/>
  <c r="J161" i="1"/>
  <c r="G161" i="1"/>
  <c r="D161" i="1"/>
  <c r="J160" i="1"/>
  <c r="G160" i="1"/>
  <c r="D160" i="1"/>
  <c r="I159" i="1"/>
  <c r="H159" i="1"/>
  <c r="F159" i="1"/>
  <c r="E159" i="1"/>
  <c r="C159" i="1"/>
  <c r="B159" i="1"/>
  <c r="J158" i="1"/>
  <c r="G158" i="1"/>
  <c r="D158" i="1"/>
  <c r="J157" i="1"/>
  <c r="G157" i="1"/>
  <c r="D157" i="1"/>
  <c r="J156" i="1"/>
  <c r="G156" i="1"/>
  <c r="D156" i="1"/>
  <c r="I155" i="1"/>
  <c r="H155" i="1"/>
  <c r="F155" i="1"/>
  <c r="E155" i="1"/>
  <c r="C155" i="1"/>
  <c r="B155" i="1"/>
  <c r="J154" i="1"/>
  <c r="G154" i="1"/>
  <c r="D154" i="1"/>
  <c r="J153" i="1"/>
  <c r="G153" i="1"/>
  <c r="D153" i="1"/>
  <c r="J152" i="1"/>
  <c r="G152" i="1"/>
  <c r="D152" i="1"/>
  <c r="I150" i="1"/>
  <c r="H150" i="1"/>
  <c r="F150" i="1"/>
  <c r="E150" i="1"/>
  <c r="C150" i="1"/>
  <c r="B150" i="1"/>
  <c r="J149" i="1"/>
  <c r="G149" i="1"/>
  <c r="D149" i="1"/>
  <c r="J148" i="1"/>
  <c r="G148" i="1"/>
  <c r="D148" i="1"/>
  <c r="J147" i="1"/>
  <c r="G147" i="1"/>
  <c r="D147" i="1"/>
  <c r="I146" i="1"/>
  <c r="F146" i="1"/>
  <c r="E146" i="1"/>
  <c r="C146" i="1"/>
  <c r="B146" i="1"/>
  <c r="H145" i="1"/>
  <c r="G145" i="1"/>
  <c r="D145" i="1"/>
  <c r="J144" i="1"/>
  <c r="G144" i="1"/>
  <c r="D144" i="1"/>
  <c r="H143" i="1"/>
  <c r="J143" i="1" s="1"/>
  <c r="G143" i="1"/>
  <c r="D143" i="1"/>
  <c r="I142" i="1"/>
  <c r="F142" i="1"/>
  <c r="E142" i="1"/>
  <c r="C142" i="1"/>
  <c r="B142" i="1"/>
  <c r="H141" i="1"/>
  <c r="J141" i="1" s="1"/>
  <c r="G141" i="1"/>
  <c r="D141" i="1"/>
  <c r="J140" i="1"/>
  <c r="G140" i="1"/>
  <c r="D140" i="1"/>
  <c r="J139" i="1"/>
  <c r="G139" i="1"/>
  <c r="D139" i="1"/>
  <c r="I138" i="1"/>
  <c r="H138" i="1"/>
  <c r="F138" i="1"/>
  <c r="E138" i="1"/>
  <c r="C138" i="1"/>
  <c r="B138" i="1"/>
  <c r="J137" i="1"/>
  <c r="G137" i="1"/>
  <c r="D137" i="1"/>
  <c r="J136" i="1"/>
  <c r="G136" i="1"/>
  <c r="D136" i="1"/>
  <c r="J135" i="1"/>
  <c r="G135" i="1"/>
  <c r="D135" i="1"/>
  <c r="I133" i="1"/>
  <c r="H133" i="1"/>
  <c r="F133" i="1"/>
  <c r="E133" i="1"/>
  <c r="C133" i="1"/>
  <c r="B133" i="1"/>
  <c r="J132" i="1"/>
  <c r="G132" i="1"/>
  <c r="D132" i="1"/>
  <c r="J131" i="1"/>
  <c r="G131" i="1"/>
  <c r="D131" i="1"/>
  <c r="J130" i="1"/>
  <c r="G130" i="1"/>
  <c r="D130" i="1"/>
  <c r="H129" i="1"/>
  <c r="F129" i="1"/>
  <c r="E129" i="1"/>
  <c r="C129" i="1"/>
  <c r="B129" i="1"/>
  <c r="J128" i="1"/>
  <c r="G128" i="1"/>
  <c r="D128" i="1"/>
  <c r="J127" i="1"/>
  <c r="G127" i="1"/>
  <c r="D127" i="1"/>
  <c r="I126" i="1"/>
  <c r="I129" i="1" s="1"/>
  <c r="G126" i="1"/>
  <c r="D126" i="1"/>
  <c r="H125" i="1"/>
  <c r="F125" i="1"/>
  <c r="E125" i="1"/>
  <c r="C125" i="1"/>
  <c r="B125" i="1"/>
  <c r="I124" i="1"/>
  <c r="I125" i="1" s="1"/>
  <c r="G124" i="1"/>
  <c r="D124" i="1"/>
  <c r="J123" i="1"/>
  <c r="G123" i="1"/>
  <c r="D123" i="1"/>
  <c r="J122" i="1"/>
  <c r="G122" i="1"/>
  <c r="D122" i="1"/>
  <c r="F121" i="1"/>
  <c r="E121" i="1"/>
  <c r="C121" i="1"/>
  <c r="B121" i="1"/>
  <c r="I120" i="1"/>
  <c r="I121" i="1" s="1"/>
  <c r="G120" i="1"/>
  <c r="D120" i="1"/>
  <c r="H119" i="1"/>
  <c r="H121" i="1" s="1"/>
  <c r="G119" i="1"/>
  <c r="D119" i="1"/>
  <c r="J118" i="1"/>
  <c r="G118" i="1"/>
  <c r="D118" i="1"/>
  <c r="I116" i="1"/>
  <c r="H116" i="1"/>
  <c r="F116" i="1"/>
  <c r="E116" i="1"/>
  <c r="C116" i="1"/>
  <c r="B116" i="1"/>
  <c r="J115" i="1"/>
  <c r="G115" i="1"/>
  <c r="D115" i="1"/>
  <c r="J114" i="1"/>
  <c r="G114" i="1"/>
  <c r="D114" i="1"/>
  <c r="J113" i="1"/>
  <c r="G113" i="1"/>
  <c r="D113" i="1"/>
  <c r="I112" i="1"/>
  <c r="H112" i="1"/>
  <c r="F112" i="1"/>
  <c r="E112" i="1"/>
  <c r="C112" i="1"/>
  <c r="B112" i="1"/>
  <c r="J111" i="1"/>
  <c r="G111" i="1"/>
  <c r="D111" i="1"/>
  <c r="J110" i="1"/>
  <c r="G110" i="1"/>
  <c r="D110" i="1"/>
  <c r="H108" i="1"/>
  <c r="F108" i="1"/>
  <c r="E108" i="1"/>
  <c r="C108" i="1"/>
  <c r="B108" i="1"/>
  <c r="I107" i="1"/>
  <c r="J107" i="1" s="1"/>
  <c r="G107" i="1"/>
  <c r="D107" i="1"/>
  <c r="J106" i="1"/>
  <c r="G106" i="1"/>
  <c r="D106" i="1"/>
  <c r="J105" i="1"/>
  <c r="G105" i="1"/>
  <c r="D105" i="1"/>
  <c r="I104" i="1"/>
  <c r="H104" i="1"/>
  <c r="F104" i="1"/>
  <c r="E104" i="1"/>
  <c r="C104" i="1"/>
  <c r="B104" i="1"/>
  <c r="J103" i="1"/>
  <c r="G103" i="1"/>
  <c r="D103" i="1"/>
  <c r="J102" i="1"/>
  <c r="G102" i="1"/>
  <c r="D102" i="1"/>
  <c r="J101" i="1"/>
  <c r="G101" i="1"/>
  <c r="D101" i="1"/>
  <c r="I100" i="1"/>
  <c r="H100" i="1"/>
  <c r="F100" i="1"/>
  <c r="E100" i="1"/>
  <c r="C100" i="1"/>
  <c r="B100" i="1"/>
  <c r="I99" i="1"/>
  <c r="H99" i="1"/>
  <c r="F99" i="1"/>
  <c r="E99" i="1"/>
  <c r="C99" i="1"/>
  <c r="B99" i="1"/>
  <c r="J98" i="1"/>
  <c r="J99" i="1" s="1"/>
  <c r="G98" i="1"/>
  <c r="G99" i="1" s="1"/>
  <c r="D98" i="1"/>
  <c r="D99" i="1" s="1"/>
  <c r="I95" i="1"/>
  <c r="H95" i="1"/>
  <c r="F95" i="1"/>
  <c r="E95" i="1"/>
  <c r="C95" i="1"/>
  <c r="B95" i="1"/>
  <c r="J93" i="1"/>
  <c r="G93" i="1"/>
  <c r="D93" i="1"/>
  <c r="J92" i="1"/>
  <c r="G92" i="1"/>
  <c r="D92" i="1"/>
  <c r="I91" i="1"/>
  <c r="H91" i="1"/>
  <c r="F91" i="1"/>
  <c r="E91" i="1"/>
  <c r="C91" i="1"/>
  <c r="B91" i="1"/>
  <c r="J90" i="1"/>
  <c r="G90" i="1"/>
  <c r="D90" i="1"/>
  <c r="J89" i="1"/>
  <c r="G89" i="1"/>
  <c r="D89" i="1"/>
  <c r="J88" i="1"/>
  <c r="G88" i="1"/>
  <c r="D88" i="1"/>
  <c r="I87" i="1"/>
  <c r="H87" i="1"/>
  <c r="F87" i="1"/>
  <c r="E87" i="1"/>
  <c r="C87" i="1"/>
  <c r="B87" i="1"/>
  <c r="J86" i="1"/>
  <c r="G86" i="1"/>
  <c r="D86" i="1"/>
  <c r="J85" i="1"/>
  <c r="G85" i="1"/>
  <c r="D85" i="1"/>
  <c r="J84" i="1"/>
  <c r="G84" i="1"/>
  <c r="D84" i="1"/>
  <c r="I83" i="1"/>
  <c r="H83" i="1"/>
  <c r="F83" i="1"/>
  <c r="E83" i="1"/>
  <c r="C83" i="1"/>
  <c r="B83" i="1"/>
  <c r="F82" i="1"/>
  <c r="E82" i="1"/>
  <c r="C82" i="1"/>
  <c r="B82" i="1"/>
  <c r="H81" i="1"/>
  <c r="J81" i="1" s="1"/>
  <c r="G81" i="1"/>
  <c r="D81" i="1"/>
  <c r="J80" i="1"/>
  <c r="G80" i="1"/>
  <c r="D80" i="1"/>
  <c r="I79" i="1"/>
  <c r="I82" i="1" s="1"/>
  <c r="H79" i="1"/>
  <c r="G79" i="1"/>
  <c r="D79" i="1"/>
  <c r="I78" i="1"/>
  <c r="H78" i="1"/>
  <c r="F78" i="1"/>
  <c r="E78" i="1"/>
  <c r="C78" i="1"/>
  <c r="B78" i="1"/>
  <c r="J77" i="1"/>
  <c r="G77" i="1"/>
  <c r="D77" i="1"/>
  <c r="J76" i="1"/>
  <c r="G76" i="1"/>
  <c r="D76" i="1"/>
  <c r="J75" i="1"/>
  <c r="G75" i="1"/>
  <c r="D75" i="1"/>
  <c r="I74" i="1"/>
  <c r="F74" i="1"/>
  <c r="E74" i="1"/>
  <c r="C74" i="1"/>
  <c r="B74" i="1"/>
  <c r="J73" i="1"/>
  <c r="G73" i="1"/>
  <c r="D73" i="1"/>
  <c r="H72" i="1"/>
  <c r="J72" i="1" s="1"/>
  <c r="G72" i="1"/>
  <c r="D72" i="1"/>
  <c r="H71" i="1"/>
  <c r="J71" i="1" s="1"/>
  <c r="G71" i="1"/>
  <c r="D71" i="1"/>
  <c r="H70" i="1"/>
  <c r="F70" i="1"/>
  <c r="E70" i="1"/>
  <c r="C70" i="1"/>
  <c r="B70" i="1"/>
  <c r="J69" i="1"/>
  <c r="G69" i="1"/>
  <c r="D69" i="1"/>
  <c r="I68" i="1"/>
  <c r="J68" i="1" s="1"/>
  <c r="G68" i="1"/>
  <c r="D68" i="1"/>
  <c r="J67" i="1"/>
  <c r="G67" i="1"/>
  <c r="D67" i="1"/>
  <c r="I65" i="1"/>
  <c r="H65" i="1"/>
  <c r="F65" i="1"/>
  <c r="E65" i="1"/>
  <c r="C65" i="1"/>
  <c r="B65" i="1"/>
  <c r="J64" i="1"/>
  <c r="G64" i="1"/>
  <c r="D64" i="1"/>
  <c r="J63" i="1"/>
  <c r="G63" i="1"/>
  <c r="D63" i="1"/>
  <c r="J62" i="1"/>
  <c r="G62" i="1"/>
  <c r="D62" i="1"/>
  <c r="I61" i="1"/>
  <c r="H61" i="1"/>
  <c r="F61" i="1"/>
  <c r="E61" i="1"/>
  <c r="C61" i="1"/>
  <c r="B61" i="1"/>
  <c r="J60" i="1"/>
  <c r="G60" i="1"/>
  <c r="D60" i="1"/>
  <c r="J59" i="1"/>
  <c r="G59" i="1"/>
  <c r="D59" i="1"/>
  <c r="J58" i="1"/>
  <c r="G58" i="1"/>
  <c r="D58" i="1"/>
  <c r="I57" i="1"/>
  <c r="H57" i="1"/>
  <c r="F57" i="1"/>
  <c r="E57" i="1"/>
  <c r="C57" i="1"/>
  <c r="B57" i="1"/>
  <c r="J56" i="1"/>
  <c r="G56" i="1"/>
  <c r="D56" i="1"/>
  <c r="J55" i="1"/>
  <c r="G55" i="1"/>
  <c r="D55" i="1"/>
  <c r="J54" i="1"/>
  <c r="G54" i="1"/>
  <c r="D54" i="1"/>
  <c r="I53" i="1"/>
  <c r="H53" i="1"/>
  <c r="F53" i="1"/>
  <c r="E53" i="1"/>
  <c r="C53" i="1"/>
  <c r="B53" i="1"/>
  <c r="J52" i="1"/>
  <c r="G52" i="1"/>
  <c r="D52" i="1"/>
  <c r="J51" i="1"/>
  <c r="G51" i="1"/>
  <c r="D51" i="1"/>
  <c r="J50" i="1"/>
  <c r="G50" i="1"/>
  <c r="D50" i="1"/>
  <c r="I48" i="1"/>
  <c r="H48" i="1"/>
  <c r="F48" i="1"/>
  <c r="E48" i="1"/>
  <c r="C48" i="1"/>
  <c r="B48" i="1"/>
  <c r="J47" i="1"/>
  <c r="G47" i="1"/>
  <c r="D47" i="1"/>
  <c r="J46" i="1"/>
  <c r="G46" i="1"/>
  <c r="D46" i="1"/>
  <c r="J45" i="1"/>
  <c r="G45" i="1"/>
  <c r="D45" i="1"/>
  <c r="I44" i="1"/>
  <c r="H44" i="1"/>
  <c r="F44" i="1"/>
  <c r="E44" i="1"/>
  <c r="C44" i="1"/>
  <c r="B44" i="1"/>
  <c r="J43" i="1"/>
  <c r="G43" i="1"/>
  <c r="D43" i="1"/>
  <c r="J42" i="1"/>
  <c r="G42" i="1"/>
  <c r="D42" i="1"/>
  <c r="J41" i="1"/>
  <c r="G41" i="1"/>
  <c r="D41" i="1"/>
  <c r="I40" i="1"/>
  <c r="H40" i="1"/>
  <c r="F40" i="1"/>
  <c r="E40" i="1"/>
  <c r="C40" i="1"/>
  <c r="B40" i="1"/>
  <c r="J39" i="1"/>
  <c r="G39" i="1"/>
  <c r="D39" i="1"/>
  <c r="J38" i="1"/>
  <c r="G38" i="1"/>
  <c r="D38" i="1"/>
  <c r="J37" i="1"/>
  <c r="G37" i="1"/>
  <c r="D37" i="1"/>
  <c r="I36" i="1"/>
  <c r="H36" i="1"/>
  <c r="F36" i="1"/>
  <c r="E36" i="1"/>
  <c r="C36" i="1"/>
  <c r="B36" i="1"/>
  <c r="J35" i="1"/>
  <c r="G35" i="1"/>
  <c r="D35" i="1"/>
  <c r="J34" i="1"/>
  <c r="G34" i="1"/>
  <c r="D34" i="1"/>
  <c r="J33" i="1"/>
  <c r="G33" i="1"/>
  <c r="D33" i="1"/>
  <c r="I31" i="1"/>
  <c r="H31" i="1"/>
  <c r="F31" i="1"/>
  <c r="E31" i="1"/>
  <c r="C31" i="1"/>
  <c r="B31" i="1"/>
  <c r="J30" i="1"/>
  <c r="G30" i="1"/>
  <c r="D30" i="1"/>
  <c r="J29" i="1"/>
  <c r="G29" i="1"/>
  <c r="D29" i="1"/>
  <c r="J28" i="1"/>
  <c r="G28" i="1"/>
  <c r="D28" i="1"/>
  <c r="I27" i="1"/>
  <c r="H27" i="1"/>
  <c r="F27" i="1"/>
  <c r="E27" i="1"/>
  <c r="C27" i="1"/>
  <c r="B27" i="1"/>
  <c r="J26" i="1"/>
  <c r="G26" i="1"/>
  <c r="D26" i="1"/>
  <c r="J25" i="1"/>
  <c r="G25" i="1"/>
  <c r="D25" i="1"/>
  <c r="J24" i="1"/>
  <c r="G24" i="1"/>
  <c r="D24" i="1"/>
  <c r="I23" i="1"/>
  <c r="H23" i="1"/>
  <c r="F23" i="1"/>
  <c r="E23" i="1"/>
  <c r="C23" i="1"/>
  <c r="B23" i="1"/>
  <c r="J22" i="1"/>
  <c r="G22" i="1"/>
  <c r="D22" i="1"/>
  <c r="J21" i="1"/>
  <c r="G21" i="1"/>
  <c r="D21" i="1"/>
  <c r="J20" i="1"/>
  <c r="G20" i="1"/>
  <c r="D20" i="1"/>
  <c r="I19" i="1"/>
  <c r="H19" i="1"/>
  <c r="F19" i="1"/>
  <c r="E19" i="1"/>
  <c r="C19" i="1"/>
  <c r="B19" i="1"/>
  <c r="J18" i="1"/>
  <c r="G18" i="1"/>
  <c r="D18" i="1"/>
  <c r="J17" i="1"/>
  <c r="G17" i="1"/>
  <c r="D17" i="1"/>
  <c r="J16" i="1"/>
  <c r="G16" i="1"/>
  <c r="D16" i="1"/>
  <c r="J14" i="1"/>
  <c r="E14" i="1"/>
  <c r="G14" i="1" s="1"/>
  <c r="C14" i="1"/>
  <c r="B14" i="1"/>
  <c r="J13" i="1"/>
  <c r="E13" i="1"/>
  <c r="G13" i="1" s="1"/>
  <c r="C13" i="1"/>
  <c r="B13" i="1"/>
  <c r="J12" i="1"/>
  <c r="E12" i="1"/>
  <c r="G12" i="1" s="1"/>
  <c r="C12" i="1"/>
  <c r="B12" i="1"/>
  <c r="J11" i="1"/>
  <c r="E11" i="1"/>
  <c r="G11" i="1" s="1"/>
  <c r="C11" i="1"/>
  <c r="B11" i="1"/>
  <c r="I10" i="1"/>
  <c r="H10" i="1"/>
  <c r="F10" i="1"/>
  <c r="J9" i="1"/>
  <c r="G9" i="1"/>
  <c r="D9" i="1"/>
  <c r="J8" i="1"/>
  <c r="G8" i="1"/>
  <c r="D8" i="1"/>
  <c r="J7" i="1"/>
  <c r="G7" i="1"/>
  <c r="D7" i="1"/>
  <c r="J6" i="1"/>
  <c r="G6" i="1"/>
  <c r="D6" i="1"/>
  <c r="D13" i="1" l="1"/>
  <c r="K13" i="1" s="1"/>
  <c r="K385" i="1"/>
  <c r="K399" i="1"/>
  <c r="K430" i="1"/>
  <c r="G112" i="1"/>
  <c r="F270" i="1"/>
  <c r="G503" i="1"/>
  <c r="B491" i="1"/>
  <c r="K480" i="1"/>
  <c r="K498" i="1"/>
  <c r="K501" i="1"/>
  <c r="K515" i="1"/>
  <c r="K60" i="1"/>
  <c r="K433" i="1"/>
  <c r="K537" i="1"/>
  <c r="K454" i="1"/>
  <c r="K80" i="1"/>
  <c r="K377" i="1"/>
  <c r="K387" i="1"/>
  <c r="K391" i="1"/>
  <c r="K421" i="1"/>
  <c r="K455" i="1"/>
  <c r="K459" i="1"/>
  <c r="G95" i="1"/>
  <c r="E49" i="1"/>
  <c r="K196" i="1"/>
  <c r="K170" i="1"/>
  <c r="K39" i="1"/>
  <c r="H82" i="1"/>
  <c r="K137" i="1"/>
  <c r="J178" i="1"/>
  <c r="K178" i="1" s="1"/>
  <c r="I70" i="1"/>
  <c r="I66" i="1" s="1"/>
  <c r="D172" i="1"/>
  <c r="K241" i="1"/>
  <c r="K148" i="1"/>
  <c r="K152" i="1"/>
  <c r="K162" i="1"/>
  <c r="J212" i="1"/>
  <c r="K212" i="1" s="1"/>
  <c r="G524" i="1"/>
  <c r="D184" i="1"/>
  <c r="K8" i="1"/>
  <c r="G257" i="1"/>
  <c r="H253" i="1"/>
  <c r="K271" i="1"/>
  <c r="K276" i="1"/>
  <c r="K281" i="1"/>
  <c r="K284" i="1"/>
  <c r="K481" i="1"/>
  <c r="K502" i="1"/>
  <c r="K505" i="1"/>
  <c r="J286" i="1"/>
  <c r="G36" i="1"/>
  <c r="D53" i="1"/>
  <c r="F49" i="1"/>
  <c r="J95" i="1"/>
  <c r="J257" i="1"/>
  <c r="G490" i="1"/>
  <c r="G495" i="1"/>
  <c r="G512" i="1"/>
  <c r="K443" i="1"/>
  <c r="G303" i="1"/>
  <c r="K9" i="1"/>
  <c r="J19" i="1"/>
  <c r="I15" i="1"/>
  <c r="J36" i="1"/>
  <c r="I32" i="1"/>
  <c r="G53" i="1"/>
  <c r="G70" i="1"/>
  <c r="K255" i="1"/>
  <c r="K258" i="1"/>
  <c r="G410" i="1"/>
  <c r="G461" i="1"/>
  <c r="J166" i="1"/>
  <c r="J167" i="1" s="1"/>
  <c r="G507" i="1"/>
  <c r="G456" i="1"/>
  <c r="K20" i="1"/>
  <c r="K34" i="1"/>
  <c r="K37" i="1"/>
  <c r="J53" i="1"/>
  <c r="J70" i="1"/>
  <c r="J150" i="1"/>
  <c r="K292" i="1"/>
  <c r="J427" i="1"/>
  <c r="J40" i="1"/>
  <c r="K506" i="1"/>
  <c r="K52" i="1"/>
  <c r="K58" i="1"/>
  <c r="K110" i="1"/>
  <c r="K149" i="1"/>
  <c r="K153" i="1"/>
  <c r="J220" i="1"/>
  <c r="K220" i="1" s="1"/>
  <c r="K412" i="1"/>
  <c r="K415" i="1"/>
  <c r="K426" i="1"/>
  <c r="F32" i="1"/>
  <c r="K51" i="1"/>
  <c r="K90" i="1"/>
  <c r="D129" i="1"/>
  <c r="D167" i="1"/>
  <c r="B253" i="1"/>
  <c r="G388" i="1"/>
  <c r="G393" i="1"/>
  <c r="H406" i="1"/>
  <c r="D512" i="1"/>
  <c r="K81" i="1"/>
  <c r="E134" i="1"/>
  <c r="K182" i="1"/>
  <c r="K251" i="1"/>
  <c r="K277" i="1"/>
  <c r="K403" i="1"/>
  <c r="D431" i="1"/>
  <c r="G452" i="1"/>
  <c r="K131" i="1"/>
  <c r="F134" i="1"/>
  <c r="J155" i="1"/>
  <c r="K205" i="1"/>
  <c r="D235" i="1"/>
  <c r="H236" i="1"/>
  <c r="C338" i="1"/>
  <c r="J490" i="1"/>
  <c r="J495" i="1"/>
  <c r="G78" i="1"/>
  <c r="B117" i="1"/>
  <c r="H146" i="1"/>
  <c r="D159" i="1"/>
  <c r="D176" i="1"/>
  <c r="I218" i="1"/>
  <c r="K256" i="1"/>
  <c r="E270" i="1"/>
  <c r="J367" i="1"/>
  <c r="G414" i="1"/>
  <c r="G431" i="1"/>
  <c r="K527" i="1"/>
  <c r="D533" i="1"/>
  <c r="D14" i="1"/>
  <c r="K14" i="1" s="1"/>
  <c r="D91" i="1"/>
  <c r="C117" i="1"/>
  <c r="C202" i="1"/>
  <c r="K290" i="1"/>
  <c r="K366" i="1"/>
  <c r="J380" i="1"/>
  <c r="G448" i="1"/>
  <c r="K123" i="1"/>
  <c r="E66" i="1"/>
  <c r="G87" i="1"/>
  <c r="G91" i="1"/>
  <c r="J112" i="1"/>
  <c r="K132" i="1"/>
  <c r="K139" i="1"/>
  <c r="E168" i="1"/>
  <c r="I168" i="1"/>
  <c r="E202" i="1"/>
  <c r="F219" i="1"/>
  <c r="D248" i="1"/>
  <c r="H287" i="1"/>
  <c r="B304" i="1"/>
  <c r="K398" i="1"/>
  <c r="J448" i="1"/>
  <c r="B66" i="1"/>
  <c r="K73" i="1"/>
  <c r="K111" i="1"/>
  <c r="K114" i="1"/>
  <c r="K118" i="1"/>
  <c r="K154" i="1"/>
  <c r="K157" i="1"/>
  <c r="G180" i="1"/>
  <c r="F168" i="1"/>
  <c r="K203" i="1"/>
  <c r="K234" i="1"/>
  <c r="K260" i="1"/>
  <c r="K263" i="1"/>
  <c r="C321" i="1"/>
  <c r="K466" i="1"/>
  <c r="K469" i="1" s="1"/>
  <c r="K476" i="1"/>
  <c r="K494" i="1"/>
  <c r="K497" i="1"/>
  <c r="K514" i="1"/>
  <c r="C49" i="1"/>
  <c r="K86" i="1"/>
  <c r="K89" i="1"/>
  <c r="H180" i="1"/>
  <c r="J213" i="1"/>
  <c r="K213" i="1" s="1"/>
  <c r="K280" i="1"/>
  <c r="K294" i="1"/>
  <c r="D299" i="1"/>
  <c r="D321" i="1"/>
  <c r="H338" i="1"/>
  <c r="G520" i="1"/>
  <c r="I440" i="1"/>
  <c r="B508" i="1"/>
  <c r="K6" i="1"/>
  <c r="E185" i="1"/>
  <c r="K349" i="1"/>
  <c r="C219" i="1"/>
  <c r="K272" i="1"/>
  <c r="K285" i="1"/>
  <c r="I508" i="1"/>
  <c r="K93" i="1"/>
  <c r="G121" i="1"/>
  <c r="G142" i="1"/>
  <c r="G159" i="1"/>
  <c r="K273" i="1"/>
  <c r="K308" i="1"/>
  <c r="D363" i="1"/>
  <c r="H389" i="1"/>
  <c r="K432" i="1"/>
  <c r="K446" i="1"/>
  <c r="K488" i="1"/>
  <c r="K496" i="1"/>
  <c r="K513" i="1"/>
  <c r="H440" i="1"/>
  <c r="K441" i="1"/>
  <c r="K518" i="1"/>
  <c r="K425" i="1"/>
  <c r="J195" i="1"/>
  <c r="J197" i="1" s="1"/>
  <c r="K18" i="1"/>
  <c r="J206" i="1"/>
  <c r="K35" i="1"/>
  <c r="K101" i="1"/>
  <c r="K122" i="1"/>
  <c r="G201" i="1"/>
  <c r="K279" i="1"/>
  <c r="G291" i="1"/>
  <c r="K493" i="1"/>
  <c r="K22" i="1"/>
  <c r="K25" i="1"/>
  <c r="G125" i="1"/>
  <c r="J159" i="1"/>
  <c r="K204" i="1"/>
  <c r="J221" i="1"/>
  <c r="K221" i="1" s="1"/>
  <c r="C304" i="1"/>
  <c r="B321" i="1"/>
  <c r="K360" i="1"/>
  <c r="H423" i="1"/>
  <c r="K449" i="1"/>
  <c r="K462" i="1"/>
  <c r="G499" i="1"/>
  <c r="J529" i="1"/>
  <c r="K103" i="1"/>
  <c r="K161" i="1"/>
  <c r="K237" i="1"/>
  <c r="K362" i="1"/>
  <c r="K30" i="1"/>
  <c r="G163" i="1"/>
  <c r="D218" i="1"/>
  <c r="C253" i="1"/>
  <c r="E32" i="1"/>
  <c r="I49" i="1"/>
  <c r="K21" i="1"/>
  <c r="D44" i="1"/>
  <c r="F66" i="1"/>
  <c r="C372" i="1"/>
  <c r="B406" i="1"/>
  <c r="J516" i="1"/>
  <c r="J31" i="1"/>
  <c r="K84" i="1"/>
  <c r="D104" i="1"/>
  <c r="D108" i="1"/>
  <c r="K140" i="1"/>
  <c r="G146" i="1"/>
  <c r="K173" i="1"/>
  <c r="J210" i="1"/>
  <c r="D223" i="1"/>
  <c r="D227" i="1"/>
  <c r="G265" i="1"/>
  <c r="G269" i="1"/>
  <c r="K314" i="1"/>
  <c r="G350" i="1"/>
  <c r="G338" i="1" s="1"/>
  <c r="I338" i="1"/>
  <c r="E372" i="1"/>
  <c r="C389" i="1"/>
  <c r="C406" i="1"/>
  <c r="C423" i="1"/>
  <c r="D439" i="1"/>
  <c r="K460" i="1"/>
  <c r="G533" i="1"/>
  <c r="I253" i="1"/>
  <c r="K275" i="1"/>
  <c r="E406" i="1"/>
  <c r="J414" i="1"/>
  <c r="K530" i="1"/>
  <c r="J533" i="1"/>
  <c r="B168" i="1"/>
  <c r="H49" i="1"/>
  <c r="J124" i="1"/>
  <c r="J125" i="1" s="1"/>
  <c r="I372" i="1"/>
  <c r="B219" i="1"/>
  <c r="J422" i="1"/>
  <c r="E457" i="1"/>
  <c r="G252" i="1"/>
  <c r="B389" i="1"/>
  <c r="D405" i="1"/>
  <c r="K16" i="1"/>
  <c r="K26" i="1"/>
  <c r="D31" i="1"/>
  <c r="J61" i="1"/>
  <c r="G108" i="1"/>
  <c r="K147" i="1"/>
  <c r="J163" i="1"/>
  <c r="H189" i="1"/>
  <c r="K194" i="1"/>
  <c r="G214" i="1"/>
  <c r="I231" i="1"/>
  <c r="D12" i="1"/>
  <c r="K12" i="1" s="1"/>
  <c r="G19" i="1"/>
  <c r="H15" i="1"/>
  <c r="K43" i="1"/>
  <c r="K46" i="1"/>
  <c r="K59" i="1"/>
  <c r="J87" i="1"/>
  <c r="J100" i="1"/>
  <c r="I108" i="1"/>
  <c r="K144" i="1"/>
  <c r="B151" i="1"/>
  <c r="K177" i="1"/>
  <c r="F185" i="1"/>
  <c r="K247" i="1"/>
  <c r="K264" i="1"/>
  <c r="K267" i="1"/>
  <c r="G286" i="1"/>
  <c r="K400" i="1"/>
  <c r="K420" i="1"/>
  <c r="E440" i="1"/>
  <c r="K453" i="1"/>
  <c r="K464" i="1"/>
  <c r="K511" i="1"/>
  <c r="K531" i="1"/>
  <c r="K42" i="1"/>
  <c r="K396" i="1"/>
  <c r="G40" i="1"/>
  <c r="J187" i="1"/>
  <c r="J189" i="1" s="1"/>
  <c r="K209" i="1"/>
  <c r="E236" i="1"/>
  <c r="G422" i="1"/>
  <c r="K165" i="1"/>
  <c r="D201" i="1"/>
  <c r="J265" i="1"/>
  <c r="D282" i="1"/>
  <c r="G405" i="1"/>
  <c r="G23" i="1"/>
  <c r="G57" i="1"/>
  <c r="D142" i="1"/>
  <c r="B134" i="1"/>
  <c r="K171" i="1"/>
  <c r="K238" i="1"/>
  <c r="G261" i="1"/>
  <c r="E287" i="1"/>
  <c r="I321" i="1"/>
  <c r="J388" i="1"/>
  <c r="K408" i="1"/>
  <c r="F406" i="1"/>
  <c r="K436" i="1"/>
  <c r="I474" i="1"/>
  <c r="K484" i="1"/>
  <c r="G129" i="1"/>
  <c r="C151" i="1"/>
  <c r="J192" i="1"/>
  <c r="K192" i="1" s="1"/>
  <c r="I423" i="1"/>
  <c r="J126" i="1"/>
  <c r="J129" i="1" s="1"/>
  <c r="G184" i="1"/>
  <c r="K373" i="1"/>
  <c r="G516" i="1"/>
  <c r="B185" i="1"/>
  <c r="F202" i="1"/>
  <c r="K225" i="1"/>
  <c r="G316" i="1"/>
  <c r="G304" i="1" s="1"/>
  <c r="G439" i="1"/>
  <c r="J23" i="1"/>
  <c r="D40" i="1"/>
  <c r="K54" i="1"/>
  <c r="K72" i="1"/>
  <c r="I151" i="1"/>
  <c r="G206" i="1"/>
  <c r="G227" i="1"/>
  <c r="G240" i="1"/>
  <c r="I252" i="1"/>
  <c r="J261" i="1"/>
  <c r="J291" i="1"/>
  <c r="K361" i="1"/>
  <c r="K392" i="1"/>
  <c r="J456" i="1"/>
  <c r="K479" i="1"/>
  <c r="I287" i="1"/>
  <c r="J393" i="1"/>
  <c r="K390" i="1"/>
  <c r="J486" i="1"/>
  <c r="K77" i="1"/>
  <c r="C168" i="1"/>
  <c r="K458" i="1"/>
  <c r="G74" i="1"/>
  <c r="F236" i="1"/>
  <c r="E10" i="1"/>
  <c r="K55" i="1"/>
  <c r="K128" i="1"/>
  <c r="H151" i="1"/>
  <c r="G235" i="1"/>
  <c r="J243" i="1"/>
  <c r="K243" i="1" s="1"/>
  <c r="K386" i="1"/>
  <c r="I491" i="1"/>
  <c r="F304" i="1"/>
  <c r="K438" i="1"/>
  <c r="J482" i="1"/>
  <c r="C10" i="1"/>
  <c r="K106" i="1"/>
  <c r="F321" i="1"/>
  <c r="K68" i="1"/>
  <c r="G138" i="1"/>
  <c r="G155" i="1"/>
  <c r="H206" i="1"/>
  <c r="G282" i="1"/>
  <c r="K348" i="1"/>
  <c r="C355" i="1"/>
  <c r="D499" i="1"/>
  <c r="K509" i="1"/>
  <c r="H457" i="1"/>
  <c r="K56" i="1"/>
  <c r="B355" i="1"/>
  <c r="J10" i="1"/>
  <c r="D48" i="1"/>
  <c r="K113" i="1"/>
  <c r="K141" i="1"/>
  <c r="D193" i="1"/>
  <c r="I214" i="1"/>
  <c r="K301" i="1"/>
  <c r="E355" i="1"/>
  <c r="H372" i="1"/>
  <c r="J401" i="1"/>
  <c r="K450" i="1"/>
  <c r="G478" i="1"/>
  <c r="G529" i="1"/>
  <c r="J145" i="1"/>
  <c r="K145" i="1" s="1"/>
  <c r="J215" i="1"/>
  <c r="K215" i="1" s="1"/>
  <c r="G223" i="1"/>
  <c r="I240" i="1"/>
  <c r="D19" i="1"/>
  <c r="J239" i="1"/>
  <c r="J240" i="1" s="1"/>
  <c r="D23" i="1"/>
  <c r="G31" i="1"/>
  <c r="G48" i="1"/>
  <c r="D65" i="1"/>
  <c r="K85" i="1"/>
  <c r="G116" i="1"/>
  <c r="H117" i="1"/>
  <c r="K136" i="1"/>
  <c r="G231" i="1"/>
  <c r="K296" i="1"/>
  <c r="K382" i="1"/>
  <c r="K451" i="1"/>
  <c r="K475" i="1"/>
  <c r="J524" i="1"/>
  <c r="K522" i="1"/>
  <c r="B202" i="1"/>
  <c r="J48" i="1"/>
  <c r="J65" i="1"/>
  <c r="G150" i="1"/>
  <c r="E253" i="1"/>
  <c r="G397" i="1"/>
  <c r="K434" i="1"/>
  <c r="B32" i="1"/>
  <c r="J461" i="1"/>
  <c r="K7" i="1"/>
  <c r="B15" i="1"/>
  <c r="C32" i="1"/>
  <c r="K75" i="1"/>
  <c r="K98" i="1"/>
  <c r="K99" i="1" s="1"/>
  <c r="J116" i="1"/>
  <c r="J120" i="1"/>
  <c r="K120" i="1" s="1"/>
  <c r="J133" i="1"/>
  <c r="K186" i="1"/>
  <c r="K224" i="1"/>
  <c r="B270" i="1"/>
  <c r="K321" i="1"/>
  <c r="I355" i="1"/>
  <c r="G367" i="1"/>
  <c r="K429" i="1"/>
  <c r="B423" i="1"/>
  <c r="F474" i="1"/>
  <c r="B236" i="1"/>
  <c r="D150" i="1"/>
  <c r="D210" i="1"/>
  <c r="J252" i="1"/>
  <c r="G100" i="1"/>
  <c r="K158" i="1"/>
  <c r="K504" i="1"/>
  <c r="I117" i="1"/>
  <c r="C15" i="1"/>
  <c r="D27" i="1"/>
  <c r="K41" i="1"/>
  <c r="B49" i="1"/>
  <c r="G61" i="1"/>
  <c r="J78" i="1"/>
  <c r="G172" i="1"/>
  <c r="K174" i="1"/>
  <c r="K207" i="1"/>
  <c r="C270" i="1"/>
  <c r="J299" i="1"/>
  <c r="G427" i="1"/>
  <c r="D452" i="1"/>
  <c r="G465" i="1"/>
  <c r="F457" i="1"/>
  <c r="E508" i="1"/>
  <c r="J108" i="1"/>
  <c r="K245" i="1"/>
  <c r="F355" i="1"/>
  <c r="K417" i="1"/>
  <c r="J321" i="1"/>
  <c r="E15" i="1"/>
  <c r="G27" i="1"/>
  <c r="G44" i="1"/>
  <c r="K47" i="1"/>
  <c r="K64" i="1"/>
  <c r="K115" i="1"/>
  <c r="K208" i="1"/>
  <c r="I227" i="1"/>
  <c r="K262" i="1"/>
  <c r="K268" i="1"/>
  <c r="E321" i="1"/>
  <c r="K365" i="1"/>
  <c r="E389" i="1"/>
  <c r="K447" i="1"/>
  <c r="J478" i="1"/>
  <c r="J503" i="1"/>
  <c r="K375" i="1"/>
  <c r="J269" i="1"/>
  <c r="K250" i="1"/>
  <c r="K302" i="1"/>
  <c r="C491" i="1"/>
  <c r="K69" i="1"/>
  <c r="K102" i="1"/>
  <c r="G133" i="1"/>
  <c r="H210" i="1"/>
  <c r="K394" i="1"/>
  <c r="J435" i="1"/>
  <c r="F15" i="1"/>
  <c r="J27" i="1"/>
  <c r="H32" i="1"/>
  <c r="J44" i="1"/>
  <c r="G65" i="1"/>
  <c r="D121" i="1"/>
  <c r="G167" i="1"/>
  <c r="G176" i="1"/>
  <c r="I248" i="1"/>
  <c r="J295" i="1"/>
  <c r="K379" i="1"/>
  <c r="F372" i="1"/>
  <c r="F389" i="1"/>
  <c r="F440" i="1"/>
  <c r="K463" i="1"/>
  <c r="K500" i="1"/>
  <c r="H508" i="1"/>
  <c r="E525" i="1"/>
  <c r="G10" i="1"/>
  <c r="J74" i="1"/>
  <c r="K71" i="1"/>
  <c r="G82" i="1"/>
  <c r="H172" i="1"/>
  <c r="J169" i="1"/>
  <c r="J172" i="1" s="1"/>
  <c r="K191" i="1"/>
  <c r="D61" i="1"/>
  <c r="J79" i="1"/>
  <c r="G83" i="1"/>
  <c r="K413" i="1"/>
  <c r="K477" i="1"/>
  <c r="K17" i="1"/>
  <c r="K38" i="1"/>
  <c r="K50" i="1"/>
  <c r="C66" i="1"/>
  <c r="D74" i="1"/>
  <c r="J91" i="1"/>
  <c r="J83" i="1"/>
  <c r="G104" i="1"/>
  <c r="D116" i="1"/>
  <c r="J119" i="1"/>
  <c r="H142" i="1"/>
  <c r="D189" i="1"/>
  <c r="K188" i="1"/>
  <c r="J198" i="1"/>
  <c r="H201" i="1"/>
  <c r="I201" i="1"/>
  <c r="I185" i="1" s="1"/>
  <c r="J200" i="1"/>
  <c r="K200" i="1" s="1"/>
  <c r="J216" i="1"/>
  <c r="K216" i="1" s="1"/>
  <c r="J246" i="1"/>
  <c r="J248" i="1" s="1"/>
  <c r="G384" i="1"/>
  <c r="B474" i="1"/>
  <c r="D265" i="1"/>
  <c r="D529" i="1"/>
  <c r="K526" i="1"/>
  <c r="H176" i="1"/>
  <c r="J228" i="1"/>
  <c r="K228" i="1" s="1"/>
  <c r="D414" i="1"/>
  <c r="K411" i="1"/>
  <c r="J57" i="1"/>
  <c r="J303" i="1"/>
  <c r="D36" i="1"/>
  <c r="D57" i="1"/>
  <c r="K62" i="1"/>
  <c r="K88" i="1"/>
  <c r="J104" i="1"/>
  <c r="K127" i="1"/>
  <c r="F117" i="1"/>
  <c r="J138" i="1"/>
  <c r="C134" i="1"/>
  <c r="J142" i="1"/>
  <c r="I134" i="1"/>
  <c r="D163" i="1"/>
  <c r="K160" i="1"/>
  <c r="K181" i="1"/>
  <c r="J211" i="1"/>
  <c r="J222" i="1"/>
  <c r="H223" i="1"/>
  <c r="D244" i="1"/>
  <c r="K242" i="1"/>
  <c r="G299" i="1"/>
  <c r="K297" i="1"/>
  <c r="K374" i="1"/>
  <c r="D376" i="1"/>
  <c r="K378" i="1"/>
  <c r="D380" i="1"/>
  <c r="J410" i="1"/>
  <c r="F525" i="1"/>
  <c r="D11" i="1"/>
  <c r="D112" i="1"/>
  <c r="D303" i="1"/>
  <c r="K300" i="1"/>
  <c r="K67" i="1"/>
  <c r="D138" i="1"/>
  <c r="K135" i="1"/>
  <c r="J176" i="1"/>
  <c r="D214" i="1"/>
  <c r="K45" i="1"/>
  <c r="K29" i="1"/>
  <c r="K76" i="1"/>
  <c r="D87" i="1"/>
  <c r="K92" i="1"/>
  <c r="D95" i="1"/>
  <c r="K107" i="1"/>
  <c r="D146" i="1"/>
  <c r="F151" i="1"/>
  <c r="C185" i="1"/>
  <c r="D197" i="1"/>
  <c r="J397" i="1"/>
  <c r="K424" i="1"/>
  <c r="D427" i="1"/>
  <c r="K28" i="1"/>
  <c r="K33" i="1"/>
  <c r="K143" i="1"/>
  <c r="K164" i="1"/>
  <c r="C236" i="1"/>
  <c r="K381" i="1"/>
  <c r="D384" i="1"/>
  <c r="K407" i="1"/>
  <c r="D410" i="1"/>
  <c r="K24" i="1"/>
  <c r="B10" i="1"/>
  <c r="K63" i="1"/>
  <c r="H74" i="1"/>
  <c r="D70" i="1"/>
  <c r="D78" i="1"/>
  <c r="D82" i="1"/>
  <c r="K105" i="1"/>
  <c r="D100" i="1"/>
  <c r="D125" i="1"/>
  <c r="K199" i="1"/>
  <c r="G210" i="1"/>
  <c r="K249" i="1"/>
  <c r="D252" i="1"/>
  <c r="D269" i="1"/>
  <c r="K266" i="1"/>
  <c r="D482" i="1"/>
  <c r="D83" i="1"/>
  <c r="E117" i="1"/>
  <c r="D133" i="1"/>
  <c r="K130" i="1"/>
  <c r="D155" i="1"/>
  <c r="E151" i="1"/>
  <c r="K230" i="1"/>
  <c r="D231" i="1"/>
  <c r="J233" i="1"/>
  <c r="K233" i="1" s="1"/>
  <c r="K442" i="1"/>
  <c r="D444" i="1"/>
  <c r="D180" i="1"/>
  <c r="H184" i="1"/>
  <c r="G197" i="1"/>
  <c r="K232" i="1"/>
  <c r="G248" i="1"/>
  <c r="D257" i="1"/>
  <c r="K254" i="1"/>
  <c r="I270" i="1"/>
  <c r="D291" i="1"/>
  <c r="K288" i="1"/>
  <c r="B457" i="1"/>
  <c r="K483" i="1"/>
  <c r="K487" i="1"/>
  <c r="D490" i="1"/>
  <c r="K519" i="1"/>
  <c r="K523" i="1"/>
  <c r="C525" i="1"/>
  <c r="J183" i="1"/>
  <c r="J184" i="1" s="1"/>
  <c r="K190" i="1"/>
  <c r="G218" i="1"/>
  <c r="K217" i="1"/>
  <c r="D286" i="1"/>
  <c r="G295" i="1"/>
  <c r="K315" i="1"/>
  <c r="K395" i="1"/>
  <c r="D397" i="1"/>
  <c r="J418" i="1"/>
  <c r="K419" i="1"/>
  <c r="D422" i="1"/>
  <c r="C457" i="1"/>
  <c r="J465" i="1"/>
  <c r="G486" i="1"/>
  <c r="K517" i="1"/>
  <c r="D520" i="1"/>
  <c r="G193" i="1"/>
  <c r="D240" i="1"/>
  <c r="G244" i="1"/>
  <c r="K298" i="1"/>
  <c r="E304" i="1"/>
  <c r="D316" i="1"/>
  <c r="D304" i="1" s="1"/>
  <c r="K313" i="1"/>
  <c r="J363" i="1"/>
  <c r="J431" i="1"/>
  <c r="D435" i="1"/>
  <c r="J507" i="1"/>
  <c r="D516" i="1"/>
  <c r="D524" i="1"/>
  <c r="K521" i="1"/>
  <c r="K156" i="1"/>
  <c r="K179" i="1"/>
  <c r="D206" i="1"/>
  <c r="I223" i="1"/>
  <c r="H227" i="1"/>
  <c r="J226" i="1"/>
  <c r="J227" i="1" s="1"/>
  <c r="E338" i="1"/>
  <c r="J405" i="1"/>
  <c r="K416" i="1"/>
  <c r="D418" i="1"/>
  <c r="E423" i="1"/>
  <c r="G435" i="1"/>
  <c r="J444" i="1"/>
  <c r="B440" i="1"/>
  <c r="K445" i="1"/>
  <c r="D448" i="1"/>
  <c r="H474" i="1"/>
  <c r="D486" i="1"/>
  <c r="K492" i="1"/>
  <c r="D495" i="1"/>
  <c r="J520" i="1"/>
  <c r="K175" i="1"/>
  <c r="G189" i="1"/>
  <c r="E219" i="1"/>
  <c r="J229" i="1"/>
  <c r="K229" i="1" s="1"/>
  <c r="F253" i="1"/>
  <c r="K259" i="1"/>
  <c r="D261" i="1"/>
  <c r="K283" i="1"/>
  <c r="F287" i="1"/>
  <c r="K293" i="1"/>
  <c r="D295" i="1"/>
  <c r="J316" i="1"/>
  <c r="J304" i="1" s="1"/>
  <c r="F338" i="1"/>
  <c r="B350" i="1"/>
  <c r="B338" i="1" s="1"/>
  <c r="D347" i="1"/>
  <c r="H355" i="1"/>
  <c r="K364" i="1"/>
  <c r="D367" i="1"/>
  <c r="G380" i="1"/>
  <c r="B372" i="1"/>
  <c r="K383" i="1"/>
  <c r="D401" i="1"/>
  <c r="I406" i="1"/>
  <c r="F423" i="1"/>
  <c r="C440" i="1"/>
  <c r="H491" i="1"/>
  <c r="F508" i="1"/>
  <c r="K528" i="1"/>
  <c r="H214" i="1"/>
  <c r="H304" i="1"/>
  <c r="G321" i="1"/>
  <c r="G363" i="1"/>
  <c r="G376" i="1"/>
  <c r="J384" i="1"/>
  <c r="D388" i="1"/>
  <c r="D393" i="1"/>
  <c r="G401" i="1"/>
  <c r="J439" i="1"/>
  <c r="C474" i="1"/>
  <c r="J512" i="1"/>
  <c r="I525" i="1"/>
  <c r="B287" i="1"/>
  <c r="I304" i="1"/>
  <c r="H321" i="1"/>
  <c r="J376" i="1"/>
  <c r="I389" i="1"/>
  <c r="K404" i="1"/>
  <c r="G418" i="1"/>
  <c r="K428" i="1"/>
  <c r="G444" i="1"/>
  <c r="J452" i="1"/>
  <c r="D456" i="1"/>
  <c r="D461" i="1"/>
  <c r="D465" i="1"/>
  <c r="D478" i="1"/>
  <c r="G482" i="1"/>
  <c r="E491" i="1"/>
  <c r="J499" i="1"/>
  <c r="D503" i="1"/>
  <c r="D507" i="1"/>
  <c r="J282" i="1"/>
  <c r="H270" i="1"/>
  <c r="K289" i="1"/>
  <c r="C287" i="1"/>
  <c r="J350" i="1"/>
  <c r="J338" i="1" s="1"/>
  <c r="K402" i="1"/>
  <c r="K409" i="1"/>
  <c r="K437" i="1"/>
  <c r="I457" i="1"/>
  <c r="E474" i="1"/>
  <c r="K485" i="1"/>
  <c r="F491" i="1"/>
  <c r="K510" i="1"/>
  <c r="C508" i="1"/>
  <c r="B525" i="1"/>
  <c r="H66" i="1" l="1"/>
  <c r="K388" i="1"/>
  <c r="H185" i="1"/>
  <c r="K456" i="1"/>
  <c r="K499" i="1"/>
  <c r="K261" i="1"/>
  <c r="K61" i="1"/>
  <c r="K142" i="1"/>
  <c r="K36" i="1"/>
  <c r="H134" i="1"/>
  <c r="K166" i="1"/>
  <c r="K167" i="1" s="1"/>
  <c r="K133" i="1"/>
  <c r="J180" i="1"/>
  <c r="J168" i="1" s="1"/>
  <c r="K422" i="1"/>
  <c r="K435" i="1"/>
  <c r="K112" i="1"/>
  <c r="J270" i="1"/>
  <c r="K155" i="1"/>
  <c r="K367" i="1"/>
  <c r="K180" i="1"/>
  <c r="K40" i="1"/>
  <c r="K482" i="1"/>
  <c r="G457" i="1"/>
  <c r="K150" i="1"/>
  <c r="G49" i="1"/>
  <c r="K265" i="1"/>
  <c r="G270" i="1"/>
  <c r="K282" i="1"/>
  <c r="G440" i="1"/>
  <c r="K507" i="1"/>
  <c r="G491" i="1"/>
  <c r="K23" i="1"/>
  <c r="G508" i="1"/>
  <c r="K512" i="1"/>
  <c r="G406" i="1"/>
  <c r="K44" i="1"/>
  <c r="K452" i="1"/>
  <c r="G117" i="1"/>
  <c r="J491" i="1"/>
  <c r="K503" i="1"/>
  <c r="J32" i="1"/>
  <c r="K427" i="1"/>
  <c r="K195" i="1"/>
  <c r="K197" i="1" s="1"/>
  <c r="K116" i="1"/>
  <c r="J355" i="1"/>
  <c r="K163" i="1"/>
  <c r="K380" i="1"/>
  <c r="G389" i="1"/>
  <c r="K465" i="1"/>
  <c r="K516" i="1"/>
  <c r="D168" i="1"/>
  <c r="K138" i="1"/>
  <c r="D389" i="1"/>
  <c r="K384" i="1"/>
  <c r="K524" i="1"/>
  <c r="K444" i="1"/>
  <c r="K53" i="1"/>
  <c r="K104" i="1"/>
  <c r="K397" i="1"/>
  <c r="G474" i="1"/>
  <c r="K295" i="1"/>
  <c r="G423" i="1"/>
  <c r="D15" i="1"/>
  <c r="G32" i="1"/>
  <c r="G253" i="1"/>
  <c r="K159" i="1"/>
  <c r="K206" i="1"/>
  <c r="D219" i="1"/>
  <c r="G66" i="1"/>
  <c r="J15" i="1"/>
  <c r="K257" i="1"/>
  <c r="G151" i="1"/>
  <c r="K210" i="1"/>
  <c r="K401" i="1"/>
  <c r="K27" i="1"/>
  <c r="K91" i="1"/>
  <c r="I202" i="1"/>
  <c r="K461" i="1"/>
  <c r="G168" i="1"/>
  <c r="K108" i="1"/>
  <c r="K363" i="1"/>
  <c r="J253" i="1"/>
  <c r="J218" i="1"/>
  <c r="K95" i="1"/>
  <c r="K252" i="1"/>
  <c r="K486" i="1"/>
  <c r="K78" i="1"/>
  <c r="J223" i="1"/>
  <c r="K19" i="1"/>
  <c r="G15" i="1"/>
  <c r="K533" i="1"/>
  <c r="J287" i="1"/>
  <c r="K418" i="1"/>
  <c r="K70" i="1"/>
  <c r="G355" i="1"/>
  <c r="K31" i="1"/>
  <c r="K303" i="1"/>
  <c r="K231" i="1"/>
  <c r="K490" i="1"/>
  <c r="K74" i="1"/>
  <c r="H202" i="1"/>
  <c r="K286" i="1"/>
  <c r="K226" i="1"/>
  <c r="K227" i="1" s="1"/>
  <c r="K187" i="1"/>
  <c r="K189" i="1" s="1"/>
  <c r="J389" i="1"/>
  <c r="K478" i="1"/>
  <c r="J474" i="1"/>
  <c r="K87" i="1"/>
  <c r="K124" i="1"/>
  <c r="K125" i="1" s="1"/>
  <c r="D355" i="1"/>
  <c r="K183" i="1"/>
  <c r="K57" i="1"/>
  <c r="J151" i="1"/>
  <c r="K376" i="1"/>
  <c r="D270" i="1"/>
  <c r="G525" i="1"/>
  <c r="K439" i="1"/>
  <c r="J457" i="1"/>
  <c r="K126" i="1"/>
  <c r="K129" i="1" s="1"/>
  <c r="J406" i="1"/>
  <c r="J193" i="1"/>
  <c r="G134" i="1"/>
  <c r="K393" i="1"/>
  <c r="D508" i="1"/>
  <c r="K448" i="1"/>
  <c r="J372" i="1"/>
  <c r="K239" i="1"/>
  <c r="K240" i="1" s="1"/>
  <c r="G236" i="1"/>
  <c r="K48" i="1"/>
  <c r="D49" i="1"/>
  <c r="J146" i="1"/>
  <c r="J134" i="1" s="1"/>
  <c r="D151" i="1"/>
  <c r="K222" i="1"/>
  <c r="K223" i="1" s="1"/>
  <c r="D32" i="1"/>
  <c r="J244" i="1"/>
  <c r="J236" i="1" s="1"/>
  <c r="I236" i="1"/>
  <c r="D287" i="1"/>
  <c r="K431" i="1"/>
  <c r="I219" i="1"/>
  <c r="J235" i="1"/>
  <c r="K299" i="1"/>
  <c r="G219" i="1"/>
  <c r="D236" i="1"/>
  <c r="K184" i="1"/>
  <c r="K269" i="1"/>
  <c r="K176" i="1"/>
  <c r="K405" i="1"/>
  <c r="K193" i="1"/>
  <c r="J508" i="1"/>
  <c r="K146" i="1"/>
  <c r="K244" i="1"/>
  <c r="J49" i="1"/>
  <c r="J525" i="1"/>
  <c r="J214" i="1"/>
  <c r="K211" i="1"/>
  <c r="K214" i="1" s="1"/>
  <c r="J121" i="1"/>
  <c r="J117" i="1" s="1"/>
  <c r="K119" i="1"/>
  <c r="K121" i="1" s="1"/>
  <c r="D457" i="1"/>
  <c r="J423" i="1"/>
  <c r="K169" i="1"/>
  <c r="K172" i="1" s="1"/>
  <c r="D66" i="1"/>
  <c r="H168" i="1"/>
  <c r="D350" i="1"/>
  <c r="D338" i="1" s="1"/>
  <c r="K347" i="1"/>
  <c r="K350" i="1" s="1"/>
  <c r="K338" i="1" s="1"/>
  <c r="D423" i="1"/>
  <c r="K529" i="1"/>
  <c r="D525" i="1"/>
  <c r="G185" i="1"/>
  <c r="D202" i="1"/>
  <c r="K316" i="1"/>
  <c r="K304" i="1" s="1"/>
  <c r="G287" i="1"/>
  <c r="D253" i="1"/>
  <c r="J201" i="1"/>
  <c r="K198" i="1"/>
  <c r="K201" i="1" s="1"/>
  <c r="D117" i="1"/>
  <c r="K414" i="1"/>
  <c r="G372" i="1"/>
  <c r="K235" i="1"/>
  <c r="D440" i="1"/>
  <c r="H219" i="1"/>
  <c r="K65" i="1"/>
  <c r="J82" i="1"/>
  <c r="J66" i="1" s="1"/>
  <c r="K79" i="1"/>
  <c r="K82" i="1" s="1"/>
  <c r="K246" i="1"/>
  <c r="K248" i="1" s="1"/>
  <c r="J440" i="1"/>
  <c r="D406" i="1"/>
  <c r="D134" i="1"/>
  <c r="K83" i="1"/>
  <c r="D372" i="1"/>
  <c r="D185" i="1"/>
  <c r="K100" i="1"/>
  <c r="D474" i="1"/>
  <c r="K495" i="1"/>
  <c r="D491" i="1"/>
  <c r="K520" i="1"/>
  <c r="K291" i="1"/>
  <c r="K218" i="1"/>
  <c r="G202" i="1"/>
  <c r="K410" i="1"/>
  <c r="D10" i="1"/>
  <c r="K10" i="1" s="1"/>
  <c r="K11" i="1"/>
  <c r="J231" i="1"/>
  <c r="K355" i="1" l="1"/>
  <c r="K457" i="1"/>
  <c r="K151" i="1"/>
  <c r="K253" i="1"/>
  <c r="K508" i="1"/>
  <c r="K134" i="1"/>
  <c r="K270" i="1"/>
  <c r="K491" i="1"/>
  <c r="K32" i="1"/>
  <c r="K66" i="1"/>
  <c r="K372" i="1"/>
  <c r="K440" i="1"/>
  <c r="K49" i="1"/>
  <c r="K423" i="1"/>
  <c r="K474" i="1"/>
  <c r="K15" i="1"/>
  <c r="K406" i="1"/>
  <c r="K117" i="1"/>
  <c r="K389" i="1"/>
  <c r="J219" i="1"/>
  <c r="J202" i="1"/>
  <c r="K525" i="1"/>
  <c r="K236" i="1"/>
  <c r="K219" i="1"/>
  <c r="K287" i="1"/>
  <c r="K202" i="1"/>
  <c r="K168" i="1"/>
  <c r="K185" i="1"/>
  <c r="J185" i="1"/>
</calcChain>
</file>

<file path=xl/sharedStrings.xml><?xml version="1.0" encoding="utf-8"?>
<sst xmlns="http://schemas.openxmlformats.org/spreadsheetml/2006/main" count="538" uniqueCount="37">
  <si>
    <t xml:space="preserve">Operaciones cambiarias del Banco Central del Paraguay. </t>
  </si>
  <si>
    <t>En millones de dólares.</t>
  </si>
  <si>
    <t>Año</t>
  </si>
  <si>
    <t>Sector financiero</t>
  </si>
  <si>
    <t>Sector público</t>
  </si>
  <si>
    <t>Otras operaciones 1/</t>
  </si>
  <si>
    <t>Operaciones netas totales</t>
  </si>
  <si>
    <t xml:space="preserve"> Compra</t>
  </si>
  <si>
    <t xml:space="preserve">  Venta</t>
  </si>
  <si>
    <t>Total neto</t>
  </si>
  <si>
    <t xml:space="preserve">  Compra</t>
  </si>
  <si>
    <t xml:space="preserve"> Venta</t>
  </si>
  <si>
    <t xml:space="preserve"> 3=1+2</t>
  </si>
  <si>
    <t xml:space="preserve"> 6=4+5</t>
  </si>
  <si>
    <t xml:space="preserve"> 9=7+8</t>
  </si>
  <si>
    <t>10=3+6+9</t>
  </si>
  <si>
    <t>T1</t>
  </si>
  <si>
    <t>T2</t>
  </si>
  <si>
    <t>T3</t>
  </si>
  <si>
    <t>T4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</si>
  <si>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</si>
  <si>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</si>
  <si>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</si>
  <si>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</si>
  <si>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</si>
  <si>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</si>
  <si>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</si>
  <si>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</si>
  <si>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</si>
  <si>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</si>
  <si>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</si>
  <si>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</si>
  <si>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Dic </t>
  </si>
  <si>
    <t>Set</t>
  </si>
  <si>
    <t>Sept</t>
  </si>
  <si>
    <r>
      <t>Fuente:</t>
    </r>
    <r>
      <rPr>
        <sz val="9"/>
        <rFont val="Humanst521 BT"/>
        <family val="2"/>
      </rPr>
      <t xml:space="preserve"> Departamento de Operaciones de Mercado Abierto. </t>
    </r>
  </si>
  <si>
    <r>
      <t xml:space="preserve"> </t>
    </r>
    <r>
      <rPr>
        <b/>
        <sz val="9"/>
        <rFont val="Humanst521 BT"/>
        <family val="2"/>
      </rPr>
      <t>Nota:</t>
    </r>
    <r>
      <rPr>
        <sz val="9"/>
        <rFont val="Humanst521 BT"/>
        <family val="2"/>
      </rPr>
      <t xml:space="preserve"> 1/ Incluye entidades binacionales, organizaciones multilaterales y Banco Central del Paraguay.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</si>
</sst>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_([$€]* #,##0.00_);_([$€]* \(#,##0.00\);_([$€]* &quot;-&quot;??_);_(@_)"/>
    <numFmt numFmtId="165" formatCode="0.0"/>
    <numFmt numFmtId="166" formatCode="_([$€]* #,##0.00000000_);_([$€]* \(#,##0.00000000\);_([$€]* &quot;-&quot;??_);_(@_)"/>
    <numFmt numFmtId="167" formatCode="#,##0.0;\-#,##0.0"/>
    <numFmt numFmtId="168" formatCode="0.000000000000000000000"/>
    <numFmt numFmtId="169" formatCode="_ * #,##0.0000_ ;_ * \-#,##0.0000_ ;_ * &quot;-&quot;_ ;_ @_ "/>
  </numFmts>
  <fonts count="16" x14ac:knownFonts="1">
    <font>
      <sz val="10"/>
      <name val="Times New Roman"/>
    </font>
    <font>
      <sz val="10"/>
      <name val="Arial"/>
      <family val="2"/>
    </font>
    <font>
      <sz val="9"/>
      <name val="Humanst521 BT"/>
      <family val="2"/>
    </font>
    <font>
      <sz val="10"/>
      <name val="Times New Roman"/>
      <family val="1"/>
    </font>
    <font>
      <b/>
      <sz val="10"/>
      <color theme="0"/>
      <name val="Humanst521 BT"/>
      <family val="2"/>
    </font>
    <font>
      <b/>
      <i/>
      <sz val="10"/>
      <color theme="0"/>
      <name val="Humanst521 BT"/>
      <family val="2"/>
    </font>
    <font>
      <b/>
      <i/>
      <sz val="9"/>
      <name val="Humanst521 BT"/>
      <family val="2"/>
    </font>
    <font>
      <b/>
      <i/>
      <u/>
      <sz val="9"/>
      <name val="Humanst521 BT"/>
      <family val="2"/>
    </font>
    <font>
      <b/>
      <sz val="9"/>
      <color theme="0"/>
      <name val="Humanst521 BT"/>
      <family val="2"/>
    </font>
    <font>
      <b/>
      <sz val="8"/>
      <name val="Humanst521 BT"/>
      <family val="2"/>
    </font>
    <font>
      <sz val="8"/>
      <name val="Humanst521 BT"/>
      <family val="2"/>
    </font>
    <font>
      <b/>
      <sz val="9"/>
      <name val="Humanst521 BT"/>
      <family val="2"/>
    </font>
    <font>
      <sz val="12"/>
      <name val="Humanst521 BT"/>
      <family val="2"/>
    </font>
    <font>
      <i/>
      <sz val="9"/>
      <name val="Humanst521 BT"/>
      <family val="2"/>
    </font>
    <font>
      <b/>
      <sz val="12"/>
      <color theme="0"/>
      <name val="Humanst521 BT"/>
      <family val="2"/>
    </font>
    <font>
      <sz val="1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ck">
        <color theme="0"/>
      </bottom>
      <diagonal/>
    </border>
    <border>
      <left/>
      <right style="thin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/>
      <top/>
      <bottom style="thin">
        <color indexed="64"/>
      </bottom>
      <diagonal/>
    </border>
  </borders>
  <cellStyleXfs count="6">
    <xf numFmtId="164" fontId="0" fillId="0" borderId="0" applyNumberFormat="0" applyFill="0" applyBorder="0" applyAlignment="0" applyProtection="0"/>
    <xf numFmtId="164" fontId="1" fillId="0" borderId="0"/>
    <xf numFmtId="164" fontId="3" fillId="0" borderId="0" applyNumberFormat="0" applyFill="0" applyBorder="0" applyAlignment="0" applyProtection="0"/>
    <xf numFmtId="164" fontId="3" fillId="0" borderId="0"/>
    <xf numFmtId="164" fontId="3" fillId="0" borderId="0"/>
    <xf numFmtId="41" fontId="15" fillId="0" borderId="0" applyFont="0" applyFill="0" applyBorder="0" applyAlignment="0" applyProtection="0"/>
  </cellStyleXfs>
  <cellXfs count="44">
    <xf numFmtId="0" fontId="0" fillId="0" borderId="0" xfId="0" applyNumberFormat="1"/>
    <xf numFmtId="164" fontId="2" fillId="0" borderId="0" xfId="1" applyFont="1"/>
    <xf numFmtId="0" fontId="4" fillId="2" borderId="0" xfId="2" applyNumberFormat="1" applyFont="1" applyFill="1" applyBorder="1" applyAlignment="1">
      <alignment vertical="center"/>
    </xf>
    <xf numFmtId="164" fontId="5" fillId="2" borderId="0" xfId="3" applyFont="1" applyFill="1" applyAlignment="1">
      <alignment horizontal="center" vertical="center"/>
    </xf>
    <xf numFmtId="164" fontId="5" fillId="2" borderId="0" xfId="3" applyFont="1" applyFill="1" applyAlignment="1">
      <alignment horizontal="centerContinuous" vertical="center"/>
    </xf>
    <xf numFmtId="164" fontId="6" fillId="0" borderId="0" xfId="4" applyFont="1" applyAlignment="1">
      <alignment horizontal="centerContinuous"/>
    </xf>
    <xf numFmtId="164" fontId="5" fillId="2" borderId="1" xfId="3" applyFont="1" applyFill="1" applyBorder="1" applyAlignment="1">
      <alignment horizontal="centerContinuous" vertical="center"/>
    </xf>
    <xf numFmtId="164" fontId="7" fillId="0" borderId="0" xfId="1" applyFont="1"/>
    <xf numFmtId="164" fontId="8" fillId="2" borderId="0" xfId="2" applyFont="1" applyFill="1" applyBorder="1" applyAlignment="1">
      <alignment horizontal="center" vertical="center" wrapText="1"/>
    </xf>
    <xf numFmtId="164" fontId="8" fillId="2" borderId="4" xfId="2" applyFont="1" applyFill="1" applyBorder="1" applyAlignment="1">
      <alignment horizontal="center" vertical="center" wrapText="1"/>
    </xf>
    <xf numFmtId="0" fontId="8" fillId="2" borderId="0" xfId="2" applyNumberFormat="1" applyFont="1" applyFill="1" applyBorder="1" applyAlignment="1">
      <alignment horizontal="center" vertical="center" wrapText="1"/>
    </xf>
    <xf numFmtId="0" fontId="8" fillId="2" borderId="4" xfId="2" applyNumberFormat="1" applyFont="1" applyFill="1" applyBorder="1" applyAlignment="1">
      <alignment horizontal="center" vertical="center" wrapText="1"/>
    </xf>
    <xf numFmtId="0" fontId="9" fillId="0" borderId="0" xfId="2" quotePrefix="1" applyNumberFormat="1" applyFont="1" applyBorder="1" applyAlignment="1">
      <alignment horizontal="left"/>
    </xf>
    <xf numFmtId="165" fontId="9" fillId="0" borderId="0" xfId="2" applyNumberFormat="1" applyFont="1" applyBorder="1" applyAlignment="1">
      <alignment horizontal="right"/>
    </xf>
    <xf numFmtId="165" fontId="9" fillId="0" borderId="0" xfId="2" applyNumberFormat="1" applyFont="1" applyBorder="1" applyAlignment="1">
      <alignment horizontal="center"/>
    </xf>
    <xf numFmtId="0" fontId="9" fillId="0" borderId="0" xfId="2" applyNumberFormat="1" applyFont="1" applyBorder="1" applyAlignment="1">
      <alignment horizontal="left"/>
    </xf>
    <xf numFmtId="165" fontId="10" fillId="0" borderId="0" xfId="2" applyNumberFormat="1" applyFont="1" applyBorder="1" applyAlignment="1">
      <alignment horizontal="right"/>
    </xf>
    <xf numFmtId="165" fontId="10" fillId="0" borderId="0" xfId="2" applyNumberFormat="1" applyFont="1" applyBorder="1" applyAlignment="1">
      <alignment horizontal="center"/>
    </xf>
    <xf numFmtId="0" fontId="10" fillId="0" borderId="0" xfId="2" applyNumberFormat="1" applyFont="1" applyBorder="1" applyAlignment="1">
      <alignment horizontal="left"/>
    </xf>
    <xf numFmtId="164" fontId="11" fillId="0" borderId="0" xfId="1" applyFont="1"/>
    <xf numFmtId="165" fontId="9" fillId="0" borderId="0" xfId="2" applyNumberFormat="1" applyFont="1" applyBorder="1" applyAlignment="1"/>
    <xf numFmtId="165" fontId="9" fillId="0" borderId="0" xfId="2" applyNumberFormat="1" applyFont="1" applyFill="1" applyBorder="1" applyAlignment="1">
      <alignment horizontal="center"/>
    </xf>
    <xf numFmtId="166" fontId="2" fillId="0" borderId="0" xfId="1" applyNumberFormat="1" applyFont="1"/>
    <xf numFmtId="164" fontId="10" fillId="0" borderId="0" xfId="1" applyFont="1"/>
    <xf numFmtId="164" fontId="0" fillId="0" borderId="0" xfId="0"/>
    <xf numFmtId="164" fontId="0" fillId="0" borderId="0" xfId="0" applyBorder="1"/>
    <xf numFmtId="164" fontId="12" fillId="0" borderId="0" xfId="2" applyFont="1" applyBorder="1"/>
    <xf numFmtId="167" fontId="12" fillId="0" borderId="0" xfId="2" applyNumberFormat="1" applyFont="1" applyBorder="1"/>
    <xf numFmtId="0" fontId="9" fillId="0" borderId="5" xfId="2" applyNumberFormat="1" applyFont="1" applyBorder="1" applyAlignment="1">
      <alignment horizontal="left"/>
    </xf>
    <xf numFmtId="165" fontId="9" fillId="0" borderId="5" xfId="2" applyNumberFormat="1" applyFont="1" applyBorder="1" applyAlignment="1">
      <alignment horizontal="right"/>
    </xf>
    <xf numFmtId="165" fontId="9" fillId="0" borderId="5" xfId="2" applyNumberFormat="1" applyFont="1" applyBorder="1" applyAlignment="1">
      <alignment horizontal="center"/>
    </xf>
    <xf numFmtId="165" fontId="10" fillId="0" borderId="0" xfId="2" applyNumberFormat="1" applyFont="1" applyFill="1" applyBorder="1" applyAlignment="1">
      <alignment horizontal="center"/>
    </xf>
    <xf numFmtId="168" fontId="0" fillId="0" borderId="0" xfId="0" applyNumberFormat="1"/>
    <xf numFmtId="0" fontId="11" fillId="0" borderId="0" xfId="2" applyNumberFormat="1" applyFont="1" applyBorder="1" applyAlignment="1">
      <alignment horizontal="left"/>
    </xf>
    <xf numFmtId="0" fontId="2" fillId="0" borderId="0" xfId="2" applyNumberFormat="1" applyFont="1" applyBorder="1"/>
    <xf numFmtId="0" fontId="13" fillId="0" borderId="0" xfId="1" applyNumberFormat="1" applyFont="1"/>
    <xf numFmtId="0" fontId="14" fillId="2" borderId="0" xfId="2" applyNumberFormat="1" applyFont="1" applyFill="1" applyBorder="1" applyAlignment="1">
      <alignment vertical="center"/>
    </xf>
    <xf numFmtId="164" fontId="4" fillId="2" borderId="0" xfId="2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left" vertical="center"/>
    </xf>
    <xf numFmtId="0" fontId="4" fillId="2" borderId="2" xfId="2" applyNumberFormat="1" applyFont="1" applyFill="1" applyBorder="1" applyAlignment="1">
      <alignment horizontal="center" vertical="center" wrapText="1"/>
    </xf>
    <xf numFmtId="0" fontId="4" fillId="2" borderId="4" xfId="2" applyNumberFormat="1" applyFont="1" applyFill="1" applyBorder="1" applyAlignment="1">
      <alignment horizontal="center" vertical="center" wrapText="1"/>
    </xf>
    <xf numFmtId="164" fontId="4" fillId="2" borderId="3" xfId="2" applyFont="1" applyFill="1" applyBorder="1" applyAlignment="1">
      <alignment horizontal="center" vertical="center" wrapText="1"/>
    </xf>
    <xf numFmtId="164" fontId="4" fillId="2" borderId="2" xfId="2" applyFont="1" applyFill="1" applyBorder="1" applyAlignment="1">
      <alignment horizontal="center" vertical="center" wrapText="1"/>
    </xf>
    <xf numFmtId="169" fontId="2" fillId="0" borderId="0" xfId="5" applyNumberFormat="1" applyFont="1"/>
  </cellXfs>
  <cellStyles count="6">
    <cellStyle name="Millares [0]" xfId="5" builtinId="6"/>
    <cellStyle name="Normal" xfId="0" builtinId="0"/>
    <cellStyle name="Normal 2 2 90" xfId="2" xr:uid="{379B0976-5466-4771-84F2-010F6EF4521B}"/>
    <cellStyle name="Normal_cuadro4-5-6-7-8-8(conti)-9" xfId="3" xr:uid="{364B5D47-34AE-4C7C-BA3E-06062DC62EF5}"/>
    <cellStyle name="Normal_cuadro4-5-6-7-8-8(conti)-9_Monetario Ene'09" xfId="4" xr:uid="{F016FA73-6873-4759-8354-D41345BC6E0F}"/>
    <cellStyle name="Normal_Monetario Ene'09" xfId="1" xr:uid="{9E72116C-ADD8-43DE-8B2D-DE5BD2FD7E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8A700-7590-49B7-AC93-2DA064075E63}">
  <sheetPr>
    <tabColor theme="6" tint="0.39997558519241921"/>
    <pageSetUpPr fitToPage="1"/>
  </sheetPr>
  <dimension ref="A1:O560"/>
  <sheetViews>
    <sheetView showGridLines="0" tabSelected="1" zoomScale="85" zoomScaleNormal="85" zoomScaleSheetLayoutView="100" workbookViewId="0">
      <pane xSplit="1" ySplit="5" topLeftCell="B526" activePane="bottomRight" state="frozen"/>
      <selection pane="topRight" activeCell="L359" sqref="L359"/>
      <selection pane="bottomLeft" activeCell="L359" sqref="L359"/>
      <selection pane="bottomRight" activeCell="K550" sqref="K550"/>
    </sheetView>
  </sheetViews>
  <sheetFormatPr baseColWidth="10" defaultColWidth="13.296875" defaultRowHeight="11.5" x14ac:dyDescent="0.25"/>
  <cols>
    <col min="1" max="1" width="6.69921875" style="35" customWidth="1"/>
    <col min="2" max="2" width="11.09765625" style="1" bestFit="1" customWidth="1"/>
    <col min="3" max="3" width="13.69921875" style="1" bestFit="1" customWidth="1"/>
    <col min="4" max="4" width="12.69921875" style="1" bestFit="1" customWidth="1"/>
    <col min="5" max="5" width="13.69921875" style="1" bestFit="1" customWidth="1"/>
    <col min="6" max="6" width="11.69921875" style="1" bestFit="1" customWidth="1"/>
    <col min="7" max="7" width="12.69921875" style="1" bestFit="1" customWidth="1"/>
    <col min="8" max="8" width="11.09765625" style="1" bestFit="1" customWidth="1"/>
    <col min="9" max="9" width="9.296875" style="1" bestFit="1" customWidth="1"/>
    <col min="10" max="10" width="13" style="1" customWidth="1"/>
    <col min="11" max="11" width="26.69921875" style="1" customWidth="1"/>
    <col min="12" max="12" width="15.69921875" style="1" bestFit="1" customWidth="1"/>
    <col min="13" max="13" width="18" style="1" bestFit="1" customWidth="1"/>
    <col min="14" max="14" width="16.69921875" style="1" bestFit="1" customWidth="1"/>
    <col min="15" max="15" width="18" style="1" bestFit="1" customWidth="1"/>
    <col min="16" max="16384" width="13.296875" style="1"/>
  </cols>
  <sheetData>
    <row r="1" spans="1:13" ht="15.5" x14ac:dyDescent="0.25">
      <c r="A1" s="36" t="s">
        <v>0</v>
      </c>
      <c r="B1" s="2"/>
      <c r="C1" s="2"/>
      <c r="D1" s="2"/>
      <c r="E1" s="3"/>
      <c r="F1" s="3"/>
      <c r="G1" s="4"/>
      <c r="H1" s="4"/>
      <c r="I1" s="4"/>
      <c r="J1" s="4"/>
      <c r="K1" s="4"/>
      <c r="L1" s="5"/>
      <c r="M1" s="5"/>
    </row>
    <row r="2" spans="1:13" ht="13.5" thickBot="1" x14ac:dyDescent="0.3">
      <c r="A2" s="38" t="s">
        <v>1</v>
      </c>
      <c r="B2" s="38"/>
      <c r="C2" s="38"/>
      <c r="D2" s="38"/>
      <c r="E2" s="38"/>
      <c r="F2" s="38"/>
      <c r="G2" s="6"/>
      <c r="H2" s="6"/>
      <c r="I2" s="6"/>
      <c r="J2" s="6"/>
      <c r="K2" s="6"/>
      <c r="L2" s="5"/>
      <c r="M2" s="5"/>
    </row>
    <row r="3" spans="1:13" s="7" customFormat="1" ht="20.25" customHeight="1" thickTop="1" x14ac:dyDescent="0.25">
      <c r="A3" s="39" t="s">
        <v>2</v>
      </c>
      <c r="B3" s="41" t="s">
        <v>3</v>
      </c>
      <c r="C3" s="41"/>
      <c r="D3" s="42"/>
      <c r="E3" s="41" t="s">
        <v>4</v>
      </c>
      <c r="F3" s="41"/>
      <c r="G3" s="42"/>
      <c r="H3" s="41" t="s">
        <v>5</v>
      </c>
      <c r="I3" s="41"/>
      <c r="J3" s="42"/>
      <c r="K3" s="37" t="s">
        <v>6</v>
      </c>
    </row>
    <row r="4" spans="1:13" s="7" customFormat="1" x14ac:dyDescent="0.25">
      <c r="A4" s="40"/>
      <c r="B4" s="8" t="s">
        <v>7</v>
      </c>
      <c r="C4" s="8" t="s">
        <v>8</v>
      </c>
      <c r="D4" s="9" t="s">
        <v>9</v>
      </c>
      <c r="E4" s="8" t="s">
        <v>10</v>
      </c>
      <c r="F4" s="8" t="s">
        <v>11</v>
      </c>
      <c r="G4" s="9" t="s">
        <v>9</v>
      </c>
      <c r="H4" s="8" t="s">
        <v>7</v>
      </c>
      <c r="I4" s="8" t="s">
        <v>11</v>
      </c>
      <c r="J4" s="9" t="s">
        <v>9</v>
      </c>
      <c r="K4" s="37"/>
    </row>
    <row r="5" spans="1:13" s="7" customFormat="1" ht="12.75" customHeight="1" x14ac:dyDescent="0.25">
      <c r="A5" s="40"/>
      <c r="B5" s="10">
        <v>1</v>
      </c>
      <c r="C5" s="10">
        <v>2</v>
      </c>
      <c r="D5" s="11" t="s">
        <v>12</v>
      </c>
      <c r="E5" s="10">
        <v>4</v>
      </c>
      <c r="F5" s="10">
        <v>5</v>
      </c>
      <c r="G5" s="11" t="s">
        <v>13</v>
      </c>
      <c r="H5" s="10">
        <v>7</v>
      </c>
      <c r="I5" s="10">
        <v>8</v>
      </c>
      <c r="J5" s="11" t="s">
        <v>14</v>
      </c>
      <c r="K5" s="10" t="s">
        <v>15</v>
      </c>
    </row>
    <row r="6" spans="1:13" ht="15" customHeight="1" x14ac:dyDescent="0.25">
      <c r="A6" s="12">
        <v>1990</v>
      </c>
      <c r="B6" s="13">
        <v>411.7</v>
      </c>
      <c r="C6" s="13">
        <v>-256.89999999999998</v>
      </c>
      <c r="D6" s="13">
        <f>SUM(B6:C6)</f>
        <v>154.80000000000001</v>
      </c>
      <c r="E6" s="13">
        <v>17.3</v>
      </c>
      <c r="F6" s="13">
        <v>-204.5</v>
      </c>
      <c r="G6" s="13">
        <f>+E6+F6</f>
        <v>-187.2</v>
      </c>
      <c r="H6" s="14">
        <v>163.19999999999999</v>
      </c>
      <c r="I6" s="13">
        <v>0</v>
      </c>
      <c r="J6" s="13">
        <f>+H6+I6</f>
        <v>163.19999999999999</v>
      </c>
      <c r="K6" s="14">
        <f t="shared" ref="K6:K14" si="0">+D6+G6+J6</f>
        <v>130.80000000000001</v>
      </c>
    </row>
    <row r="7" spans="1:13" ht="15" customHeight="1" x14ac:dyDescent="0.25">
      <c r="A7" s="12">
        <v>1991</v>
      </c>
      <c r="B7" s="13">
        <v>295</v>
      </c>
      <c r="C7" s="13">
        <v>-18.3</v>
      </c>
      <c r="D7" s="13">
        <f>SUM(B7:C7)</f>
        <v>276.7</v>
      </c>
      <c r="E7" s="13">
        <v>67.099999999999994</v>
      </c>
      <c r="F7" s="13">
        <v>-290.7</v>
      </c>
      <c r="G7" s="13">
        <f>+E7+F7</f>
        <v>-223.6</v>
      </c>
      <c r="H7" s="14">
        <v>123.8</v>
      </c>
      <c r="I7" s="13">
        <v>-0.5</v>
      </c>
      <c r="J7" s="13">
        <f>+H7+I7</f>
        <v>123.3</v>
      </c>
      <c r="K7" s="14">
        <f t="shared" si="0"/>
        <v>176.39999999999998</v>
      </c>
    </row>
    <row r="8" spans="1:13" ht="15" customHeight="1" x14ac:dyDescent="0.25">
      <c r="A8" s="12">
        <v>1992</v>
      </c>
      <c r="B8" s="13">
        <v>152.4</v>
      </c>
      <c r="C8" s="13">
        <v>-154.80000000000001</v>
      </c>
      <c r="D8" s="13">
        <f>SUM(B8:C8)</f>
        <v>-2.4000000000000057</v>
      </c>
      <c r="E8" s="13">
        <v>159.80000000000001</v>
      </c>
      <c r="F8" s="13">
        <v>-287.3</v>
      </c>
      <c r="G8" s="13">
        <f>+E8+F8</f>
        <v>-127.5</v>
      </c>
      <c r="H8" s="14">
        <v>164.4</v>
      </c>
      <c r="I8" s="13">
        <v>-4.4000000000000004</v>
      </c>
      <c r="J8" s="13">
        <f>+H8+I8</f>
        <v>160</v>
      </c>
      <c r="K8" s="14">
        <f t="shared" si="0"/>
        <v>30.099999999999994</v>
      </c>
    </row>
    <row r="9" spans="1:13" ht="15" customHeight="1" x14ac:dyDescent="0.25">
      <c r="A9" s="12">
        <v>1993</v>
      </c>
      <c r="B9" s="13">
        <v>416.4</v>
      </c>
      <c r="C9" s="13">
        <v>-367</v>
      </c>
      <c r="D9" s="13">
        <f>SUM(B9:C9)</f>
        <v>49.399999999999977</v>
      </c>
      <c r="E9" s="13">
        <v>191.1</v>
      </c>
      <c r="F9" s="13">
        <v>-316.8</v>
      </c>
      <c r="G9" s="13">
        <f>+E9+F9</f>
        <v>-125.70000000000002</v>
      </c>
      <c r="H9" s="14">
        <v>204</v>
      </c>
      <c r="I9" s="13">
        <v>-4.5</v>
      </c>
      <c r="J9" s="13">
        <f>+H9+I9</f>
        <v>199.5</v>
      </c>
      <c r="K9" s="14">
        <f t="shared" si="0"/>
        <v>123.19999999999996</v>
      </c>
    </row>
    <row r="10" spans="1:13" ht="15" customHeight="1" x14ac:dyDescent="0.25">
      <c r="A10" s="12">
        <v>1994</v>
      </c>
      <c r="B10" s="13">
        <f t="shared" ref="B10:J10" si="1">SUM(B11:B14)</f>
        <v>443.4</v>
      </c>
      <c r="C10" s="13">
        <f t="shared" si="1"/>
        <v>-250.44000000000003</v>
      </c>
      <c r="D10" s="13">
        <f t="shared" si="1"/>
        <v>192.95999999999998</v>
      </c>
      <c r="E10" s="13">
        <f t="shared" si="1"/>
        <v>123.6</v>
      </c>
      <c r="F10" s="13">
        <f t="shared" si="1"/>
        <v>-331.46000000000004</v>
      </c>
      <c r="G10" s="13">
        <f t="shared" si="1"/>
        <v>-207.86</v>
      </c>
      <c r="H10" s="14">
        <f t="shared" si="1"/>
        <v>259.20222999999999</v>
      </c>
      <c r="I10" s="13">
        <f t="shared" si="1"/>
        <v>-4.5759999999999996</v>
      </c>
      <c r="J10" s="13">
        <f t="shared" si="1"/>
        <v>254.62623000000002</v>
      </c>
      <c r="K10" s="14">
        <f t="shared" si="0"/>
        <v>239.72622999999999</v>
      </c>
    </row>
    <row r="11" spans="1:13" ht="15" customHeight="1" x14ac:dyDescent="0.25">
      <c r="A11" s="15" t="s">
        <v>16</v>
      </c>
      <c r="B11" s="16">
        <f>9.1+44.4+53.3</f>
        <v>106.8</v>
      </c>
      <c r="C11" s="16">
        <f>-63.5+-48.5+-28.1</f>
        <v>-140.1</v>
      </c>
      <c r="D11" s="16">
        <f t="shared" ref="D11:D18" si="2">SUM(B11:C11)</f>
        <v>-33.299999999999997</v>
      </c>
      <c r="E11" s="16">
        <f>7.4+10.6+5.5</f>
        <v>23.5</v>
      </c>
      <c r="F11" s="16">
        <v>-72.319999999999993</v>
      </c>
      <c r="G11" s="16">
        <f>+E11+F11</f>
        <v>-48.819999999999993</v>
      </c>
      <c r="H11" s="17">
        <v>70.307000000000002</v>
      </c>
      <c r="I11" s="16">
        <v>-1.9369999999999998</v>
      </c>
      <c r="J11" s="16">
        <f>+H11+I11</f>
        <v>68.37</v>
      </c>
      <c r="K11" s="17">
        <f t="shared" si="0"/>
        <v>-13.749999999999986</v>
      </c>
    </row>
    <row r="12" spans="1:13" ht="15" customHeight="1" x14ac:dyDescent="0.25">
      <c r="A12" s="15" t="s">
        <v>17</v>
      </c>
      <c r="B12" s="16">
        <f>67.7+72.1+62.6</f>
        <v>202.4</v>
      </c>
      <c r="C12" s="16">
        <f>-2.2+-8.8+-23.2</f>
        <v>-34.200000000000003</v>
      </c>
      <c r="D12" s="16">
        <f t="shared" si="2"/>
        <v>168.2</v>
      </c>
      <c r="E12" s="16">
        <f>27+4.8+11</f>
        <v>42.8</v>
      </c>
      <c r="F12" s="16">
        <v>-94.11</v>
      </c>
      <c r="G12" s="16">
        <f>+E12+F12</f>
        <v>-51.31</v>
      </c>
      <c r="H12" s="17">
        <v>64.025000000000006</v>
      </c>
      <c r="I12" s="16">
        <v>-1.1200000000000001</v>
      </c>
      <c r="J12" s="16">
        <f>+H12+I12</f>
        <v>62.905000000000008</v>
      </c>
      <c r="K12" s="17">
        <f t="shared" si="0"/>
        <v>179.79499999999999</v>
      </c>
    </row>
    <row r="13" spans="1:13" ht="15" customHeight="1" x14ac:dyDescent="0.25">
      <c r="A13" s="15" t="s">
        <v>18</v>
      </c>
      <c r="B13" s="16">
        <f>19.2+0.6+31</f>
        <v>50.8</v>
      </c>
      <c r="C13" s="16">
        <f>-0.04+-9.7+-30</f>
        <v>-39.739999999999995</v>
      </c>
      <c r="D13" s="16">
        <f t="shared" si="2"/>
        <v>11.060000000000002</v>
      </c>
      <c r="E13" s="16">
        <f>12.3+18+13.9</f>
        <v>44.2</v>
      </c>
      <c r="F13" s="16">
        <v>-68.5</v>
      </c>
      <c r="G13" s="16">
        <f>+E13+F13</f>
        <v>-24.299999999999997</v>
      </c>
      <c r="H13" s="17">
        <v>54.45123000000001</v>
      </c>
      <c r="I13" s="16">
        <v>-0.70599999999999996</v>
      </c>
      <c r="J13" s="16">
        <f>+H13+I13</f>
        <v>53.745230000000006</v>
      </c>
      <c r="K13" s="17">
        <f t="shared" si="0"/>
        <v>40.505230000000012</v>
      </c>
    </row>
    <row r="14" spans="1:13" ht="15" customHeight="1" x14ac:dyDescent="0.25">
      <c r="A14" s="15" t="s">
        <v>19</v>
      </c>
      <c r="B14" s="16">
        <f>28.1+14.8+40.5</f>
        <v>83.4</v>
      </c>
      <c r="C14" s="16">
        <f>-13+-5.2+-18.2</f>
        <v>-36.4</v>
      </c>
      <c r="D14" s="16">
        <f t="shared" si="2"/>
        <v>47.000000000000007</v>
      </c>
      <c r="E14" s="16">
        <f>4.7+2.9+5.5</f>
        <v>13.1</v>
      </c>
      <c r="F14" s="16">
        <v>-96.53</v>
      </c>
      <c r="G14" s="16">
        <f>+E14+F14</f>
        <v>-83.43</v>
      </c>
      <c r="H14" s="17">
        <v>70.418999999999997</v>
      </c>
      <c r="I14" s="16">
        <v>-0.81299999999999994</v>
      </c>
      <c r="J14" s="16">
        <f>+H14+I14</f>
        <v>69.605999999999995</v>
      </c>
      <c r="K14" s="17">
        <f t="shared" si="0"/>
        <v>33.175999999999995</v>
      </c>
    </row>
    <row r="15" spans="1:13" ht="15" customHeight="1" x14ac:dyDescent="0.25">
      <c r="A15" s="12">
        <v>1995</v>
      </c>
      <c r="B15" s="13">
        <f>B19+B23+B27+B31</f>
        <v>348.3</v>
      </c>
      <c r="C15" s="13">
        <f>C19+C23+C27+C31</f>
        <v>-369.3</v>
      </c>
      <c r="D15" s="13">
        <f t="shared" si="2"/>
        <v>-21</v>
      </c>
      <c r="E15" s="13">
        <f t="shared" ref="E15:K15" si="3">E19+E23+E27+E31</f>
        <v>156.19999999999999</v>
      </c>
      <c r="F15" s="13">
        <f t="shared" si="3"/>
        <v>-340.9</v>
      </c>
      <c r="G15" s="13">
        <f t="shared" si="3"/>
        <v>-184.7</v>
      </c>
      <c r="H15" s="14">
        <f t="shared" si="3"/>
        <v>221.93081000000001</v>
      </c>
      <c r="I15" s="13">
        <f t="shared" si="3"/>
        <v>-10.081999999999999</v>
      </c>
      <c r="J15" s="13">
        <f t="shared" si="3"/>
        <v>211.84881000000001</v>
      </c>
      <c r="K15" s="14">
        <f t="shared" si="3"/>
        <v>6.1488099999999868</v>
      </c>
    </row>
    <row r="16" spans="1:13" ht="15" customHeight="1" x14ac:dyDescent="0.25">
      <c r="A16" s="18" t="s">
        <v>20</v>
      </c>
      <c r="B16" s="16">
        <v>12.3</v>
      </c>
      <c r="C16" s="16">
        <v>-53.1</v>
      </c>
      <c r="D16" s="16">
        <f t="shared" si="2"/>
        <v>-40.799999999999997</v>
      </c>
      <c r="E16" s="16">
        <v>4.8</v>
      </c>
      <c r="F16" s="16">
        <v>-24.5</v>
      </c>
      <c r="G16" s="16">
        <f>+E16+F16</f>
        <v>-19.7</v>
      </c>
      <c r="H16" s="17">
        <v>15.1005</v>
      </c>
      <c r="I16" s="16">
        <v>-0.02</v>
      </c>
      <c r="J16" s="16">
        <f>+H16+I16</f>
        <v>15.080500000000001</v>
      </c>
      <c r="K16" s="17">
        <f>+D16+G16+J16</f>
        <v>-45.419499999999999</v>
      </c>
    </row>
    <row r="17" spans="1:11" ht="15" customHeight="1" x14ac:dyDescent="0.25">
      <c r="A17" s="18" t="s">
        <v>21</v>
      </c>
      <c r="B17" s="16">
        <v>18.899999999999999</v>
      </c>
      <c r="C17" s="16">
        <v>-21.9</v>
      </c>
      <c r="D17" s="16">
        <f t="shared" si="2"/>
        <v>-3</v>
      </c>
      <c r="E17" s="16">
        <v>2.2999999999999998</v>
      </c>
      <c r="F17" s="16">
        <v>-16.8</v>
      </c>
      <c r="G17" s="16">
        <f>+E17+F17</f>
        <v>-14.5</v>
      </c>
      <c r="H17" s="17">
        <v>13.21</v>
      </c>
      <c r="I17" s="16">
        <v>-0.04</v>
      </c>
      <c r="J17" s="16">
        <f>+H17+I17</f>
        <v>13.170000000000002</v>
      </c>
      <c r="K17" s="17">
        <f>+D17+G17+J17</f>
        <v>-4.3299999999999983</v>
      </c>
    </row>
    <row r="18" spans="1:11" ht="15" customHeight="1" x14ac:dyDescent="0.25">
      <c r="A18" s="18" t="s">
        <v>22</v>
      </c>
      <c r="B18" s="16">
        <v>57.4</v>
      </c>
      <c r="C18" s="16">
        <v>-30.1</v>
      </c>
      <c r="D18" s="16">
        <f t="shared" si="2"/>
        <v>27.299999999999997</v>
      </c>
      <c r="E18" s="16">
        <v>3</v>
      </c>
      <c r="F18" s="16">
        <v>-41.8</v>
      </c>
      <c r="G18" s="16">
        <f>+E18+F18</f>
        <v>-38.799999999999997</v>
      </c>
      <c r="H18" s="17">
        <v>16.090309999999999</v>
      </c>
      <c r="I18" s="16">
        <v>-2.4</v>
      </c>
      <c r="J18" s="16">
        <f>+H18+I18</f>
        <v>13.690309999999998</v>
      </c>
      <c r="K18" s="17">
        <f>+D18+G18+J18</f>
        <v>2.1903099999999984</v>
      </c>
    </row>
    <row r="19" spans="1:11" ht="15" customHeight="1" x14ac:dyDescent="0.25">
      <c r="A19" s="15" t="s">
        <v>16</v>
      </c>
      <c r="B19" s="13">
        <f t="shared" ref="B19:K19" si="4">SUM(B16:B18)</f>
        <v>88.6</v>
      </c>
      <c r="C19" s="13">
        <f t="shared" si="4"/>
        <v>-105.1</v>
      </c>
      <c r="D19" s="13">
        <f t="shared" si="4"/>
        <v>-16.5</v>
      </c>
      <c r="E19" s="13">
        <f t="shared" si="4"/>
        <v>10.1</v>
      </c>
      <c r="F19" s="13">
        <f t="shared" si="4"/>
        <v>-83.1</v>
      </c>
      <c r="G19" s="13">
        <f t="shared" si="4"/>
        <v>-73</v>
      </c>
      <c r="H19" s="14">
        <f t="shared" si="4"/>
        <v>44.40081</v>
      </c>
      <c r="I19" s="13">
        <f t="shared" si="4"/>
        <v>-2.46</v>
      </c>
      <c r="J19" s="13">
        <f t="shared" si="4"/>
        <v>41.940809999999999</v>
      </c>
      <c r="K19" s="14">
        <f t="shared" si="4"/>
        <v>-47.559190000000001</v>
      </c>
    </row>
    <row r="20" spans="1:11" ht="15" customHeight="1" x14ac:dyDescent="0.25">
      <c r="A20" s="18" t="s">
        <v>23</v>
      </c>
      <c r="B20" s="16">
        <v>83.7</v>
      </c>
      <c r="C20" s="16">
        <v>-5</v>
      </c>
      <c r="D20" s="16">
        <f>SUM(B20:C20)</f>
        <v>78.7</v>
      </c>
      <c r="E20" s="16">
        <v>17</v>
      </c>
      <c r="F20" s="16">
        <v>-26.4</v>
      </c>
      <c r="G20" s="16">
        <f>+E20+F20</f>
        <v>-9.3999999999999986</v>
      </c>
      <c r="H20" s="17">
        <v>12.8</v>
      </c>
      <c r="I20" s="16">
        <v>-0.4</v>
      </c>
      <c r="J20" s="16">
        <f>+H20+I20</f>
        <v>12.4</v>
      </c>
      <c r="K20" s="17">
        <f>+D20+G20+J20</f>
        <v>81.700000000000017</v>
      </c>
    </row>
    <row r="21" spans="1:11" ht="15" customHeight="1" x14ac:dyDescent="0.25">
      <c r="A21" s="18" t="s">
        <v>24</v>
      </c>
      <c r="B21" s="16">
        <v>70</v>
      </c>
      <c r="C21" s="16">
        <v>-26.4</v>
      </c>
      <c r="D21" s="16">
        <f>SUM(B21:C21)</f>
        <v>43.6</v>
      </c>
      <c r="E21" s="16">
        <v>15</v>
      </c>
      <c r="F21" s="16">
        <v>-37.4</v>
      </c>
      <c r="G21" s="16">
        <f>+E21+F21</f>
        <v>-22.4</v>
      </c>
      <c r="H21" s="17">
        <v>14.5</v>
      </c>
      <c r="I21" s="16">
        <v>-0.2</v>
      </c>
      <c r="J21" s="16">
        <f>+H21+I21</f>
        <v>14.3</v>
      </c>
      <c r="K21" s="17">
        <f>+D21+G21+J21</f>
        <v>35.5</v>
      </c>
    </row>
    <row r="22" spans="1:11" ht="15" customHeight="1" x14ac:dyDescent="0.25">
      <c r="A22" s="18" t="s">
        <v>25</v>
      </c>
      <c r="B22" s="16">
        <v>20.6</v>
      </c>
      <c r="C22" s="16">
        <v>-53.1</v>
      </c>
      <c r="D22" s="16">
        <f>SUM(B22:C22)</f>
        <v>-32.5</v>
      </c>
      <c r="E22" s="16">
        <v>14.5</v>
      </c>
      <c r="F22" s="16">
        <v>-40.200000000000003</v>
      </c>
      <c r="G22" s="16">
        <f>+E22+F22</f>
        <v>-25.700000000000003</v>
      </c>
      <c r="H22" s="17">
        <v>15.3</v>
      </c>
      <c r="I22" s="16">
        <v>-4.4000000000000004</v>
      </c>
      <c r="J22" s="16">
        <f>+H22+I22</f>
        <v>10.9</v>
      </c>
      <c r="K22" s="17">
        <f>+D22+G22+J22</f>
        <v>-47.300000000000004</v>
      </c>
    </row>
    <row r="23" spans="1:11" ht="15" customHeight="1" x14ac:dyDescent="0.25">
      <c r="A23" s="15" t="s">
        <v>17</v>
      </c>
      <c r="B23" s="13">
        <f t="shared" ref="B23:K23" si="5">SUM(B20:B22)</f>
        <v>174.29999999999998</v>
      </c>
      <c r="C23" s="13">
        <f t="shared" si="5"/>
        <v>-84.5</v>
      </c>
      <c r="D23" s="13">
        <f t="shared" si="5"/>
        <v>89.800000000000011</v>
      </c>
      <c r="E23" s="13">
        <f t="shared" si="5"/>
        <v>46.5</v>
      </c>
      <c r="F23" s="13">
        <f t="shared" si="5"/>
        <v>-104</v>
      </c>
      <c r="G23" s="13">
        <f t="shared" si="5"/>
        <v>-57.5</v>
      </c>
      <c r="H23" s="14">
        <f t="shared" si="5"/>
        <v>42.6</v>
      </c>
      <c r="I23" s="13">
        <f t="shared" si="5"/>
        <v>-5</v>
      </c>
      <c r="J23" s="13">
        <f t="shared" si="5"/>
        <v>37.6</v>
      </c>
      <c r="K23" s="14">
        <f t="shared" si="5"/>
        <v>69.900000000000006</v>
      </c>
    </row>
    <row r="24" spans="1:11" ht="15" customHeight="1" x14ac:dyDescent="0.25">
      <c r="A24" s="18" t="s">
        <v>26</v>
      </c>
      <c r="B24" s="16">
        <v>23.4</v>
      </c>
      <c r="C24" s="16">
        <v>-36.1</v>
      </c>
      <c r="D24" s="16">
        <f>SUM(B24:C24)</f>
        <v>-12.700000000000003</v>
      </c>
      <c r="E24" s="16">
        <v>10.1</v>
      </c>
      <c r="F24" s="16">
        <v>-30.3</v>
      </c>
      <c r="G24" s="16">
        <f>+E24+F24</f>
        <v>-20.200000000000003</v>
      </c>
      <c r="H24" s="17">
        <v>26.65</v>
      </c>
      <c r="I24" s="16">
        <v>-1.8</v>
      </c>
      <c r="J24" s="16">
        <f>+H24+I24</f>
        <v>24.849999999999998</v>
      </c>
      <c r="K24" s="17">
        <f>+D24+G24+J24</f>
        <v>-8.0500000000000078</v>
      </c>
    </row>
    <row r="25" spans="1:11" ht="15" customHeight="1" x14ac:dyDescent="0.25">
      <c r="A25" s="18" t="s">
        <v>27</v>
      </c>
      <c r="B25" s="16">
        <v>15.5</v>
      </c>
      <c r="C25" s="16">
        <v>-22.5</v>
      </c>
      <c r="D25" s="16">
        <f>SUM(B25:C25)</f>
        <v>-7</v>
      </c>
      <c r="E25" s="16">
        <v>3.8</v>
      </c>
      <c r="F25" s="16">
        <v>-20.6</v>
      </c>
      <c r="G25" s="16">
        <f>+E25+F25</f>
        <v>-16.8</v>
      </c>
      <c r="H25" s="17">
        <v>22.7</v>
      </c>
      <c r="I25" s="16">
        <v>-7.0000000000000001E-3</v>
      </c>
      <c r="J25" s="16">
        <f>+H25+I25</f>
        <v>22.692999999999998</v>
      </c>
      <c r="K25" s="17">
        <f>+D25+G25+J25</f>
        <v>-1.1070000000000029</v>
      </c>
    </row>
    <row r="26" spans="1:11" ht="15" customHeight="1" x14ac:dyDescent="0.25">
      <c r="A26" s="18" t="s">
        <v>28</v>
      </c>
      <c r="B26" s="16">
        <v>8.4</v>
      </c>
      <c r="C26" s="16">
        <v>-3.8</v>
      </c>
      <c r="D26" s="16">
        <f>SUM(B26:C26)</f>
        <v>4.6000000000000005</v>
      </c>
      <c r="E26" s="16">
        <v>2.9</v>
      </c>
      <c r="F26" s="16">
        <v>-24.9</v>
      </c>
      <c r="G26" s="16">
        <f>+E26+F26</f>
        <v>-22</v>
      </c>
      <c r="H26" s="17">
        <v>18.399999999999999</v>
      </c>
      <c r="I26" s="16">
        <v>-7.0000000000000001E-3</v>
      </c>
      <c r="J26" s="16">
        <f>+H26+I26</f>
        <v>18.392999999999997</v>
      </c>
      <c r="K26" s="17">
        <f>+D26+G26+J26</f>
        <v>0.99299999999999855</v>
      </c>
    </row>
    <row r="27" spans="1:11" ht="15" customHeight="1" x14ac:dyDescent="0.25">
      <c r="A27" s="15" t="s">
        <v>18</v>
      </c>
      <c r="B27" s="13">
        <f t="shared" ref="B27:K27" si="6">SUM(B24:B26)</f>
        <v>47.3</v>
      </c>
      <c r="C27" s="13">
        <f t="shared" si="6"/>
        <v>-62.4</v>
      </c>
      <c r="D27" s="13">
        <f t="shared" si="6"/>
        <v>-15.100000000000001</v>
      </c>
      <c r="E27" s="13">
        <f t="shared" si="6"/>
        <v>16.799999999999997</v>
      </c>
      <c r="F27" s="13">
        <f t="shared" si="6"/>
        <v>-75.800000000000011</v>
      </c>
      <c r="G27" s="13">
        <f t="shared" si="6"/>
        <v>-59</v>
      </c>
      <c r="H27" s="14">
        <f t="shared" si="6"/>
        <v>67.75</v>
      </c>
      <c r="I27" s="13">
        <f t="shared" si="6"/>
        <v>-1.8139999999999998</v>
      </c>
      <c r="J27" s="13">
        <f t="shared" si="6"/>
        <v>65.935999999999993</v>
      </c>
      <c r="K27" s="14">
        <f t="shared" si="6"/>
        <v>-8.1640000000000121</v>
      </c>
    </row>
    <row r="28" spans="1:11" ht="15" customHeight="1" x14ac:dyDescent="0.25">
      <c r="A28" s="18" t="s">
        <v>29</v>
      </c>
      <c r="B28" s="16">
        <v>0.8</v>
      </c>
      <c r="C28" s="16">
        <v>-23.2</v>
      </c>
      <c r="D28" s="16">
        <f>SUM(B28:C28)</f>
        <v>-22.4</v>
      </c>
      <c r="E28" s="16">
        <v>4.7</v>
      </c>
      <c r="F28" s="16">
        <v>-27</v>
      </c>
      <c r="G28" s="16">
        <f>+E28+F28</f>
        <v>-22.3</v>
      </c>
      <c r="H28" s="17">
        <v>15.68</v>
      </c>
      <c r="I28" s="16">
        <v>-0.80800000000000005</v>
      </c>
      <c r="J28" s="16">
        <f>+H28+I28</f>
        <v>14.872</v>
      </c>
      <c r="K28" s="17">
        <f>+D28+G28+J28</f>
        <v>-29.828000000000003</v>
      </c>
    </row>
    <row r="29" spans="1:11" ht="15" customHeight="1" x14ac:dyDescent="0.25">
      <c r="A29" s="18" t="s">
        <v>30</v>
      </c>
      <c r="B29" s="16">
        <v>10.8</v>
      </c>
      <c r="C29" s="16">
        <v>-34.9</v>
      </c>
      <c r="D29" s="16">
        <f>SUM(B29:C29)</f>
        <v>-24.099999999999998</v>
      </c>
      <c r="E29" s="16">
        <v>10</v>
      </c>
      <c r="F29" s="16">
        <v>-22.5</v>
      </c>
      <c r="G29" s="16">
        <f>+E29+F29</f>
        <v>-12.5</v>
      </c>
      <c r="H29" s="17">
        <v>24.5</v>
      </c>
      <c r="I29" s="16">
        <v>0</v>
      </c>
      <c r="J29" s="16">
        <f>+H29+I29</f>
        <v>24.5</v>
      </c>
      <c r="K29" s="17">
        <f>+D29+G29+J29</f>
        <v>-12.099999999999994</v>
      </c>
    </row>
    <row r="30" spans="1:11" ht="15" customHeight="1" x14ac:dyDescent="0.25">
      <c r="A30" s="18" t="s">
        <v>31</v>
      </c>
      <c r="B30" s="16">
        <v>26.5</v>
      </c>
      <c r="C30" s="16">
        <v>-59.2</v>
      </c>
      <c r="D30" s="16">
        <f>SUM(B30:C30)</f>
        <v>-32.700000000000003</v>
      </c>
      <c r="E30" s="16">
        <v>68.099999999999994</v>
      </c>
      <c r="F30" s="16">
        <v>-28.5</v>
      </c>
      <c r="G30" s="16">
        <f>+E30+F30</f>
        <v>39.599999999999994</v>
      </c>
      <c r="H30" s="17">
        <v>27</v>
      </c>
      <c r="I30" s="16">
        <v>0</v>
      </c>
      <c r="J30" s="16">
        <f>+H30+I30</f>
        <v>27</v>
      </c>
      <c r="K30" s="17">
        <f>+D30+G30+J30</f>
        <v>33.899999999999991</v>
      </c>
    </row>
    <row r="31" spans="1:11" ht="15" customHeight="1" x14ac:dyDescent="0.25">
      <c r="A31" s="15" t="s">
        <v>19</v>
      </c>
      <c r="B31" s="13">
        <f t="shared" ref="B31:K31" si="7">SUM(B28:B30)</f>
        <v>38.1</v>
      </c>
      <c r="C31" s="13">
        <f t="shared" si="7"/>
        <v>-117.3</v>
      </c>
      <c r="D31" s="13">
        <f t="shared" si="7"/>
        <v>-79.2</v>
      </c>
      <c r="E31" s="13">
        <f t="shared" si="7"/>
        <v>82.8</v>
      </c>
      <c r="F31" s="13">
        <f t="shared" si="7"/>
        <v>-78</v>
      </c>
      <c r="G31" s="13">
        <f t="shared" si="7"/>
        <v>4.7999999999999972</v>
      </c>
      <c r="H31" s="14">
        <f t="shared" si="7"/>
        <v>67.180000000000007</v>
      </c>
      <c r="I31" s="13">
        <f t="shared" si="7"/>
        <v>-0.80800000000000005</v>
      </c>
      <c r="J31" s="13">
        <f t="shared" si="7"/>
        <v>66.372</v>
      </c>
      <c r="K31" s="14">
        <f t="shared" si="7"/>
        <v>-8.0280000000000058</v>
      </c>
    </row>
    <row r="32" spans="1:11" ht="15" customHeight="1" x14ac:dyDescent="0.25">
      <c r="A32" s="12">
        <v>1996</v>
      </c>
      <c r="B32" s="13">
        <f t="shared" ref="B32:K32" si="8">B36+B40+B44+B48</f>
        <v>329.02</v>
      </c>
      <c r="C32" s="13">
        <f t="shared" si="8"/>
        <v>-565.86</v>
      </c>
      <c r="D32" s="13">
        <f t="shared" si="8"/>
        <v>-236.84000000000003</v>
      </c>
      <c r="E32" s="13">
        <f t="shared" si="8"/>
        <v>184.7</v>
      </c>
      <c r="F32" s="13">
        <f t="shared" si="8"/>
        <v>-313.07</v>
      </c>
      <c r="G32" s="13">
        <f t="shared" si="8"/>
        <v>-128.37</v>
      </c>
      <c r="H32" s="14">
        <f t="shared" si="8"/>
        <v>214.851</v>
      </c>
      <c r="I32" s="13">
        <f t="shared" si="8"/>
        <v>6.4000000000000001E-2</v>
      </c>
      <c r="J32" s="13">
        <f t="shared" si="8"/>
        <v>214.91499999999999</v>
      </c>
      <c r="K32" s="14">
        <f t="shared" si="8"/>
        <v>-150.29500000000002</v>
      </c>
    </row>
    <row r="33" spans="1:11" ht="15" customHeight="1" x14ac:dyDescent="0.25">
      <c r="A33" s="18" t="s">
        <v>20</v>
      </c>
      <c r="B33" s="16">
        <v>11.9</v>
      </c>
      <c r="C33" s="16">
        <v>-86.7</v>
      </c>
      <c r="D33" s="16">
        <f>SUM(B33:C33)</f>
        <v>-74.8</v>
      </c>
      <c r="E33" s="16">
        <v>2.6</v>
      </c>
      <c r="F33" s="16">
        <v>-42.32</v>
      </c>
      <c r="G33" s="16">
        <f>+E33+F33</f>
        <v>-39.72</v>
      </c>
      <c r="H33" s="17">
        <v>15.4</v>
      </c>
      <c r="I33" s="16">
        <v>0</v>
      </c>
      <c r="J33" s="16">
        <f>+H33+I33</f>
        <v>15.4</v>
      </c>
      <c r="K33" s="17">
        <f>+D33+G33+J33</f>
        <v>-99.11999999999999</v>
      </c>
    </row>
    <row r="34" spans="1:11" ht="15" customHeight="1" x14ac:dyDescent="0.25">
      <c r="A34" s="18" t="s">
        <v>21</v>
      </c>
      <c r="B34" s="16">
        <v>13.6</v>
      </c>
      <c r="C34" s="16">
        <v>-62.7</v>
      </c>
      <c r="D34" s="16">
        <f>SUM(B34:C34)</f>
        <v>-49.1</v>
      </c>
      <c r="E34" s="16">
        <v>6.7</v>
      </c>
      <c r="F34" s="16">
        <v>-29.6</v>
      </c>
      <c r="G34" s="16">
        <f>+E34+F34</f>
        <v>-22.900000000000002</v>
      </c>
      <c r="H34" s="17">
        <v>18.5</v>
      </c>
      <c r="I34" s="16">
        <v>0</v>
      </c>
      <c r="J34" s="16">
        <f>+H34+I34</f>
        <v>18.5</v>
      </c>
      <c r="K34" s="17">
        <f>+D34+G34+J34</f>
        <v>-53.5</v>
      </c>
    </row>
    <row r="35" spans="1:11" ht="15" customHeight="1" x14ac:dyDescent="0.25">
      <c r="A35" s="18" t="s">
        <v>22</v>
      </c>
      <c r="B35" s="16">
        <v>30.6</v>
      </c>
      <c r="C35" s="16">
        <v>-45.3</v>
      </c>
      <c r="D35" s="16">
        <f>SUM(B35:C35)</f>
        <v>-14.699999999999996</v>
      </c>
      <c r="E35" s="16">
        <v>7.5</v>
      </c>
      <c r="F35" s="16">
        <v>-39.159999999999997</v>
      </c>
      <c r="G35" s="16">
        <f>+E35+F35</f>
        <v>-31.659999999999997</v>
      </c>
      <c r="H35" s="17">
        <v>19.571000000000002</v>
      </c>
      <c r="I35" s="16">
        <v>6.4000000000000001E-2</v>
      </c>
      <c r="J35" s="16">
        <f>+H35+I35</f>
        <v>19.635000000000002</v>
      </c>
      <c r="K35" s="17">
        <f>+D35+G35+J35</f>
        <v>-26.724999999999991</v>
      </c>
    </row>
    <row r="36" spans="1:11" ht="15" customHeight="1" x14ac:dyDescent="0.25">
      <c r="A36" s="15" t="s">
        <v>16</v>
      </c>
      <c r="B36" s="13">
        <f t="shared" ref="B36:K36" si="9">SUM(B33:B35)</f>
        <v>56.1</v>
      </c>
      <c r="C36" s="13">
        <f t="shared" si="9"/>
        <v>-194.7</v>
      </c>
      <c r="D36" s="13">
        <f t="shared" si="9"/>
        <v>-138.6</v>
      </c>
      <c r="E36" s="13">
        <f t="shared" si="9"/>
        <v>16.8</v>
      </c>
      <c r="F36" s="13">
        <f t="shared" si="9"/>
        <v>-111.08</v>
      </c>
      <c r="G36" s="13">
        <f t="shared" si="9"/>
        <v>-94.28</v>
      </c>
      <c r="H36" s="14">
        <f t="shared" si="9"/>
        <v>53.471000000000004</v>
      </c>
      <c r="I36" s="13">
        <f t="shared" si="9"/>
        <v>6.4000000000000001E-2</v>
      </c>
      <c r="J36" s="13">
        <f t="shared" si="9"/>
        <v>53.534999999999997</v>
      </c>
      <c r="K36" s="14">
        <f t="shared" si="9"/>
        <v>-179.345</v>
      </c>
    </row>
    <row r="37" spans="1:11" ht="15" customHeight="1" x14ac:dyDescent="0.25">
      <c r="A37" s="18" t="s">
        <v>23</v>
      </c>
      <c r="B37" s="16">
        <v>117.6</v>
      </c>
      <c r="C37" s="16">
        <v>-15.6</v>
      </c>
      <c r="D37" s="16">
        <f>SUM(B37:C37)</f>
        <v>102</v>
      </c>
      <c r="E37" s="16">
        <v>5.3</v>
      </c>
      <c r="F37" s="16">
        <v>-31.7</v>
      </c>
      <c r="G37" s="16">
        <f>+E37+F37</f>
        <v>-26.4</v>
      </c>
      <c r="H37" s="17">
        <v>18.3</v>
      </c>
      <c r="I37" s="16">
        <v>0</v>
      </c>
      <c r="J37" s="16">
        <f>+H37+I37</f>
        <v>18.3</v>
      </c>
      <c r="K37" s="17">
        <f>+D37+G37+J37</f>
        <v>93.899999999999991</v>
      </c>
    </row>
    <row r="38" spans="1:11" ht="15" customHeight="1" x14ac:dyDescent="0.25">
      <c r="A38" s="18" t="s">
        <v>24</v>
      </c>
      <c r="B38" s="16">
        <v>63.4</v>
      </c>
      <c r="C38" s="16">
        <v>-28.8</v>
      </c>
      <c r="D38" s="16">
        <f>SUM(B38:C38)</f>
        <v>34.599999999999994</v>
      </c>
      <c r="E38" s="16">
        <v>27.8</v>
      </c>
      <c r="F38" s="16">
        <v>-26.1</v>
      </c>
      <c r="G38" s="16">
        <f>+E38+F38</f>
        <v>1.6999999999999993</v>
      </c>
      <c r="H38" s="17">
        <v>14.7</v>
      </c>
      <c r="I38" s="16">
        <v>0</v>
      </c>
      <c r="J38" s="16">
        <f>+H38+I38</f>
        <v>14.7</v>
      </c>
      <c r="K38" s="17">
        <f>+D38+G38+J38</f>
        <v>51</v>
      </c>
    </row>
    <row r="39" spans="1:11" ht="15" customHeight="1" x14ac:dyDescent="0.25">
      <c r="A39" s="18" t="s">
        <v>25</v>
      </c>
      <c r="B39" s="16">
        <v>28.02</v>
      </c>
      <c r="C39" s="16">
        <v>-37.799999999999997</v>
      </c>
      <c r="D39" s="16">
        <f>SUM(B39:C39)</f>
        <v>-9.7799999999999976</v>
      </c>
      <c r="E39" s="16">
        <v>7.6</v>
      </c>
      <c r="F39" s="16">
        <v>-29.49</v>
      </c>
      <c r="G39" s="16">
        <f>+E39+F39</f>
        <v>-21.89</v>
      </c>
      <c r="H39" s="17">
        <v>13.5</v>
      </c>
      <c r="I39" s="16">
        <v>0</v>
      </c>
      <c r="J39" s="16">
        <f>+H39+I39</f>
        <v>13.5</v>
      </c>
      <c r="K39" s="17">
        <f>+D39+G39+J39</f>
        <v>-18.169999999999998</v>
      </c>
    </row>
    <row r="40" spans="1:11" ht="15" customHeight="1" x14ac:dyDescent="0.25">
      <c r="A40" s="15" t="s">
        <v>17</v>
      </c>
      <c r="B40" s="13">
        <f t="shared" ref="B40:K40" si="10">SUM(B37:B39)</f>
        <v>209.02</v>
      </c>
      <c r="C40" s="13">
        <f t="shared" si="10"/>
        <v>-82.199999999999989</v>
      </c>
      <c r="D40" s="13">
        <f t="shared" si="10"/>
        <v>126.82</v>
      </c>
      <c r="E40" s="13">
        <f t="shared" si="10"/>
        <v>40.700000000000003</v>
      </c>
      <c r="F40" s="13">
        <f t="shared" si="10"/>
        <v>-87.289999999999992</v>
      </c>
      <c r="G40" s="13">
        <f t="shared" si="10"/>
        <v>-46.59</v>
      </c>
      <c r="H40" s="14">
        <f t="shared" si="10"/>
        <v>46.5</v>
      </c>
      <c r="I40" s="13">
        <f t="shared" si="10"/>
        <v>0</v>
      </c>
      <c r="J40" s="13">
        <f t="shared" si="10"/>
        <v>46.5</v>
      </c>
      <c r="K40" s="14">
        <f t="shared" si="10"/>
        <v>126.72999999999998</v>
      </c>
    </row>
    <row r="41" spans="1:11" ht="15" customHeight="1" x14ac:dyDescent="0.25">
      <c r="A41" s="18" t="s">
        <v>26</v>
      </c>
      <c r="B41" s="16">
        <v>15.8</v>
      </c>
      <c r="C41" s="16">
        <v>-15.3</v>
      </c>
      <c r="D41" s="16">
        <f>SUM(B41:C41)</f>
        <v>0.5</v>
      </c>
      <c r="E41" s="16">
        <v>9.6</v>
      </c>
      <c r="F41" s="16">
        <v>-17.7</v>
      </c>
      <c r="G41" s="16">
        <f>+E41+F41</f>
        <v>-8.1</v>
      </c>
      <c r="H41" s="17">
        <v>21.1</v>
      </c>
      <c r="I41" s="16">
        <v>0</v>
      </c>
      <c r="J41" s="16">
        <f>+H41+I41</f>
        <v>21.1</v>
      </c>
      <c r="K41" s="17">
        <f>+D41+G41+J41</f>
        <v>13.500000000000002</v>
      </c>
    </row>
    <row r="42" spans="1:11" ht="15" customHeight="1" x14ac:dyDescent="0.25">
      <c r="A42" s="18" t="s">
        <v>27</v>
      </c>
      <c r="B42" s="16">
        <v>8.3000000000000007</v>
      </c>
      <c r="C42" s="16">
        <v>-58.2</v>
      </c>
      <c r="D42" s="16">
        <f>SUM(B42:C42)</f>
        <v>-49.900000000000006</v>
      </c>
      <c r="E42" s="16">
        <v>15.1</v>
      </c>
      <c r="F42" s="16">
        <v>-28</v>
      </c>
      <c r="G42" s="16">
        <f>+E42+F42</f>
        <v>-12.9</v>
      </c>
      <c r="H42" s="17">
        <v>19.5</v>
      </c>
      <c r="I42" s="16">
        <v>0</v>
      </c>
      <c r="J42" s="16">
        <f>+H42+I42</f>
        <v>19.5</v>
      </c>
      <c r="K42" s="17">
        <f>+D42+G42+J42</f>
        <v>-43.300000000000004</v>
      </c>
    </row>
    <row r="43" spans="1:11" ht="15" customHeight="1" x14ac:dyDescent="0.25">
      <c r="A43" s="18" t="s">
        <v>28</v>
      </c>
      <c r="B43" s="16">
        <v>9.1</v>
      </c>
      <c r="C43" s="16">
        <v>-54.96</v>
      </c>
      <c r="D43" s="16">
        <f>SUM(B43:C43)</f>
        <v>-45.86</v>
      </c>
      <c r="E43" s="16">
        <v>12.6</v>
      </c>
      <c r="F43" s="16">
        <v>-25.5</v>
      </c>
      <c r="G43" s="16">
        <f>+E43+F43</f>
        <v>-12.9</v>
      </c>
      <c r="H43" s="17">
        <v>15.9</v>
      </c>
      <c r="I43" s="16">
        <v>0</v>
      </c>
      <c r="J43" s="16">
        <f>+H43+I43</f>
        <v>15.9</v>
      </c>
      <c r="K43" s="17">
        <f>+D43+G43+J43</f>
        <v>-42.86</v>
      </c>
    </row>
    <row r="44" spans="1:11" ht="15" customHeight="1" x14ac:dyDescent="0.25">
      <c r="A44" s="15" t="s">
        <v>18</v>
      </c>
      <c r="B44" s="13">
        <f t="shared" ref="B44:K44" si="11">SUM(B41:B43)</f>
        <v>33.200000000000003</v>
      </c>
      <c r="C44" s="13">
        <f t="shared" si="11"/>
        <v>-128.46</v>
      </c>
      <c r="D44" s="13">
        <f t="shared" si="11"/>
        <v>-95.26</v>
      </c>
      <c r="E44" s="13">
        <f t="shared" si="11"/>
        <v>37.299999999999997</v>
      </c>
      <c r="F44" s="13">
        <f t="shared" si="11"/>
        <v>-71.2</v>
      </c>
      <c r="G44" s="13">
        <f t="shared" si="11"/>
        <v>-33.9</v>
      </c>
      <c r="H44" s="14">
        <f t="shared" si="11"/>
        <v>56.5</v>
      </c>
      <c r="I44" s="13">
        <f t="shared" si="11"/>
        <v>0</v>
      </c>
      <c r="J44" s="13">
        <f t="shared" si="11"/>
        <v>56.5</v>
      </c>
      <c r="K44" s="14">
        <f t="shared" si="11"/>
        <v>-72.66</v>
      </c>
    </row>
    <row r="45" spans="1:11" ht="15" customHeight="1" x14ac:dyDescent="0.25">
      <c r="A45" s="18" t="s">
        <v>29</v>
      </c>
      <c r="B45" s="16">
        <v>1.2</v>
      </c>
      <c r="C45" s="16">
        <v>-32.799999999999997</v>
      </c>
      <c r="D45" s="16">
        <f>SUM(B45:C45)</f>
        <v>-31.599999999999998</v>
      </c>
      <c r="E45" s="16">
        <v>28.2</v>
      </c>
      <c r="F45" s="16">
        <v>-19.7</v>
      </c>
      <c r="G45" s="16">
        <f>+E45+F45</f>
        <v>8.5</v>
      </c>
      <c r="H45" s="17">
        <v>22.18</v>
      </c>
      <c r="I45" s="16">
        <v>0</v>
      </c>
      <c r="J45" s="16">
        <f>+H45+I45</f>
        <v>22.18</v>
      </c>
      <c r="K45" s="17">
        <f>+D45+G45+J45</f>
        <v>-0.91999999999999815</v>
      </c>
    </row>
    <row r="46" spans="1:11" ht="15" customHeight="1" x14ac:dyDescent="0.25">
      <c r="A46" s="18" t="s">
        <v>30</v>
      </c>
      <c r="B46" s="16">
        <v>2.5</v>
      </c>
      <c r="C46" s="16">
        <v>-58.7</v>
      </c>
      <c r="D46" s="16">
        <f>SUM(B46:C46)</f>
        <v>-56.2</v>
      </c>
      <c r="E46" s="16">
        <v>32.6</v>
      </c>
      <c r="F46" s="16">
        <v>-18.2</v>
      </c>
      <c r="G46" s="16">
        <f>+E46+F46</f>
        <v>14.400000000000002</v>
      </c>
      <c r="H46" s="17">
        <v>11.8</v>
      </c>
      <c r="I46" s="16">
        <v>0</v>
      </c>
      <c r="J46" s="16">
        <f>+H46+I46</f>
        <v>11.8</v>
      </c>
      <c r="K46" s="17">
        <f>+D46+G46+J46</f>
        <v>-29.999999999999996</v>
      </c>
    </row>
    <row r="47" spans="1:11" ht="15" customHeight="1" x14ac:dyDescent="0.25">
      <c r="A47" s="18" t="s">
        <v>31</v>
      </c>
      <c r="B47" s="16">
        <v>27</v>
      </c>
      <c r="C47" s="16">
        <v>-69</v>
      </c>
      <c r="D47" s="16">
        <f>SUM(B47:C47)</f>
        <v>-42</v>
      </c>
      <c r="E47" s="16">
        <v>29.1</v>
      </c>
      <c r="F47" s="16">
        <v>-5.6</v>
      </c>
      <c r="G47" s="16">
        <f>+E47+F47</f>
        <v>23.5</v>
      </c>
      <c r="H47" s="17">
        <v>24.4</v>
      </c>
      <c r="I47" s="16">
        <v>0</v>
      </c>
      <c r="J47" s="16">
        <f>+H47+I47</f>
        <v>24.4</v>
      </c>
      <c r="K47" s="17">
        <f>+D47+G47+J47</f>
        <v>5.8999999999999986</v>
      </c>
    </row>
    <row r="48" spans="1:11" ht="15" customHeight="1" x14ac:dyDescent="0.25">
      <c r="A48" s="15" t="s">
        <v>19</v>
      </c>
      <c r="B48" s="13">
        <f t="shared" ref="B48:K48" si="12">SUM(B45:B47)</f>
        <v>30.7</v>
      </c>
      <c r="C48" s="13">
        <f t="shared" si="12"/>
        <v>-160.5</v>
      </c>
      <c r="D48" s="13">
        <f t="shared" si="12"/>
        <v>-129.80000000000001</v>
      </c>
      <c r="E48" s="13">
        <f t="shared" si="12"/>
        <v>89.9</v>
      </c>
      <c r="F48" s="13">
        <f t="shared" si="12"/>
        <v>-43.5</v>
      </c>
      <c r="G48" s="13">
        <f t="shared" si="12"/>
        <v>46.400000000000006</v>
      </c>
      <c r="H48" s="14">
        <f t="shared" si="12"/>
        <v>58.38</v>
      </c>
      <c r="I48" s="13">
        <f t="shared" si="12"/>
        <v>0</v>
      </c>
      <c r="J48" s="13">
        <f t="shared" si="12"/>
        <v>58.38</v>
      </c>
      <c r="K48" s="14">
        <f t="shared" si="12"/>
        <v>-25.019999999999996</v>
      </c>
    </row>
    <row r="49" spans="1:11" ht="15" customHeight="1" x14ac:dyDescent="0.25">
      <c r="A49" s="12">
        <v>1997</v>
      </c>
      <c r="B49" s="13">
        <f t="shared" ref="B49:K49" si="13">B53+B57+B61+B65</f>
        <v>298.10000000000002</v>
      </c>
      <c r="C49" s="13">
        <f t="shared" si="13"/>
        <v>-778.25199999999995</v>
      </c>
      <c r="D49" s="13">
        <f t="shared" si="13"/>
        <v>-480.15199999999999</v>
      </c>
      <c r="E49" s="13">
        <f t="shared" si="13"/>
        <v>253.01300000000003</v>
      </c>
      <c r="F49" s="13">
        <f t="shared" si="13"/>
        <v>-36.829379000000003</v>
      </c>
      <c r="G49" s="13">
        <f t="shared" si="13"/>
        <v>216.18362100000002</v>
      </c>
      <c r="H49" s="14">
        <f t="shared" si="13"/>
        <v>81.809795999999992</v>
      </c>
      <c r="I49" s="13">
        <f t="shared" si="13"/>
        <v>-5</v>
      </c>
      <c r="J49" s="13">
        <f t="shared" si="13"/>
        <v>76.809795999999992</v>
      </c>
      <c r="K49" s="14">
        <f t="shared" si="13"/>
        <v>-187.15858300000002</v>
      </c>
    </row>
    <row r="50" spans="1:11" ht="15" customHeight="1" x14ac:dyDescent="0.25">
      <c r="A50" s="18" t="s">
        <v>20</v>
      </c>
      <c r="B50" s="16">
        <v>10.8</v>
      </c>
      <c r="C50" s="16">
        <v>-140</v>
      </c>
      <c r="D50" s="16">
        <f>SUM(B50:C50)</f>
        <v>-129.19999999999999</v>
      </c>
      <c r="E50" s="16">
        <v>7.2</v>
      </c>
      <c r="F50" s="16">
        <v>-3.8</v>
      </c>
      <c r="G50" s="16">
        <f>+E50+F50</f>
        <v>3.4000000000000004</v>
      </c>
      <c r="H50" s="17">
        <v>21.3</v>
      </c>
      <c r="I50" s="16">
        <v>0</v>
      </c>
      <c r="J50" s="16">
        <f>+H50+I50</f>
        <v>21.3</v>
      </c>
      <c r="K50" s="17">
        <f>+D50+G50+J50</f>
        <v>-104.49999999999999</v>
      </c>
    </row>
    <row r="51" spans="1:11" ht="15" customHeight="1" x14ac:dyDescent="0.25">
      <c r="A51" s="18" t="s">
        <v>21</v>
      </c>
      <c r="B51" s="16">
        <v>3.7</v>
      </c>
      <c r="C51" s="16">
        <v>-66</v>
      </c>
      <c r="D51" s="16">
        <f>SUM(B51:C51)</f>
        <v>-62.3</v>
      </c>
      <c r="E51" s="16">
        <v>8.3000000000000007</v>
      </c>
      <c r="F51" s="16">
        <v>-5</v>
      </c>
      <c r="G51" s="16">
        <f>+E51+F51</f>
        <v>3.3000000000000007</v>
      </c>
      <c r="H51" s="17">
        <v>17</v>
      </c>
      <c r="I51" s="16">
        <v>0</v>
      </c>
      <c r="J51" s="16">
        <f>+H51+I51</f>
        <v>17</v>
      </c>
      <c r="K51" s="17">
        <f>+D51+G51+J51</f>
        <v>-42</v>
      </c>
    </row>
    <row r="52" spans="1:11" ht="15" customHeight="1" x14ac:dyDescent="0.25">
      <c r="A52" s="18" t="s">
        <v>22</v>
      </c>
      <c r="B52" s="16">
        <v>33.6</v>
      </c>
      <c r="C52" s="16">
        <v>-12.3</v>
      </c>
      <c r="D52" s="16">
        <f>SUM(B52:C52)</f>
        <v>21.3</v>
      </c>
      <c r="E52" s="16">
        <v>4.3</v>
      </c>
      <c r="F52" s="16">
        <v>-2.5</v>
      </c>
      <c r="G52" s="16">
        <f>+E52+F52</f>
        <v>1.7999999999999998</v>
      </c>
      <c r="H52" s="17">
        <v>16.3</v>
      </c>
      <c r="I52" s="16">
        <v>0</v>
      </c>
      <c r="J52" s="16">
        <f>+H52+I52</f>
        <v>16.3</v>
      </c>
      <c r="K52" s="17">
        <f>+D52+G52+J52</f>
        <v>39.400000000000006</v>
      </c>
    </row>
    <row r="53" spans="1:11" ht="15" customHeight="1" x14ac:dyDescent="0.25">
      <c r="A53" s="15" t="s">
        <v>16</v>
      </c>
      <c r="B53" s="13">
        <f t="shared" ref="B53:K53" si="14">SUM(B50:B52)</f>
        <v>48.1</v>
      </c>
      <c r="C53" s="13">
        <f t="shared" si="14"/>
        <v>-218.3</v>
      </c>
      <c r="D53" s="13">
        <f t="shared" si="14"/>
        <v>-170.2</v>
      </c>
      <c r="E53" s="13">
        <f t="shared" si="14"/>
        <v>19.8</v>
      </c>
      <c r="F53" s="13">
        <f t="shared" si="14"/>
        <v>-11.3</v>
      </c>
      <c r="G53" s="13">
        <f t="shared" si="14"/>
        <v>8.5</v>
      </c>
      <c r="H53" s="14">
        <f t="shared" si="14"/>
        <v>54.599999999999994</v>
      </c>
      <c r="I53" s="13">
        <f t="shared" si="14"/>
        <v>0</v>
      </c>
      <c r="J53" s="13">
        <f t="shared" si="14"/>
        <v>54.599999999999994</v>
      </c>
      <c r="K53" s="14">
        <f t="shared" si="14"/>
        <v>-107.1</v>
      </c>
    </row>
    <row r="54" spans="1:11" ht="15" customHeight="1" x14ac:dyDescent="0.25">
      <c r="A54" s="18" t="s">
        <v>23</v>
      </c>
      <c r="B54" s="16">
        <v>55.6</v>
      </c>
      <c r="C54" s="16">
        <v>-0.2</v>
      </c>
      <c r="D54" s="16">
        <f>SUM(B54:C54)</f>
        <v>55.4</v>
      </c>
      <c r="E54" s="16">
        <v>9.1</v>
      </c>
      <c r="F54" s="16">
        <v>-0.9</v>
      </c>
      <c r="G54" s="16">
        <f>+E54+F54</f>
        <v>8.1999999999999993</v>
      </c>
      <c r="H54" s="17">
        <v>16.399999999999999</v>
      </c>
      <c r="I54" s="16">
        <v>0</v>
      </c>
      <c r="J54" s="16">
        <f>+H54+I54</f>
        <v>16.399999999999999</v>
      </c>
      <c r="K54" s="17">
        <f>+D54+G54+J54</f>
        <v>80</v>
      </c>
    </row>
    <row r="55" spans="1:11" ht="15" customHeight="1" x14ac:dyDescent="0.25">
      <c r="A55" s="18" t="s">
        <v>24</v>
      </c>
      <c r="B55" s="16">
        <v>47.7</v>
      </c>
      <c r="C55" s="16">
        <v>-37.700000000000003</v>
      </c>
      <c r="D55" s="16">
        <f>SUM(B55:C55)</f>
        <v>10</v>
      </c>
      <c r="E55" s="16">
        <v>9.5</v>
      </c>
      <c r="F55" s="16">
        <v>-0.8</v>
      </c>
      <c r="G55" s="16">
        <f>+E55+F55</f>
        <v>8.6999999999999993</v>
      </c>
      <c r="H55" s="17">
        <v>4.8</v>
      </c>
      <c r="I55" s="16">
        <v>0</v>
      </c>
      <c r="J55" s="16">
        <f>+H55+I55</f>
        <v>4.8</v>
      </c>
      <c r="K55" s="17">
        <f>+D55+G55+J55</f>
        <v>23.5</v>
      </c>
    </row>
    <row r="56" spans="1:11" ht="15" customHeight="1" x14ac:dyDescent="0.25">
      <c r="A56" s="18" t="s">
        <v>25</v>
      </c>
      <c r="B56" s="16">
        <v>25.85</v>
      </c>
      <c r="C56" s="16">
        <v>-95.4</v>
      </c>
      <c r="D56" s="16">
        <f>SUM(B56:C56)</f>
        <v>-69.550000000000011</v>
      </c>
      <c r="E56" s="16">
        <v>4.78</v>
      </c>
      <c r="F56" s="16">
        <v>-4.2</v>
      </c>
      <c r="G56" s="16">
        <f>+E56+F56</f>
        <v>0.58000000000000007</v>
      </c>
      <c r="H56" s="17">
        <v>7.3195999999999997E-2</v>
      </c>
      <c r="I56" s="16">
        <v>0</v>
      </c>
      <c r="J56" s="16">
        <f>+H56+I56</f>
        <v>7.3195999999999997E-2</v>
      </c>
      <c r="K56" s="17">
        <f>+D56+G56+J56</f>
        <v>-68.896804000000017</v>
      </c>
    </row>
    <row r="57" spans="1:11" ht="15" customHeight="1" x14ac:dyDescent="0.25">
      <c r="A57" s="15" t="s">
        <v>17</v>
      </c>
      <c r="B57" s="13">
        <f t="shared" ref="B57:K57" si="15">SUM(B54:B56)</f>
        <v>129.15</v>
      </c>
      <c r="C57" s="13">
        <f t="shared" si="15"/>
        <v>-133.30000000000001</v>
      </c>
      <c r="D57" s="13">
        <f t="shared" si="15"/>
        <v>-4.1500000000000057</v>
      </c>
      <c r="E57" s="13">
        <f t="shared" si="15"/>
        <v>23.380000000000003</v>
      </c>
      <c r="F57" s="13">
        <f t="shared" si="15"/>
        <v>-5.9</v>
      </c>
      <c r="G57" s="13">
        <f t="shared" si="15"/>
        <v>17.479999999999997</v>
      </c>
      <c r="H57" s="14">
        <f t="shared" si="15"/>
        <v>21.273195999999999</v>
      </c>
      <c r="I57" s="13">
        <f t="shared" si="15"/>
        <v>0</v>
      </c>
      <c r="J57" s="13">
        <f t="shared" si="15"/>
        <v>21.273195999999999</v>
      </c>
      <c r="K57" s="14">
        <f t="shared" si="15"/>
        <v>34.603195999999983</v>
      </c>
    </row>
    <row r="58" spans="1:11" ht="15" customHeight="1" x14ac:dyDescent="0.25">
      <c r="A58" s="18" t="s">
        <v>26</v>
      </c>
      <c r="B58" s="16">
        <v>14.2</v>
      </c>
      <c r="C58" s="16">
        <v>-66.2</v>
      </c>
      <c r="D58" s="16">
        <f>SUM(B58:C58)</f>
        <v>-52</v>
      </c>
      <c r="E58" s="16">
        <v>9.6999999999999993</v>
      </c>
      <c r="F58" s="16">
        <v>-5.2</v>
      </c>
      <c r="G58" s="16">
        <f>+E58+F58</f>
        <v>4.4999999999999991</v>
      </c>
      <c r="H58" s="17">
        <v>0</v>
      </c>
      <c r="I58" s="16">
        <v>0</v>
      </c>
      <c r="J58" s="16">
        <f>+H58+I58</f>
        <v>0</v>
      </c>
      <c r="K58" s="17">
        <f>+D58+G58+J58</f>
        <v>-47.5</v>
      </c>
    </row>
    <row r="59" spans="1:11" ht="15" customHeight="1" x14ac:dyDescent="0.25">
      <c r="A59" s="18" t="s">
        <v>27</v>
      </c>
      <c r="B59" s="16">
        <v>6.7</v>
      </c>
      <c r="C59" s="16">
        <v>-43.3</v>
      </c>
      <c r="D59" s="16">
        <f>SUM(B59:C59)</f>
        <v>-36.599999999999994</v>
      </c>
      <c r="E59" s="16">
        <v>44.14</v>
      </c>
      <c r="F59" s="16">
        <v>-1</v>
      </c>
      <c r="G59" s="16">
        <f>+E59+F59</f>
        <v>43.14</v>
      </c>
      <c r="H59" s="17">
        <v>0.12</v>
      </c>
      <c r="I59" s="16">
        <v>0</v>
      </c>
      <c r="J59" s="16">
        <f>+H59+I59</f>
        <v>0.12</v>
      </c>
      <c r="K59" s="17">
        <f>+D59+G59+J59</f>
        <v>6.6600000000000064</v>
      </c>
    </row>
    <row r="60" spans="1:11" ht="15" customHeight="1" x14ac:dyDescent="0.25">
      <c r="A60" s="18" t="s">
        <v>28</v>
      </c>
      <c r="B60" s="16">
        <v>30.5</v>
      </c>
      <c r="C60" s="16">
        <v>-77.102000000000004</v>
      </c>
      <c r="D60" s="16">
        <f>SUM(B60:C60)</f>
        <v>-46.602000000000004</v>
      </c>
      <c r="E60" s="16">
        <v>17.306000000000001</v>
      </c>
      <c r="F60" s="16">
        <v>-1.376379</v>
      </c>
      <c r="G60" s="16">
        <f>+E60+F60</f>
        <v>15.929621000000001</v>
      </c>
      <c r="H60" s="17">
        <v>1</v>
      </c>
      <c r="I60" s="16">
        <v>0</v>
      </c>
      <c r="J60" s="16">
        <f>+H60+I60</f>
        <v>1</v>
      </c>
      <c r="K60" s="17">
        <f>+D60+G60+J60</f>
        <v>-29.672379000000003</v>
      </c>
    </row>
    <row r="61" spans="1:11" ht="15" customHeight="1" x14ac:dyDescent="0.25">
      <c r="A61" s="15" t="s">
        <v>18</v>
      </c>
      <c r="B61" s="13">
        <f t="shared" ref="B61:K61" si="16">SUM(B58:B60)</f>
        <v>51.4</v>
      </c>
      <c r="C61" s="13">
        <f t="shared" si="16"/>
        <v>-186.602</v>
      </c>
      <c r="D61" s="13">
        <f t="shared" si="16"/>
        <v>-135.202</v>
      </c>
      <c r="E61" s="13">
        <f t="shared" si="16"/>
        <v>71.146000000000001</v>
      </c>
      <c r="F61" s="13">
        <f t="shared" si="16"/>
        <v>-7.5763790000000002</v>
      </c>
      <c r="G61" s="13">
        <f t="shared" si="16"/>
        <v>63.569620999999998</v>
      </c>
      <c r="H61" s="14">
        <f t="shared" si="16"/>
        <v>1.1200000000000001</v>
      </c>
      <c r="I61" s="13">
        <f t="shared" si="16"/>
        <v>0</v>
      </c>
      <c r="J61" s="13">
        <f t="shared" si="16"/>
        <v>1.1200000000000001</v>
      </c>
      <c r="K61" s="14">
        <f t="shared" si="16"/>
        <v>-70.512378999999996</v>
      </c>
    </row>
    <row r="62" spans="1:11" ht="15" customHeight="1" x14ac:dyDescent="0.25">
      <c r="A62" s="18" t="s">
        <v>29</v>
      </c>
      <c r="B62" s="16">
        <v>24.75</v>
      </c>
      <c r="C62" s="16">
        <v>-104.05</v>
      </c>
      <c r="D62" s="16">
        <f>SUM(B62:C62)</f>
        <v>-79.3</v>
      </c>
      <c r="E62" s="16">
        <v>28.587</v>
      </c>
      <c r="F62" s="16">
        <v>-2.653</v>
      </c>
      <c r="G62" s="16">
        <f>+E62+F62</f>
        <v>25.934000000000001</v>
      </c>
      <c r="H62" s="17">
        <v>3.8166000000000002</v>
      </c>
      <c r="I62" s="16">
        <v>0</v>
      </c>
      <c r="J62" s="16">
        <f>+H62+I62</f>
        <v>3.8166000000000002</v>
      </c>
      <c r="K62" s="17">
        <f>+D62+G62+J62</f>
        <v>-49.549399999999999</v>
      </c>
    </row>
    <row r="63" spans="1:11" ht="15" customHeight="1" x14ac:dyDescent="0.25">
      <c r="A63" s="18" t="s">
        <v>30</v>
      </c>
      <c r="B63" s="16">
        <v>18.899999999999999</v>
      </c>
      <c r="C63" s="16">
        <v>-100.5</v>
      </c>
      <c r="D63" s="16">
        <f>SUM(B63:C63)</f>
        <v>-81.599999999999994</v>
      </c>
      <c r="E63" s="16">
        <v>14.7</v>
      </c>
      <c r="F63" s="16">
        <v>-8</v>
      </c>
      <c r="G63" s="16">
        <f>+E63+F63</f>
        <v>6.6999999999999993</v>
      </c>
      <c r="H63" s="17">
        <v>0</v>
      </c>
      <c r="I63" s="16">
        <v>-5</v>
      </c>
      <c r="J63" s="16">
        <f>+H63+I63</f>
        <v>-5</v>
      </c>
      <c r="K63" s="17">
        <f>+D63+G63+J63</f>
        <v>-79.899999999999991</v>
      </c>
    </row>
    <row r="64" spans="1:11" ht="15" customHeight="1" x14ac:dyDescent="0.25">
      <c r="A64" s="18" t="s">
        <v>31</v>
      </c>
      <c r="B64" s="16">
        <v>25.8</v>
      </c>
      <c r="C64" s="16">
        <v>-35.5</v>
      </c>
      <c r="D64" s="16">
        <f>SUM(B64:C64)</f>
        <v>-9.6999999999999993</v>
      </c>
      <c r="E64" s="16">
        <v>95.4</v>
      </c>
      <c r="F64" s="16">
        <v>-1.4</v>
      </c>
      <c r="G64" s="16">
        <f>+E64+F64</f>
        <v>94</v>
      </c>
      <c r="H64" s="17">
        <v>1</v>
      </c>
      <c r="I64" s="16">
        <v>0</v>
      </c>
      <c r="J64" s="16">
        <f>+H64+I64</f>
        <v>1</v>
      </c>
      <c r="K64" s="17">
        <f>+D64+G64+J64</f>
        <v>85.3</v>
      </c>
    </row>
    <row r="65" spans="1:11" ht="15" customHeight="1" x14ac:dyDescent="0.25">
      <c r="A65" s="15" t="s">
        <v>19</v>
      </c>
      <c r="B65" s="13">
        <f t="shared" ref="B65:K65" si="17">SUM(B62:B64)</f>
        <v>69.45</v>
      </c>
      <c r="C65" s="13">
        <f t="shared" si="17"/>
        <v>-240.05</v>
      </c>
      <c r="D65" s="13">
        <f t="shared" si="17"/>
        <v>-170.59999999999997</v>
      </c>
      <c r="E65" s="13">
        <f t="shared" si="17"/>
        <v>138.68700000000001</v>
      </c>
      <c r="F65" s="13">
        <f t="shared" si="17"/>
        <v>-12.053000000000001</v>
      </c>
      <c r="G65" s="13">
        <f t="shared" si="17"/>
        <v>126.634</v>
      </c>
      <c r="H65" s="14">
        <f t="shared" si="17"/>
        <v>4.8166000000000002</v>
      </c>
      <c r="I65" s="13">
        <f t="shared" si="17"/>
        <v>-5</v>
      </c>
      <c r="J65" s="13">
        <f t="shared" si="17"/>
        <v>-0.18339999999999979</v>
      </c>
      <c r="K65" s="14">
        <f t="shared" si="17"/>
        <v>-44.1494</v>
      </c>
    </row>
    <row r="66" spans="1:11" ht="15" customHeight="1" x14ac:dyDescent="0.25">
      <c r="A66" s="12">
        <v>1998</v>
      </c>
      <c r="B66" s="13">
        <f t="shared" ref="B66:K66" si="18">B70+B74+B78+B82</f>
        <v>132.58500000000001</v>
      </c>
      <c r="C66" s="13">
        <f t="shared" si="18"/>
        <v>-415.09</v>
      </c>
      <c r="D66" s="13">
        <f t="shared" si="18"/>
        <v>-282.505</v>
      </c>
      <c r="E66" s="13">
        <f t="shared" si="18"/>
        <v>246.66394722000001</v>
      </c>
      <c r="F66" s="13">
        <f t="shared" si="18"/>
        <v>-21.594719339999997</v>
      </c>
      <c r="G66" s="13">
        <f t="shared" si="18"/>
        <v>225.06922788</v>
      </c>
      <c r="H66" s="14">
        <f t="shared" si="18"/>
        <v>1.7115664900000001</v>
      </c>
      <c r="I66" s="13">
        <f t="shared" si="18"/>
        <v>-1.9457934000000001</v>
      </c>
      <c r="J66" s="13">
        <f t="shared" si="18"/>
        <v>-0.23422691000000001</v>
      </c>
      <c r="K66" s="14">
        <f t="shared" si="18"/>
        <v>-57.669999030000014</v>
      </c>
    </row>
    <row r="67" spans="1:11" ht="15" customHeight="1" x14ac:dyDescent="0.25">
      <c r="A67" s="18" t="s">
        <v>20</v>
      </c>
      <c r="B67" s="16">
        <v>0.03</v>
      </c>
      <c r="C67" s="16">
        <v>-106.9</v>
      </c>
      <c r="D67" s="16">
        <f>SUM(B67:C67)</f>
        <v>-106.87</v>
      </c>
      <c r="E67" s="16">
        <v>19.447587970000001</v>
      </c>
      <c r="F67" s="16">
        <v>-0.98280526999999995</v>
      </c>
      <c r="G67" s="16">
        <f>+E67+F67</f>
        <v>18.464782700000001</v>
      </c>
      <c r="H67" s="17">
        <v>0.59942777000000003</v>
      </c>
      <c r="I67" s="16">
        <v>-0.281725</v>
      </c>
      <c r="J67" s="16">
        <f>+H67+I67</f>
        <v>0.31770277000000002</v>
      </c>
      <c r="K67" s="17">
        <f>+D67+G67+J67</f>
        <v>-88.087514530000007</v>
      </c>
    </row>
    <row r="68" spans="1:11" ht="15" customHeight="1" x14ac:dyDescent="0.25">
      <c r="A68" s="18" t="s">
        <v>21</v>
      </c>
      <c r="B68" s="16">
        <v>6.6</v>
      </c>
      <c r="C68" s="16">
        <v>-31.55</v>
      </c>
      <c r="D68" s="16">
        <f>SUM(B68:C68)</f>
        <v>-24.950000000000003</v>
      </c>
      <c r="E68" s="16">
        <v>30.047114310000001</v>
      </c>
      <c r="F68" s="16">
        <v>-0.94166601999999999</v>
      </c>
      <c r="G68" s="16">
        <f>+E68+F68</f>
        <v>29.105448290000002</v>
      </c>
      <c r="H68" s="17">
        <v>0</v>
      </c>
      <c r="I68" s="16">
        <f>-0.41812351-0.3</f>
        <v>-0.71812350999999996</v>
      </c>
      <c r="J68" s="16">
        <f>+H68+I68</f>
        <v>-0.71812350999999996</v>
      </c>
      <c r="K68" s="17">
        <f>+D68+G68+J68</f>
        <v>3.4373247799999991</v>
      </c>
    </row>
    <row r="69" spans="1:11" ht="15" customHeight="1" x14ac:dyDescent="0.25">
      <c r="A69" s="18" t="s">
        <v>22</v>
      </c>
      <c r="B69" s="16">
        <v>0.04</v>
      </c>
      <c r="C69" s="16">
        <v>-40.15</v>
      </c>
      <c r="D69" s="16">
        <f>SUM(B69:C69)</f>
        <v>-40.11</v>
      </c>
      <c r="E69" s="16">
        <v>32.165038699999997</v>
      </c>
      <c r="F69" s="16">
        <v>-1.56967904</v>
      </c>
      <c r="G69" s="16">
        <f>+E69+F69</f>
        <v>30.595359659999996</v>
      </c>
      <c r="H69" s="17">
        <v>0</v>
      </c>
      <c r="I69" s="16">
        <v>-9.0646879999999999E-2</v>
      </c>
      <c r="J69" s="16">
        <f>+H69+I69</f>
        <v>-9.0646879999999999E-2</v>
      </c>
      <c r="K69" s="17">
        <f>+D69+G69+J69</f>
        <v>-9.6052872200000028</v>
      </c>
    </row>
    <row r="70" spans="1:11" ht="15" customHeight="1" x14ac:dyDescent="0.25">
      <c r="A70" s="15" t="s">
        <v>16</v>
      </c>
      <c r="B70" s="13">
        <f t="shared" ref="B70:K70" si="19">SUM(B67:B69)</f>
        <v>6.67</v>
      </c>
      <c r="C70" s="13">
        <f t="shared" si="19"/>
        <v>-178.60000000000002</v>
      </c>
      <c r="D70" s="13">
        <f t="shared" si="19"/>
        <v>-171.93</v>
      </c>
      <c r="E70" s="13">
        <f t="shared" si="19"/>
        <v>81.659740979999995</v>
      </c>
      <c r="F70" s="13">
        <f t="shared" si="19"/>
        <v>-3.4941503300000001</v>
      </c>
      <c r="G70" s="13">
        <f t="shared" si="19"/>
        <v>78.165590649999999</v>
      </c>
      <c r="H70" s="14">
        <f t="shared" si="19"/>
        <v>0.59942777000000003</v>
      </c>
      <c r="I70" s="13">
        <f t="shared" si="19"/>
        <v>-1.0904953900000001</v>
      </c>
      <c r="J70" s="13">
        <f t="shared" si="19"/>
        <v>-0.49106761999999993</v>
      </c>
      <c r="K70" s="14">
        <f t="shared" si="19"/>
        <v>-94.255476970000018</v>
      </c>
    </row>
    <row r="71" spans="1:11" ht="15" customHeight="1" x14ac:dyDescent="0.25">
      <c r="A71" s="18" t="s">
        <v>23</v>
      </c>
      <c r="B71" s="16">
        <v>17.34</v>
      </c>
      <c r="C71" s="16">
        <v>-24</v>
      </c>
      <c r="D71" s="16">
        <f>SUM(B71:C71)</f>
        <v>-6.66</v>
      </c>
      <c r="E71" s="16">
        <v>7.6412016400000002</v>
      </c>
      <c r="F71" s="16">
        <v>-2.6936317999999999</v>
      </c>
      <c r="G71" s="16">
        <f>+E71+F71</f>
        <v>4.9475698399999999</v>
      </c>
      <c r="H71" s="17">
        <f>0+0+0+0.03629037</f>
        <v>3.6290370000000002E-2</v>
      </c>
      <c r="I71" s="16">
        <v>0</v>
      </c>
      <c r="J71" s="16">
        <f>+H71+I71</f>
        <v>3.6290370000000002E-2</v>
      </c>
      <c r="K71" s="17">
        <f>+D71+G71+J71</f>
        <v>-1.6761397900000004</v>
      </c>
    </row>
    <row r="72" spans="1:11" ht="15" customHeight="1" x14ac:dyDescent="0.25">
      <c r="A72" s="18" t="s">
        <v>24</v>
      </c>
      <c r="B72" s="16">
        <v>26.25</v>
      </c>
      <c r="C72" s="16">
        <v>-11.2</v>
      </c>
      <c r="D72" s="16">
        <f>SUM(B72:C72)</f>
        <v>15.05</v>
      </c>
      <c r="E72" s="16">
        <v>12.769776439999999</v>
      </c>
      <c r="F72" s="16">
        <v>-1.0156014799999999</v>
      </c>
      <c r="G72" s="16">
        <f>+E72+F72</f>
        <v>11.75417496</v>
      </c>
      <c r="H72" s="17">
        <f>0.11377656+0+0+0</f>
        <v>0.11377656</v>
      </c>
      <c r="I72" s="16">
        <v>0</v>
      </c>
      <c r="J72" s="16">
        <f>+H72+I72</f>
        <v>0.11377656</v>
      </c>
      <c r="K72" s="17">
        <f>+D72+G72+J72</f>
        <v>26.917951520000003</v>
      </c>
    </row>
    <row r="73" spans="1:11" ht="15" customHeight="1" x14ac:dyDescent="0.25">
      <c r="A73" s="18" t="s">
        <v>25</v>
      </c>
      <c r="B73" s="16">
        <v>0</v>
      </c>
      <c r="C73" s="16">
        <v>-15.5</v>
      </c>
      <c r="D73" s="16">
        <f>SUM(B73:C73)</f>
        <v>-15.5</v>
      </c>
      <c r="E73" s="16">
        <v>6.8707110599999996</v>
      </c>
      <c r="F73" s="16">
        <v>-1.0010559800000001</v>
      </c>
      <c r="G73" s="16">
        <f>+E73+F73</f>
        <v>5.8696550799999994</v>
      </c>
      <c r="H73" s="17">
        <v>0</v>
      </c>
      <c r="I73" s="16">
        <v>0</v>
      </c>
      <c r="J73" s="16">
        <f>+H73+I73</f>
        <v>0</v>
      </c>
      <c r="K73" s="17">
        <f>+D73+G73+J73</f>
        <v>-9.6303449200000006</v>
      </c>
    </row>
    <row r="74" spans="1:11" ht="15" customHeight="1" x14ac:dyDescent="0.25">
      <c r="A74" s="15" t="s">
        <v>17</v>
      </c>
      <c r="B74" s="13">
        <f t="shared" ref="B74:K74" si="20">SUM(B71:B73)</f>
        <v>43.59</v>
      </c>
      <c r="C74" s="13">
        <f t="shared" si="20"/>
        <v>-50.7</v>
      </c>
      <c r="D74" s="13">
        <f t="shared" si="20"/>
        <v>-7.1099999999999994</v>
      </c>
      <c r="E74" s="13">
        <f t="shared" si="20"/>
        <v>27.281689139999997</v>
      </c>
      <c r="F74" s="13">
        <f t="shared" si="20"/>
        <v>-4.7102892599999997</v>
      </c>
      <c r="G74" s="13">
        <f t="shared" si="20"/>
        <v>22.571399880000001</v>
      </c>
      <c r="H74" s="14">
        <f t="shared" si="20"/>
        <v>0.15006692999999999</v>
      </c>
      <c r="I74" s="13">
        <f t="shared" si="20"/>
        <v>0</v>
      </c>
      <c r="J74" s="13">
        <f t="shared" si="20"/>
        <v>0.15006692999999999</v>
      </c>
      <c r="K74" s="14">
        <f t="shared" si="20"/>
        <v>15.611466810000001</v>
      </c>
    </row>
    <row r="75" spans="1:11" ht="15" customHeight="1" x14ac:dyDescent="0.25">
      <c r="A75" s="18" t="s">
        <v>26</v>
      </c>
      <c r="B75" s="16">
        <v>7.85</v>
      </c>
      <c r="C75" s="16">
        <v>-41.49</v>
      </c>
      <c r="D75" s="16">
        <f>SUM(B75:C75)</f>
        <v>-33.64</v>
      </c>
      <c r="E75" s="16">
        <v>25.00153796</v>
      </c>
      <c r="F75" s="16">
        <v>-4.1647996200000001</v>
      </c>
      <c r="G75" s="16">
        <f>+E75+F75</f>
        <v>20.83673834</v>
      </c>
      <c r="H75" s="17">
        <v>0</v>
      </c>
      <c r="I75" s="16">
        <v>-3.105188E-2</v>
      </c>
      <c r="J75" s="16">
        <f>+H75+I75</f>
        <v>-3.105188E-2</v>
      </c>
      <c r="K75" s="17">
        <f>+D75+G75+J75</f>
        <v>-12.83431354</v>
      </c>
    </row>
    <row r="76" spans="1:11" ht="15" customHeight="1" x14ac:dyDescent="0.25">
      <c r="A76" s="18" t="s">
        <v>27</v>
      </c>
      <c r="B76" s="16">
        <v>1.8</v>
      </c>
      <c r="C76" s="16">
        <v>-60.9</v>
      </c>
      <c r="D76" s="16">
        <f>SUM(B76:C76)</f>
        <v>-59.1</v>
      </c>
      <c r="E76" s="16">
        <v>18.3051952</v>
      </c>
      <c r="F76" s="16">
        <v>-1.1407405799999999</v>
      </c>
      <c r="G76" s="16">
        <f>+E76+F76</f>
        <v>17.164454620000001</v>
      </c>
      <c r="H76" s="17">
        <v>0</v>
      </c>
      <c r="I76" s="16">
        <v>-0.19466649</v>
      </c>
      <c r="J76" s="16">
        <f>+H76+I76</f>
        <v>-0.19466649</v>
      </c>
      <c r="K76" s="17">
        <f>+D76+G76+J76</f>
        <v>-42.130211870000004</v>
      </c>
    </row>
    <row r="77" spans="1:11" ht="15" customHeight="1" x14ac:dyDescent="0.25">
      <c r="A77" s="18" t="s">
        <v>28</v>
      </c>
      <c r="B77" s="16">
        <v>11.3</v>
      </c>
      <c r="C77" s="16">
        <v>-36.5</v>
      </c>
      <c r="D77" s="16">
        <f>SUM(B77:C77)</f>
        <v>-25.2</v>
      </c>
      <c r="E77" s="16">
        <v>4.1097131200000003</v>
      </c>
      <c r="F77" s="16">
        <v>-4.1328274800000004</v>
      </c>
      <c r="G77" s="16">
        <f>+E77+F77</f>
        <v>-2.3114360000000111E-2</v>
      </c>
      <c r="H77" s="17">
        <v>0</v>
      </c>
      <c r="I77" s="16">
        <v>0</v>
      </c>
      <c r="J77" s="16">
        <f>+H77+I77</f>
        <v>0</v>
      </c>
      <c r="K77" s="17">
        <f>+D77+G77+J77</f>
        <v>-25.22311436</v>
      </c>
    </row>
    <row r="78" spans="1:11" ht="15" customHeight="1" x14ac:dyDescent="0.25">
      <c r="A78" s="15" t="s">
        <v>18</v>
      </c>
      <c r="B78" s="13">
        <f t="shared" ref="B78:K78" si="21">SUM(B75:B77)</f>
        <v>20.950000000000003</v>
      </c>
      <c r="C78" s="13">
        <f t="shared" si="21"/>
        <v>-138.88999999999999</v>
      </c>
      <c r="D78" s="13">
        <f t="shared" si="21"/>
        <v>-117.94000000000001</v>
      </c>
      <c r="E78" s="13">
        <f t="shared" si="21"/>
        <v>47.416446280000002</v>
      </c>
      <c r="F78" s="13">
        <f t="shared" si="21"/>
        <v>-9.4383676800000007</v>
      </c>
      <c r="G78" s="13">
        <f t="shared" si="21"/>
        <v>37.978078599999996</v>
      </c>
      <c r="H78" s="14">
        <f t="shared" si="21"/>
        <v>0</v>
      </c>
      <c r="I78" s="13">
        <f t="shared" si="21"/>
        <v>-0.22571837</v>
      </c>
      <c r="J78" s="13">
        <f t="shared" si="21"/>
        <v>-0.22571837</v>
      </c>
      <c r="K78" s="14">
        <f t="shared" si="21"/>
        <v>-80.187639770000004</v>
      </c>
    </row>
    <row r="79" spans="1:11" ht="15" customHeight="1" x14ac:dyDescent="0.25">
      <c r="A79" s="18" t="s">
        <v>29</v>
      </c>
      <c r="B79" s="16">
        <v>17.34</v>
      </c>
      <c r="C79" s="16">
        <v>-24</v>
      </c>
      <c r="D79" s="16">
        <f>SUM(B79:C79)</f>
        <v>-6.66</v>
      </c>
      <c r="E79" s="16">
        <v>7.2484481499999998</v>
      </c>
      <c r="F79" s="16">
        <v>-1.6989470499999999</v>
      </c>
      <c r="G79" s="16">
        <f>+E79+F79</f>
        <v>5.5495010999999996</v>
      </c>
      <c r="H79" s="17">
        <f>0+0+0+0.93106125</f>
        <v>0.93106124999999995</v>
      </c>
      <c r="I79" s="16">
        <f>-0.5-0.12957964</f>
        <v>-0.62957964</v>
      </c>
      <c r="J79" s="16">
        <f>+H79+I79</f>
        <v>0.30148160999999996</v>
      </c>
      <c r="K79" s="17">
        <f>+D79+G79+J79</f>
        <v>-0.80901729000000056</v>
      </c>
    </row>
    <row r="80" spans="1:11" ht="15" customHeight="1" x14ac:dyDescent="0.25">
      <c r="A80" s="18" t="s">
        <v>30</v>
      </c>
      <c r="B80" s="16">
        <v>4.9349999999999996</v>
      </c>
      <c r="C80" s="16">
        <v>-9</v>
      </c>
      <c r="D80" s="16">
        <f>SUM(B80:C80)</f>
        <v>-4.0650000000000004</v>
      </c>
      <c r="E80" s="16">
        <v>16.83404827</v>
      </c>
      <c r="F80" s="16">
        <v>-0.55918802000000001</v>
      </c>
      <c r="G80" s="16">
        <f>+E80+F80</f>
        <v>16.27486025</v>
      </c>
      <c r="H80" s="17">
        <v>0</v>
      </c>
      <c r="I80" s="16">
        <v>0</v>
      </c>
      <c r="J80" s="16">
        <f>+H80+I80</f>
        <v>0</v>
      </c>
      <c r="K80" s="17">
        <f>+D80+G80+J80</f>
        <v>12.209860249999998</v>
      </c>
    </row>
    <row r="81" spans="1:11" ht="15" customHeight="1" x14ac:dyDescent="0.25">
      <c r="A81" s="18" t="s">
        <v>31</v>
      </c>
      <c r="B81" s="16">
        <v>39.1</v>
      </c>
      <c r="C81" s="16">
        <v>-13.9</v>
      </c>
      <c r="D81" s="16">
        <f>SUM(B81:C81)</f>
        <v>25.200000000000003</v>
      </c>
      <c r="E81" s="16">
        <v>66.223574400000004</v>
      </c>
      <c r="F81" s="16">
        <v>-1.6937770000000001</v>
      </c>
      <c r="G81" s="16">
        <f>+E81+F81</f>
        <v>64.529797400000007</v>
      </c>
      <c r="H81" s="17">
        <f>0.03101054+0+0+0</f>
        <v>3.101054E-2</v>
      </c>
      <c r="I81" s="16">
        <v>0</v>
      </c>
      <c r="J81" s="16">
        <f>+H81+I81</f>
        <v>3.101054E-2</v>
      </c>
      <c r="K81" s="17">
        <f>+D81+G81+J81</f>
        <v>89.760807940000007</v>
      </c>
    </row>
    <row r="82" spans="1:11" ht="15" customHeight="1" x14ac:dyDescent="0.25">
      <c r="A82" s="15" t="s">
        <v>19</v>
      </c>
      <c r="B82" s="13">
        <f t="shared" ref="B82:K82" si="22">SUM(B79:B81)</f>
        <v>61.375</v>
      </c>
      <c r="C82" s="13">
        <f t="shared" si="22"/>
        <v>-46.9</v>
      </c>
      <c r="D82" s="13">
        <f t="shared" si="22"/>
        <v>14.475000000000001</v>
      </c>
      <c r="E82" s="13">
        <f t="shared" si="22"/>
        <v>90.306070820000002</v>
      </c>
      <c r="F82" s="13">
        <f t="shared" si="22"/>
        <v>-3.9519120699999997</v>
      </c>
      <c r="G82" s="13">
        <f t="shared" si="22"/>
        <v>86.354158750000011</v>
      </c>
      <c r="H82" s="14">
        <f t="shared" si="22"/>
        <v>0.96207178999999998</v>
      </c>
      <c r="I82" s="13">
        <f t="shared" si="22"/>
        <v>-0.62957964</v>
      </c>
      <c r="J82" s="13">
        <f t="shared" si="22"/>
        <v>0.33249214999999993</v>
      </c>
      <c r="K82" s="14">
        <f t="shared" si="22"/>
        <v>101.16165090000001</v>
      </c>
    </row>
    <row r="83" spans="1:11" ht="15" customHeight="1" x14ac:dyDescent="0.25">
      <c r="A83" s="12">
        <v>1999</v>
      </c>
      <c r="B83" s="13">
        <f t="shared" ref="B83:K83" si="23">+B84+B85+B86+B88+B89+B90+B92+B93+B94+B96+B97+B98</f>
        <v>133.715</v>
      </c>
      <c r="C83" s="13">
        <f t="shared" si="23"/>
        <v>-655.22342000000015</v>
      </c>
      <c r="D83" s="13">
        <f t="shared" si="23"/>
        <v>-521.50842</v>
      </c>
      <c r="E83" s="13">
        <f t="shared" si="23"/>
        <v>461.50501469000005</v>
      </c>
      <c r="F83" s="13">
        <f t="shared" si="23"/>
        <v>-7.2391064199999988</v>
      </c>
      <c r="G83" s="13">
        <f t="shared" si="23"/>
        <v>454.26590827000001</v>
      </c>
      <c r="H83" s="14">
        <f t="shared" si="23"/>
        <v>1.2152682899999998</v>
      </c>
      <c r="I83" s="13">
        <f t="shared" si="23"/>
        <v>-4.2259201799999992</v>
      </c>
      <c r="J83" s="13">
        <f t="shared" si="23"/>
        <v>-3.0106518900000001</v>
      </c>
      <c r="K83" s="14">
        <f t="shared" si="23"/>
        <v>-70.253163619999938</v>
      </c>
    </row>
    <row r="84" spans="1:11" ht="15" customHeight="1" x14ac:dyDescent="0.25">
      <c r="A84" s="18" t="s">
        <v>20</v>
      </c>
      <c r="B84" s="16">
        <v>0.03</v>
      </c>
      <c r="C84" s="16">
        <v>-102.9</v>
      </c>
      <c r="D84" s="16">
        <f>SUM(B84:C84)</f>
        <v>-102.87</v>
      </c>
      <c r="E84" s="16">
        <v>28.702999999999999</v>
      </c>
      <c r="F84" s="16">
        <v>-0.99399999999999999</v>
      </c>
      <c r="G84" s="16">
        <f>+E84+F84</f>
        <v>27.709</v>
      </c>
      <c r="H84" s="17">
        <v>0</v>
      </c>
      <c r="I84" s="16">
        <v>0</v>
      </c>
      <c r="J84" s="16">
        <f>+H84+I84</f>
        <v>0</v>
      </c>
      <c r="K84" s="17">
        <f>+D84+G84+J84</f>
        <v>-75.161000000000001</v>
      </c>
    </row>
    <row r="85" spans="1:11" ht="15" customHeight="1" x14ac:dyDescent="0.25">
      <c r="A85" s="18" t="s">
        <v>21</v>
      </c>
      <c r="B85" s="16">
        <v>9.9</v>
      </c>
      <c r="C85" s="16">
        <v>-97.5</v>
      </c>
      <c r="D85" s="16">
        <f>SUM(B85:C85)</f>
        <v>-87.6</v>
      </c>
      <c r="E85" s="16">
        <v>3.9580000000000002</v>
      </c>
      <c r="F85" s="16">
        <v>-1.236</v>
      </c>
      <c r="G85" s="16">
        <f>+E85+F85</f>
        <v>2.7220000000000004</v>
      </c>
      <c r="H85" s="17">
        <v>0</v>
      </c>
      <c r="I85" s="16">
        <v>0</v>
      </c>
      <c r="J85" s="16">
        <f>+H85+I85</f>
        <v>0</v>
      </c>
      <c r="K85" s="17">
        <f>+D85+G85+J85</f>
        <v>-84.878</v>
      </c>
    </row>
    <row r="86" spans="1:11" ht="15" customHeight="1" x14ac:dyDescent="0.25">
      <c r="A86" s="18" t="s">
        <v>22</v>
      </c>
      <c r="B86" s="16">
        <v>13.4</v>
      </c>
      <c r="C86" s="16">
        <v>-46.65</v>
      </c>
      <c r="D86" s="16">
        <f>SUM(B86:C86)</f>
        <v>-33.25</v>
      </c>
      <c r="E86" s="16">
        <v>17.698342409999999</v>
      </c>
      <c r="F86" s="16">
        <v>-1.3597342800000001</v>
      </c>
      <c r="G86" s="16">
        <f>+E86+F86</f>
        <v>16.338608129999997</v>
      </c>
      <c r="H86" s="17">
        <v>0</v>
      </c>
      <c r="I86" s="16">
        <v>-2.4</v>
      </c>
      <c r="J86" s="16">
        <f>+H86+I86</f>
        <v>-2.4</v>
      </c>
      <c r="K86" s="17">
        <f>+D86+G86+J86</f>
        <v>-19.311391870000001</v>
      </c>
    </row>
    <row r="87" spans="1:11" ht="15" customHeight="1" x14ac:dyDescent="0.25">
      <c r="A87" s="15" t="s">
        <v>16</v>
      </c>
      <c r="B87" s="13">
        <f t="shared" ref="B87:K87" si="24">SUM(B84:B86)</f>
        <v>23.33</v>
      </c>
      <c r="C87" s="13">
        <f t="shared" si="24"/>
        <v>-247.05</v>
      </c>
      <c r="D87" s="13">
        <f t="shared" si="24"/>
        <v>-223.72</v>
      </c>
      <c r="E87" s="13">
        <f t="shared" si="24"/>
        <v>50.359342409999996</v>
      </c>
      <c r="F87" s="13">
        <f t="shared" si="24"/>
        <v>-3.5897342800000001</v>
      </c>
      <c r="G87" s="13">
        <f t="shared" si="24"/>
        <v>46.769608129999995</v>
      </c>
      <c r="H87" s="14">
        <f t="shared" si="24"/>
        <v>0</v>
      </c>
      <c r="I87" s="13">
        <f t="shared" si="24"/>
        <v>-2.4</v>
      </c>
      <c r="J87" s="13">
        <f t="shared" si="24"/>
        <v>-2.4</v>
      </c>
      <c r="K87" s="14">
        <f t="shared" si="24"/>
        <v>-179.35039186999998</v>
      </c>
    </row>
    <row r="88" spans="1:11" ht="15" customHeight="1" x14ac:dyDescent="0.25">
      <c r="A88" s="18" t="s">
        <v>23</v>
      </c>
      <c r="B88" s="16">
        <v>43.65</v>
      </c>
      <c r="C88" s="16">
        <v>-11.1</v>
      </c>
      <c r="D88" s="16">
        <f>SUM(B88:C88)</f>
        <v>32.549999999999997</v>
      </c>
      <c r="E88" s="16">
        <v>10.1</v>
      </c>
      <c r="F88" s="16">
        <v>0</v>
      </c>
      <c r="G88" s="16">
        <f>+E88+F88</f>
        <v>10.1</v>
      </c>
      <c r="H88" s="17">
        <v>0</v>
      </c>
      <c r="I88" s="16">
        <v>0</v>
      </c>
      <c r="J88" s="16">
        <f>+H88+I88</f>
        <v>0</v>
      </c>
      <c r="K88" s="17">
        <f>+D88+G88+J88</f>
        <v>42.65</v>
      </c>
    </row>
    <row r="89" spans="1:11" ht="15" customHeight="1" x14ac:dyDescent="0.25">
      <c r="A89" s="18" t="s">
        <v>24</v>
      </c>
      <c r="B89" s="16">
        <v>9.8000000000000007</v>
      </c>
      <c r="C89" s="16">
        <v>-35.35</v>
      </c>
      <c r="D89" s="16">
        <f>SUM(B89:C89)</f>
        <v>-25.55</v>
      </c>
      <c r="E89" s="16">
        <v>7.2456725300000002</v>
      </c>
      <c r="F89" s="16">
        <v>-0.39245944999999999</v>
      </c>
      <c r="G89" s="16">
        <f>+E89+F89</f>
        <v>6.8532130800000006</v>
      </c>
      <c r="H89" s="17">
        <v>0.76786036999999996</v>
      </c>
      <c r="I89" s="16">
        <v>0</v>
      </c>
      <c r="J89" s="16">
        <f>+H89+I89</f>
        <v>0.76786036999999996</v>
      </c>
      <c r="K89" s="17">
        <f>+D89+G89+J89</f>
        <v>-17.92892655</v>
      </c>
    </row>
    <row r="90" spans="1:11" ht="15" customHeight="1" x14ac:dyDescent="0.25">
      <c r="A90" s="18" t="s">
        <v>25</v>
      </c>
      <c r="B90" s="16">
        <v>12.4</v>
      </c>
      <c r="C90" s="16">
        <v>-54.703420000000001</v>
      </c>
      <c r="D90" s="16">
        <f>SUM(B90:C90)</f>
        <v>-42.303420000000003</v>
      </c>
      <c r="E90" s="16">
        <v>5.7842381400000003</v>
      </c>
      <c r="F90" s="16">
        <v>-4.9496129999999999E-2</v>
      </c>
      <c r="G90" s="16">
        <f>+E90+F90</f>
        <v>5.7347420100000006</v>
      </c>
      <c r="H90" s="17">
        <v>0</v>
      </c>
      <c r="I90" s="16">
        <v>0</v>
      </c>
      <c r="J90" s="16">
        <f>+H90+I90</f>
        <v>0</v>
      </c>
      <c r="K90" s="17">
        <f>+D90+G90+J90</f>
        <v>-36.568677990000005</v>
      </c>
    </row>
    <row r="91" spans="1:11" ht="15" customHeight="1" x14ac:dyDescent="0.25">
      <c r="A91" s="15" t="s">
        <v>17</v>
      </c>
      <c r="B91" s="13">
        <f t="shared" ref="B91:K91" si="25">SUM(B88:B90)</f>
        <v>65.850000000000009</v>
      </c>
      <c r="C91" s="13">
        <f t="shared" si="25"/>
        <v>-101.15342000000001</v>
      </c>
      <c r="D91" s="13">
        <f t="shared" si="25"/>
        <v>-35.303420000000003</v>
      </c>
      <c r="E91" s="13">
        <f t="shared" si="25"/>
        <v>23.129910670000001</v>
      </c>
      <c r="F91" s="13">
        <f t="shared" si="25"/>
        <v>-0.44195558000000001</v>
      </c>
      <c r="G91" s="13">
        <f t="shared" si="25"/>
        <v>22.687955090000003</v>
      </c>
      <c r="H91" s="14">
        <f t="shared" si="25"/>
        <v>0.76786036999999996</v>
      </c>
      <c r="I91" s="13">
        <f t="shared" si="25"/>
        <v>0</v>
      </c>
      <c r="J91" s="13">
        <f t="shared" si="25"/>
        <v>0.76786036999999996</v>
      </c>
      <c r="K91" s="14">
        <f t="shared" si="25"/>
        <v>-11.847604540000006</v>
      </c>
    </row>
    <row r="92" spans="1:11" ht="15" customHeight="1" x14ac:dyDescent="0.25">
      <c r="A92" s="18" t="s">
        <v>26</v>
      </c>
      <c r="B92" s="16">
        <v>11.7</v>
      </c>
      <c r="C92" s="16">
        <v>-48</v>
      </c>
      <c r="D92" s="16">
        <f>SUM(B92:C92)</f>
        <v>-36.299999999999997</v>
      </c>
      <c r="E92" s="16">
        <v>7.3431594799999997</v>
      </c>
      <c r="F92" s="16">
        <v>-3.2786030000000001E-2</v>
      </c>
      <c r="G92" s="16">
        <f>+E92+F92</f>
        <v>7.3103734500000002</v>
      </c>
      <c r="H92" s="17">
        <v>0</v>
      </c>
      <c r="I92" s="16">
        <v>-2.5920180000000001E-2</v>
      </c>
      <c r="J92" s="16">
        <f>+H92+I92</f>
        <v>-2.5920180000000001E-2</v>
      </c>
      <c r="K92" s="17">
        <f>+D92+G92+J92</f>
        <v>-29.015546729999997</v>
      </c>
    </row>
    <row r="93" spans="1:11" ht="15" customHeight="1" x14ac:dyDescent="0.25">
      <c r="A93" s="18" t="s">
        <v>27</v>
      </c>
      <c r="B93" s="16">
        <v>1.5</v>
      </c>
      <c r="C93" s="16">
        <v>-35.700000000000003</v>
      </c>
      <c r="D93" s="16">
        <f>SUM(B93:C93)</f>
        <v>-34.200000000000003</v>
      </c>
      <c r="E93" s="16">
        <v>36.442407719999999</v>
      </c>
      <c r="F93" s="16">
        <v>-9.1311219999999998E-2</v>
      </c>
      <c r="G93" s="16">
        <f>+E93+F93</f>
        <v>36.351096499999997</v>
      </c>
      <c r="H93" s="17">
        <v>0.41825541999999999</v>
      </c>
      <c r="I93" s="16">
        <v>-1.2</v>
      </c>
      <c r="J93" s="16">
        <f>+H93+I93</f>
        <v>-0.78174458000000002</v>
      </c>
      <c r="K93" s="17">
        <f>+D93+G93+J93</f>
        <v>1.3693519199999942</v>
      </c>
    </row>
    <row r="94" spans="1:11" ht="15" customHeight="1" x14ac:dyDescent="0.25">
      <c r="A94" s="18" t="s">
        <v>28</v>
      </c>
      <c r="B94" s="16">
        <v>8.3350000000000009</v>
      </c>
      <c r="C94" s="16">
        <v>-35.049999999999997</v>
      </c>
      <c r="D94" s="16">
        <v>-26.715</v>
      </c>
      <c r="E94" s="16">
        <v>144.66603900000001</v>
      </c>
      <c r="F94" s="16">
        <v>-5.0000000000000001E-4</v>
      </c>
      <c r="G94" s="16">
        <v>144.66553900000002</v>
      </c>
      <c r="H94" s="17">
        <v>0</v>
      </c>
      <c r="I94" s="16">
        <v>-0.6</v>
      </c>
      <c r="J94" s="16">
        <v>-0.6</v>
      </c>
      <c r="K94" s="17">
        <v>117.35053900000003</v>
      </c>
    </row>
    <row r="95" spans="1:11" s="19" customFormat="1" ht="15" customHeight="1" x14ac:dyDescent="0.25">
      <c r="A95" s="15" t="s">
        <v>18</v>
      </c>
      <c r="B95" s="13">
        <f t="shared" ref="B95:K95" si="26">SUM(B92:B94)</f>
        <v>21.535</v>
      </c>
      <c r="C95" s="13">
        <f t="shared" si="26"/>
        <v>-118.75</v>
      </c>
      <c r="D95" s="13">
        <f t="shared" si="26"/>
        <v>-97.215000000000003</v>
      </c>
      <c r="E95" s="13">
        <f t="shared" si="26"/>
        <v>188.45160620000001</v>
      </c>
      <c r="F95" s="13">
        <f t="shared" si="26"/>
        <v>-0.12459724999999999</v>
      </c>
      <c r="G95" s="13">
        <f t="shared" si="26"/>
        <v>188.32700895000002</v>
      </c>
      <c r="H95" s="14">
        <f t="shared" si="26"/>
        <v>0.41825541999999999</v>
      </c>
      <c r="I95" s="13">
        <f t="shared" si="26"/>
        <v>-1.8259201799999998</v>
      </c>
      <c r="J95" s="13">
        <f t="shared" si="26"/>
        <v>-1.4076647599999998</v>
      </c>
      <c r="K95" s="14">
        <f t="shared" si="26"/>
        <v>89.704344190000029</v>
      </c>
    </row>
    <row r="96" spans="1:11" ht="15" customHeight="1" x14ac:dyDescent="0.25">
      <c r="A96" s="18" t="s">
        <v>29</v>
      </c>
      <c r="B96" s="16">
        <v>3</v>
      </c>
      <c r="C96" s="16">
        <v>-48.45</v>
      </c>
      <c r="D96" s="16">
        <v>-45.45</v>
      </c>
      <c r="E96" s="16">
        <v>52.04583469</v>
      </c>
      <c r="F96" s="16">
        <v>-3.782336E-2</v>
      </c>
      <c r="G96" s="16">
        <v>52.008011330000002</v>
      </c>
      <c r="H96" s="17">
        <v>0</v>
      </c>
      <c r="I96" s="16">
        <v>0</v>
      </c>
      <c r="J96" s="16">
        <v>0</v>
      </c>
      <c r="K96" s="17">
        <v>6.5580113299999994</v>
      </c>
    </row>
    <row r="97" spans="1:11" ht="15" customHeight="1" x14ac:dyDescent="0.25">
      <c r="A97" s="18" t="s">
        <v>30</v>
      </c>
      <c r="B97" s="16">
        <v>9.8000000000000007</v>
      </c>
      <c r="C97" s="16">
        <v>-72.349999999999994</v>
      </c>
      <c r="D97" s="16">
        <v>-62.55</v>
      </c>
      <c r="E97" s="16">
        <v>38.875808450000001</v>
      </c>
      <c r="F97" s="16">
        <v>-2.9978487899999999</v>
      </c>
      <c r="G97" s="16">
        <v>35.877959660000002</v>
      </c>
      <c r="H97" s="17">
        <v>2.9152500000000001E-2</v>
      </c>
      <c r="I97" s="16">
        <v>0</v>
      </c>
      <c r="J97" s="16">
        <v>2.9152500000000001E-2</v>
      </c>
      <c r="K97" s="17">
        <v>-26.642887839999997</v>
      </c>
    </row>
    <row r="98" spans="1:11" ht="15" customHeight="1" x14ac:dyDescent="0.25">
      <c r="A98" s="18" t="s">
        <v>31</v>
      </c>
      <c r="B98" s="16">
        <v>10.199999999999999</v>
      </c>
      <c r="C98" s="16">
        <v>-67.47</v>
      </c>
      <c r="D98" s="16">
        <f>SUM(B98:C98)</f>
        <v>-57.269999999999996</v>
      </c>
      <c r="E98" s="16">
        <v>108.64251227</v>
      </c>
      <c r="F98" s="16">
        <v>-4.714716E-2</v>
      </c>
      <c r="G98" s="16">
        <f>+E98+F98</f>
        <v>108.59536511</v>
      </c>
      <c r="H98" s="17">
        <v>0</v>
      </c>
      <c r="I98" s="16">
        <v>0</v>
      </c>
      <c r="J98" s="16">
        <f>+H98+I98</f>
        <v>0</v>
      </c>
      <c r="K98" s="17">
        <f>+D98+G98+J98</f>
        <v>51.325365110000007</v>
      </c>
    </row>
    <row r="99" spans="1:11" ht="15" customHeight="1" x14ac:dyDescent="0.25">
      <c r="A99" s="15" t="s">
        <v>19</v>
      </c>
      <c r="B99" s="13">
        <f t="shared" ref="B99:K99" si="27">SUM(B96:B98)</f>
        <v>23</v>
      </c>
      <c r="C99" s="13">
        <f t="shared" si="27"/>
        <v>-188.26999999999998</v>
      </c>
      <c r="D99" s="13">
        <f t="shared" si="27"/>
        <v>-165.26999999999998</v>
      </c>
      <c r="E99" s="13">
        <f t="shared" si="27"/>
        <v>199.56415541000001</v>
      </c>
      <c r="F99" s="13">
        <f t="shared" si="27"/>
        <v>-3.0828193100000001</v>
      </c>
      <c r="G99" s="13">
        <f t="shared" si="27"/>
        <v>196.48133610000002</v>
      </c>
      <c r="H99" s="14">
        <f t="shared" si="27"/>
        <v>2.9152500000000001E-2</v>
      </c>
      <c r="I99" s="13">
        <f t="shared" si="27"/>
        <v>0</v>
      </c>
      <c r="J99" s="13">
        <f t="shared" si="27"/>
        <v>2.9152500000000001E-2</v>
      </c>
      <c r="K99" s="14">
        <f t="shared" si="27"/>
        <v>31.24048860000001</v>
      </c>
    </row>
    <row r="100" spans="1:11" ht="15" customHeight="1" x14ac:dyDescent="0.25">
      <c r="A100" s="12">
        <v>2000</v>
      </c>
      <c r="B100" s="13">
        <f t="shared" ref="B100:K100" si="28">+B101+B102+B103+B105+B106+B107+B109+B110+B111+B113+B114+B115</f>
        <v>145.75</v>
      </c>
      <c r="C100" s="13">
        <f t="shared" si="28"/>
        <v>-605.15</v>
      </c>
      <c r="D100" s="13">
        <f t="shared" si="28"/>
        <v>-459.39999999999992</v>
      </c>
      <c r="E100" s="13">
        <f t="shared" si="28"/>
        <v>382.31708607000007</v>
      </c>
      <c r="F100" s="13">
        <f t="shared" si="28"/>
        <v>-42.306071910000007</v>
      </c>
      <c r="G100" s="13">
        <f t="shared" si="28"/>
        <v>339.41101415999998</v>
      </c>
      <c r="H100" s="14">
        <f t="shared" si="28"/>
        <v>4.673</v>
      </c>
      <c r="I100" s="13">
        <f t="shared" si="28"/>
        <v>-4.39139781</v>
      </c>
      <c r="J100" s="13">
        <f t="shared" si="28"/>
        <v>0.28160218999999964</v>
      </c>
      <c r="K100" s="14">
        <f t="shared" si="28"/>
        <v>-119.70738364999997</v>
      </c>
    </row>
    <row r="101" spans="1:11" ht="15" customHeight="1" x14ac:dyDescent="0.25">
      <c r="A101" s="18" t="s">
        <v>20</v>
      </c>
      <c r="B101" s="16">
        <v>4</v>
      </c>
      <c r="C101" s="16">
        <v>-130.69999999999999</v>
      </c>
      <c r="D101" s="16">
        <f>SUM(B101:C101)</f>
        <v>-126.69999999999999</v>
      </c>
      <c r="E101" s="16">
        <v>54.588124950000001</v>
      </c>
      <c r="F101" s="16">
        <v>-26.67663834</v>
      </c>
      <c r="G101" s="16">
        <f>+E101+F101</f>
        <v>27.911486610000001</v>
      </c>
      <c r="H101" s="17">
        <v>0</v>
      </c>
      <c r="I101" s="16">
        <v>0</v>
      </c>
      <c r="J101" s="16">
        <f>+H101+I101</f>
        <v>0</v>
      </c>
      <c r="K101" s="17">
        <f>+D101+G101+J101</f>
        <v>-98.788513389999991</v>
      </c>
    </row>
    <row r="102" spans="1:11" ht="15" customHeight="1" x14ac:dyDescent="0.25">
      <c r="A102" s="18" t="s">
        <v>21</v>
      </c>
      <c r="B102" s="16">
        <v>7</v>
      </c>
      <c r="C102" s="16">
        <v>-63.95</v>
      </c>
      <c r="D102" s="16">
        <f>SUM(B102:C102)</f>
        <v>-56.95</v>
      </c>
      <c r="E102" s="16">
        <v>12.80285596</v>
      </c>
      <c r="F102" s="16">
        <v>-8.1928349999999997E-2</v>
      </c>
      <c r="G102" s="16">
        <f>+E102+F102</f>
        <v>12.72092761</v>
      </c>
      <c r="H102" s="17">
        <v>0</v>
      </c>
      <c r="I102" s="16">
        <v>0</v>
      </c>
      <c r="J102" s="16">
        <f>+H102+I102</f>
        <v>0</v>
      </c>
      <c r="K102" s="17">
        <f>+D102+G102+J102</f>
        <v>-44.229072389999999</v>
      </c>
    </row>
    <row r="103" spans="1:11" ht="15" customHeight="1" x14ac:dyDescent="0.25">
      <c r="A103" s="18" t="s">
        <v>22</v>
      </c>
      <c r="B103" s="16">
        <v>8.6999999999999993</v>
      </c>
      <c r="C103" s="16">
        <v>-7.65</v>
      </c>
      <c r="D103" s="16">
        <f>SUM(B103:C103)</f>
        <v>1.0499999999999989</v>
      </c>
      <c r="E103" s="16">
        <v>24.381515149999998</v>
      </c>
      <c r="F103" s="16">
        <v>-0.85425236999999998</v>
      </c>
      <c r="G103" s="16">
        <f>+E103+F103</f>
        <v>23.527262779999997</v>
      </c>
      <c r="H103" s="17">
        <v>0</v>
      </c>
      <c r="I103" s="16">
        <v>-1.4</v>
      </c>
      <c r="J103" s="16">
        <f>+H103+I103</f>
        <v>-1.4</v>
      </c>
      <c r="K103" s="17">
        <f>+D103+G103+J103</f>
        <v>23.17726278</v>
      </c>
    </row>
    <row r="104" spans="1:11" ht="15" customHeight="1" x14ac:dyDescent="0.25">
      <c r="A104" s="15" t="s">
        <v>16</v>
      </c>
      <c r="B104" s="13">
        <f t="shared" ref="B104:K104" si="29">SUM(B101:B103)</f>
        <v>19.7</v>
      </c>
      <c r="C104" s="13">
        <f t="shared" si="29"/>
        <v>-202.29999999999998</v>
      </c>
      <c r="D104" s="13">
        <f t="shared" si="29"/>
        <v>-182.59999999999997</v>
      </c>
      <c r="E104" s="13">
        <f t="shared" si="29"/>
        <v>91.772496059999995</v>
      </c>
      <c r="F104" s="13">
        <f t="shared" si="29"/>
        <v>-27.61281906</v>
      </c>
      <c r="G104" s="13">
        <f t="shared" si="29"/>
        <v>64.159677000000002</v>
      </c>
      <c r="H104" s="14">
        <f t="shared" si="29"/>
        <v>0</v>
      </c>
      <c r="I104" s="13">
        <f t="shared" si="29"/>
        <v>-1.4</v>
      </c>
      <c r="J104" s="13">
        <f t="shared" si="29"/>
        <v>-1.4</v>
      </c>
      <c r="K104" s="14">
        <f t="shared" si="29"/>
        <v>-119.84032299999998</v>
      </c>
    </row>
    <row r="105" spans="1:11" ht="15" customHeight="1" x14ac:dyDescent="0.25">
      <c r="A105" s="18" t="s">
        <v>23</v>
      </c>
      <c r="B105" s="16">
        <v>50</v>
      </c>
      <c r="C105" s="16">
        <v>0</v>
      </c>
      <c r="D105" s="16">
        <f>SUM(B105:C105)</f>
        <v>50</v>
      </c>
      <c r="E105" s="16">
        <v>21.286347540000001</v>
      </c>
      <c r="F105" s="16">
        <v>-1.0530329999999999E-2</v>
      </c>
      <c r="G105" s="16">
        <f>+E105+F105</f>
        <v>21.27581721</v>
      </c>
      <c r="H105" s="17">
        <v>0.35</v>
      </c>
      <c r="I105" s="16">
        <v>-4.5001899999999997E-2</v>
      </c>
      <c r="J105" s="16">
        <f>+H105+I105</f>
        <v>0.30499809999999999</v>
      </c>
      <c r="K105" s="17">
        <f>+D105+G105+J105</f>
        <v>71.580815310000006</v>
      </c>
    </row>
    <row r="106" spans="1:11" ht="15" customHeight="1" x14ac:dyDescent="0.25">
      <c r="A106" s="18" t="s">
        <v>24</v>
      </c>
      <c r="B106" s="16">
        <v>17.399999999999999</v>
      </c>
      <c r="C106" s="16">
        <v>-40.5</v>
      </c>
      <c r="D106" s="16">
        <f>SUM(B106:C106)</f>
        <v>-23.1</v>
      </c>
      <c r="E106" s="16">
        <v>30.042299679999999</v>
      </c>
      <c r="F106" s="16">
        <v>-0.27550362</v>
      </c>
      <c r="G106" s="16">
        <f>+E106+F106</f>
        <v>29.766796060000001</v>
      </c>
      <c r="H106" s="17">
        <v>0.56000000000000005</v>
      </c>
      <c r="I106" s="16">
        <v>0</v>
      </c>
      <c r="J106" s="16">
        <f>+H106+I106</f>
        <v>0.56000000000000005</v>
      </c>
      <c r="K106" s="17">
        <f>+D106+G106+J106</f>
        <v>7.2267960599999999</v>
      </c>
    </row>
    <row r="107" spans="1:11" ht="15" customHeight="1" x14ac:dyDescent="0.25">
      <c r="A107" s="18" t="s">
        <v>25</v>
      </c>
      <c r="B107" s="16">
        <v>4.5</v>
      </c>
      <c r="C107" s="16">
        <v>-66</v>
      </c>
      <c r="D107" s="16">
        <f>SUM(B107:C107)</f>
        <v>-61.5</v>
      </c>
      <c r="E107" s="16">
        <v>49.68880128</v>
      </c>
      <c r="F107" s="16">
        <v>-2.9991297299999999</v>
      </c>
      <c r="G107" s="16">
        <f>+E107+F107</f>
        <v>46.68967155</v>
      </c>
      <c r="H107" s="17">
        <v>0</v>
      </c>
      <c r="I107" s="16">
        <f>-0.08468449-0.00005642</f>
        <v>-8.4740910000000003E-2</v>
      </c>
      <c r="J107" s="16">
        <f>+H107+I107</f>
        <v>-8.4740910000000003E-2</v>
      </c>
      <c r="K107" s="17">
        <f>+D107+G107+J107</f>
        <v>-14.895069360000001</v>
      </c>
    </row>
    <row r="108" spans="1:11" ht="15" customHeight="1" x14ac:dyDescent="0.25">
      <c r="A108" s="15" t="s">
        <v>17</v>
      </c>
      <c r="B108" s="13">
        <f t="shared" ref="B108:K108" si="30">SUM(B105:B107)</f>
        <v>71.900000000000006</v>
      </c>
      <c r="C108" s="13">
        <f t="shared" si="30"/>
        <v>-106.5</v>
      </c>
      <c r="D108" s="13">
        <f t="shared" si="30"/>
        <v>-34.6</v>
      </c>
      <c r="E108" s="13">
        <f t="shared" si="30"/>
        <v>101.0174485</v>
      </c>
      <c r="F108" s="13">
        <f t="shared" si="30"/>
        <v>-3.2851636800000001</v>
      </c>
      <c r="G108" s="13">
        <f t="shared" si="30"/>
        <v>97.732284820000004</v>
      </c>
      <c r="H108" s="14">
        <f t="shared" si="30"/>
        <v>0.91</v>
      </c>
      <c r="I108" s="13">
        <f t="shared" si="30"/>
        <v>-0.12974280999999999</v>
      </c>
      <c r="J108" s="13">
        <f t="shared" si="30"/>
        <v>0.78025718999999993</v>
      </c>
      <c r="K108" s="14">
        <f t="shared" si="30"/>
        <v>63.912542010000003</v>
      </c>
    </row>
    <row r="109" spans="1:11" ht="15" customHeight="1" x14ac:dyDescent="0.25">
      <c r="A109" s="18" t="s">
        <v>26</v>
      </c>
      <c r="B109" s="16">
        <v>10</v>
      </c>
      <c r="C109" s="16">
        <v>-58.4</v>
      </c>
      <c r="D109" s="16">
        <v>-48.4</v>
      </c>
      <c r="E109" s="16">
        <v>26.1</v>
      </c>
      <c r="F109" s="16">
        <v>-7.3</v>
      </c>
      <c r="G109" s="16">
        <v>18.2</v>
      </c>
      <c r="H109" s="17">
        <v>0.1</v>
      </c>
      <c r="I109" s="16">
        <v>-0.4</v>
      </c>
      <c r="J109" s="16">
        <v>-0.3</v>
      </c>
      <c r="K109" s="17">
        <v>-30.5</v>
      </c>
    </row>
    <row r="110" spans="1:11" ht="15" customHeight="1" x14ac:dyDescent="0.25">
      <c r="A110" s="18" t="s">
        <v>27</v>
      </c>
      <c r="B110" s="16">
        <v>9.5500000000000007</v>
      </c>
      <c r="C110" s="16">
        <v>-100.6</v>
      </c>
      <c r="D110" s="16">
        <f>SUM(B110:C110)</f>
        <v>-91.05</v>
      </c>
      <c r="E110" s="16">
        <v>28.29370342</v>
      </c>
      <c r="F110" s="16">
        <v>-1.6156714700000001</v>
      </c>
      <c r="G110" s="16">
        <f>+E110+F110</f>
        <v>26.678031950000001</v>
      </c>
      <c r="H110" s="17">
        <v>0</v>
      </c>
      <c r="I110" s="16">
        <v>-8.8807999999999998E-2</v>
      </c>
      <c r="J110" s="16">
        <f>+H110+I110</f>
        <v>-8.8807999999999998E-2</v>
      </c>
      <c r="K110" s="17">
        <f>+D110+G110+J110</f>
        <v>-64.460776049999993</v>
      </c>
    </row>
    <row r="111" spans="1:11" ht="15" customHeight="1" x14ac:dyDescent="0.25">
      <c r="A111" s="18" t="s">
        <v>28</v>
      </c>
      <c r="B111" s="16">
        <v>4.2</v>
      </c>
      <c r="C111" s="16">
        <v>-23.9</v>
      </c>
      <c r="D111" s="16">
        <f>SUM(B111:C111)</f>
        <v>-19.7</v>
      </c>
      <c r="E111" s="16">
        <v>17.053864489999999</v>
      </c>
      <c r="F111" s="16">
        <v>-0.101886</v>
      </c>
      <c r="G111" s="16">
        <f>+E111+F111</f>
        <v>16.951978489999998</v>
      </c>
      <c r="H111" s="17">
        <v>0</v>
      </c>
      <c r="I111" s="16">
        <v>0</v>
      </c>
      <c r="J111" s="16">
        <f>+H111+I111</f>
        <v>0</v>
      </c>
      <c r="K111" s="17">
        <f>+D111+G111+J111</f>
        <v>-2.7480215100000009</v>
      </c>
    </row>
    <row r="112" spans="1:11" ht="15" customHeight="1" x14ac:dyDescent="0.25">
      <c r="A112" s="15" t="s">
        <v>18</v>
      </c>
      <c r="B112" s="13">
        <f t="shared" ref="B112:K112" si="31">SUM(B109:B111)</f>
        <v>23.75</v>
      </c>
      <c r="C112" s="13">
        <f t="shared" si="31"/>
        <v>-182.9</v>
      </c>
      <c r="D112" s="13">
        <f t="shared" si="31"/>
        <v>-159.14999999999998</v>
      </c>
      <c r="E112" s="13">
        <f t="shared" si="31"/>
        <v>71.447567910000004</v>
      </c>
      <c r="F112" s="13">
        <f t="shared" si="31"/>
        <v>-9.0175574699999999</v>
      </c>
      <c r="G112" s="13">
        <f t="shared" si="31"/>
        <v>61.830010439999995</v>
      </c>
      <c r="H112" s="14">
        <f t="shared" si="31"/>
        <v>0.1</v>
      </c>
      <c r="I112" s="13">
        <f t="shared" si="31"/>
        <v>-0.48880800000000002</v>
      </c>
      <c r="J112" s="13">
        <f t="shared" si="31"/>
        <v>-0.38880799999999999</v>
      </c>
      <c r="K112" s="14">
        <f t="shared" si="31"/>
        <v>-97.708797559999994</v>
      </c>
    </row>
    <row r="113" spans="1:11" ht="15" customHeight="1" x14ac:dyDescent="0.25">
      <c r="A113" s="18" t="s">
        <v>29</v>
      </c>
      <c r="B113" s="16">
        <v>4.2</v>
      </c>
      <c r="C113" s="16">
        <v>-35.1</v>
      </c>
      <c r="D113" s="16">
        <f>SUM(B113:C113)</f>
        <v>-30.900000000000002</v>
      </c>
      <c r="E113" s="16">
        <v>44.1</v>
      </c>
      <c r="F113" s="16">
        <v>-2</v>
      </c>
      <c r="G113" s="16">
        <f>+E113+F113</f>
        <v>42.1</v>
      </c>
      <c r="H113" s="17">
        <v>5.0000000000000001E-3</v>
      </c>
      <c r="I113" s="16">
        <v>-2.2000000000000002</v>
      </c>
      <c r="J113" s="16">
        <f>+H113+I113</f>
        <v>-2.1950000000000003</v>
      </c>
      <c r="K113" s="17">
        <f>+D113+G113+J113</f>
        <v>9.004999999999999</v>
      </c>
    </row>
    <row r="114" spans="1:11" ht="15" customHeight="1" x14ac:dyDescent="0.25">
      <c r="A114" s="18" t="s">
        <v>30</v>
      </c>
      <c r="B114" s="16">
        <v>4</v>
      </c>
      <c r="C114" s="16">
        <v>-44.2</v>
      </c>
      <c r="D114" s="16">
        <f>SUM(B114:C114)</f>
        <v>-40.200000000000003</v>
      </c>
      <c r="E114" s="16">
        <v>14.319000000000001</v>
      </c>
      <c r="F114" s="16">
        <v>-0.27700000000000002</v>
      </c>
      <c r="G114" s="16">
        <f>+E114+F114</f>
        <v>14.042000000000002</v>
      </c>
      <c r="H114" s="17">
        <v>1.1639999999999999</v>
      </c>
      <c r="I114" s="16">
        <v>0</v>
      </c>
      <c r="J114" s="16">
        <f>+H114+I114</f>
        <v>1.1639999999999999</v>
      </c>
      <c r="K114" s="17">
        <f>+D114+G114+J114</f>
        <v>-24.994</v>
      </c>
    </row>
    <row r="115" spans="1:11" ht="15" customHeight="1" x14ac:dyDescent="0.25">
      <c r="A115" s="18" t="s">
        <v>31</v>
      </c>
      <c r="B115" s="16">
        <v>22.2</v>
      </c>
      <c r="C115" s="16">
        <v>-34.15</v>
      </c>
      <c r="D115" s="16">
        <f>SUM(B115:C115)</f>
        <v>-11.95</v>
      </c>
      <c r="E115" s="16">
        <v>59.660573599999999</v>
      </c>
      <c r="F115" s="16">
        <v>-0.1135317</v>
      </c>
      <c r="G115" s="16">
        <f>+E115+F115</f>
        <v>59.547041899999996</v>
      </c>
      <c r="H115" s="17">
        <v>2.4940000000000002</v>
      </c>
      <c r="I115" s="16">
        <v>-0.172847</v>
      </c>
      <c r="J115" s="16">
        <f>+H115+I115</f>
        <v>2.3211530000000002</v>
      </c>
      <c r="K115" s="17">
        <f>+D115+G115+J115</f>
        <v>49.918194899999996</v>
      </c>
    </row>
    <row r="116" spans="1:11" ht="15" customHeight="1" x14ac:dyDescent="0.25">
      <c r="A116" s="15" t="s">
        <v>19</v>
      </c>
      <c r="B116" s="13">
        <f t="shared" ref="B116:K116" si="32">SUM(B113:B115)</f>
        <v>30.4</v>
      </c>
      <c r="C116" s="13">
        <f t="shared" si="32"/>
        <v>-113.45000000000002</v>
      </c>
      <c r="D116" s="13">
        <f t="shared" si="32"/>
        <v>-83.050000000000011</v>
      </c>
      <c r="E116" s="13">
        <f t="shared" si="32"/>
        <v>118.0795736</v>
      </c>
      <c r="F116" s="13">
        <f t="shared" si="32"/>
        <v>-2.3905316999999999</v>
      </c>
      <c r="G116" s="13">
        <f t="shared" si="32"/>
        <v>115.68904190000001</v>
      </c>
      <c r="H116" s="14">
        <f t="shared" si="32"/>
        <v>3.6630000000000003</v>
      </c>
      <c r="I116" s="13">
        <f t="shared" si="32"/>
        <v>-2.3728470000000002</v>
      </c>
      <c r="J116" s="13">
        <f t="shared" si="32"/>
        <v>1.2901529999999999</v>
      </c>
      <c r="K116" s="14">
        <f t="shared" si="32"/>
        <v>33.929194899999999</v>
      </c>
    </row>
    <row r="117" spans="1:11" ht="15" customHeight="1" x14ac:dyDescent="0.25">
      <c r="A117" s="12">
        <v>2001</v>
      </c>
      <c r="B117" s="13">
        <f t="shared" ref="B117:K117" si="33">+B121+B125+B129+B133</f>
        <v>140.29999999999998</v>
      </c>
      <c r="C117" s="13">
        <f t="shared" si="33"/>
        <v>-374.25</v>
      </c>
      <c r="D117" s="13">
        <f t="shared" si="33"/>
        <v>-233.95000000000005</v>
      </c>
      <c r="E117" s="13">
        <f t="shared" si="33"/>
        <v>269.79113002000003</v>
      </c>
      <c r="F117" s="13">
        <f t="shared" si="33"/>
        <v>-16.594357390000003</v>
      </c>
      <c r="G117" s="13">
        <f t="shared" si="33"/>
        <v>253.19677263</v>
      </c>
      <c r="H117" s="14">
        <f t="shared" si="33"/>
        <v>5.9436353300000011</v>
      </c>
      <c r="I117" s="13">
        <f t="shared" si="33"/>
        <v>-5.8949129199999994</v>
      </c>
      <c r="J117" s="13">
        <f t="shared" si="33"/>
        <v>4.8722410000000105E-2</v>
      </c>
      <c r="K117" s="14">
        <f t="shared" si="33"/>
        <v>19.295495039999995</v>
      </c>
    </row>
    <row r="118" spans="1:11" ht="15" customHeight="1" x14ac:dyDescent="0.25">
      <c r="A118" s="18" t="s">
        <v>20</v>
      </c>
      <c r="B118" s="16">
        <v>12</v>
      </c>
      <c r="C118" s="16">
        <v>-106.4</v>
      </c>
      <c r="D118" s="16">
        <f>SUM(B118:C118)</f>
        <v>-94.4</v>
      </c>
      <c r="E118" s="16">
        <v>31.479610000000001</v>
      </c>
      <c r="F118" s="16">
        <v>-2.4602199100000002</v>
      </c>
      <c r="G118" s="16">
        <f>+E118+F118</f>
        <v>29.019390090000002</v>
      </c>
      <c r="H118" s="17">
        <v>0.52345976999999999</v>
      </c>
      <c r="I118" s="16">
        <v>-0.65398458999999998</v>
      </c>
      <c r="J118" s="16">
        <f>+H118+I118</f>
        <v>-0.13052481999999999</v>
      </c>
      <c r="K118" s="17">
        <f>+D118+G118+J118</f>
        <v>-65.511134730000009</v>
      </c>
    </row>
    <row r="119" spans="1:11" ht="15" customHeight="1" x14ac:dyDescent="0.25">
      <c r="A119" s="18" t="s">
        <v>21</v>
      </c>
      <c r="B119" s="16">
        <v>19.600000000000001</v>
      </c>
      <c r="C119" s="16">
        <v>-56.5</v>
      </c>
      <c r="D119" s="16">
        <f>SUM(B119:C119)</f>
        <v>-36.9</v>
      </c>
      <c r="E119" s="16">
        <v>21.36248221</v>
      </c>
      <c r="F119" s="16">
        <v>-2.84901976</v>
      </c>
      <c r="G119" s="16">
        <f>SUM(E119:F119)</f>
        <v>18.513462449999999</v>
      </c>
      <c r="H119" s="17">
        <f>0.1+0.09</f>
        <v>0.19</v>
      </c>
      <c r="I119" s="16">
        <v>0</v>
      </c>
      <c r="J119" s="16">
        <f>+H119+I119</f>
        <v>0.19</v>
      </c>
      <c r="K119" s="17">
        <f>+D119+G119+J119</f>
        <v>-18.196537549999999</v>
      </c>
    </row>
    <row r="120" spans="1:11" ht="15" customHeight="1" x14ac:dyDescent="0.25">
      <c r="A120" s="18" t="s">
        <v>22</v>
      </c>
      <c r="B120" s="16">
        <v>4.5</v>
      </c>
      <c r="C120" s="16">
        <v>-37.049999999999997</v>
      </c>
      <c r="D120" s="16">
        <f>SUM(B120:C120)</f>
        <v>-32.549999999999997</v>
      </c>
      <c r="E120" s="16">
        <v>17.624069250000002</v>
      </c>
      <c r="F120" s="16">
        <v>-2.39616E-3</v>
      </c>
      <c r="G120" s="16">
        <f>SUM(E120:F120)</f>
        <v>17.621673090000002</v>
      </c>
      <c r="H120" s="17">
        <v>0</v>
      </c>
      <c r="I120" s="16">
        <f>-0.515-0.01736728</f>
        <v>-0.53236728</v>
      </c>
      <c r="J120" s="16">
        <f>+H120+I120</f>
        <v>-0.53236728</v>
      </c>
      <c r="K120" s="17">
        <f>+D120+G120+J120</f>
        <v>-15.460694189999996</v>
      </c>
    </row>
    <row r="121" spans="1:11" ht="15" customHeight="1" x14ac:dyDescent="0.25">
      <c r="A121" s="15" t="s">
        <v>16</v>
      </c>
      <c r="B121" s="13">
        <f t="shared" ref="B121:K121" si="34">SUM(B118:B120)</f>
        <v>36.1</v>
      </c>
      <c r="C121" s="13">
        <f t="shared" si="34"/>
        <v>-199.95</v>
      </c>
      <c r="D121" s="13">
        <f t="shared" si="34"/>
        <v>-163.85000000000002</v>
      </c>
      <c r="E121" s="13">
        <f t="shared" si="34"/>
        <v>70.466161460000009</v>
      </c>
      <c r="F121" s="13">
        <f t="shared" si="34"/>
        <v>-5.3116358300000002</v>
      </c>
      <c r="G121" s="13">
        <f t="shared" si="34"/>
        <v>65.154525629999995</v>
      </c>
      <c r="H121" s="14">
        <f t="shared" si="34"/>
        <v>0.71345977000000005</v>
      </c>
      <c r="I121" s="13">
        <f t="shared" si="34"/>
        <v>-1.18635187</v>
      </c>
      <c r="J121" s="13">
        <f t="shared" si="34"/>
        <v>-0.47289209999999998</v>
      </c>
      <c r="K121" s="14">
        <f t="shared" si="34"/>
        <v>-99.168366470000009</v>
      </c>
    </row>
    <row r="122" spans="1:11" ht="15" customHeight="1" x14ac:dyDescent="0.25">
      <c r="A122" s="18" t="s">
        <v>23</v>
      </c>
      <c r="B122" s="16">
        <v>46.15</v>
      </c>
      <c r="C122" s="16">
        <v>-5.5</v>
      </c>
      <c r="D122" s="16">
        <f>SUM(B122:C122)</f>
        <v>40.65</v>
      </c>
      <c r="E122" s="16">
        <v>29.076254469999999</v>
      </c>
      <c r="F122" s="16">
        <v>-8.5174012000000001</v>
      </c>
      <c r="G122" s="16">
        <f>SUM(E122:F122)</f>
        <v>20.55885327</v>
      </c>
      <c r="H122" s="17">
        <v>0</v>
      </c>
      <c r="I122" s="16">
        <v>-1.87101315</v>
      </c>
      <c r="J122" s="16">
        <f>+H122+I122</f>
        <v>-1.87101315</v>
      </c>
      <c r="K122" s="17">
        <f>+D122+G122+J122</f>
        <v>59.337840119999996</v>
      </c>
    </row>
    <row r="123" spans="1:11" ht="15" customHeight="1" x14ac:dyDescent="0.25">
      <c r="A123" s="18" t="s">
        <v>24</v>
      </c>
      <c r="B123" s="16">
        <v>3.1</v>
      </c>
      <c r="C123" s="16">
        <v>-3.3</v>
      </c>
      <c r="D123" s="16">
        <f>SUM(B123:C123)</f>
        <v>-0.19999999999999973</v>
      </c>
      <c r="E123" s="16">
        <v>3.21082169</v>
      </c>
      <c r="F123" s="16">
        <v>-2.00508562</v>
      </c>
      <c r="G123" s="16">
        <f>SUM(E123:F123)</f>
        <v>1.2057360699999999</v>
      </c>
      <c r="H123" s="17">
        <v>4.9500000000000002E-2</v>
      </c>
      <c r="I123" s="16">
        <v>-5.3699999999999998E-2</v>
      </c>
      <c r="J123" s="16">
        <f>+H123+I123</f>
        <v>-4.1999999999999954E-3</v>
      </c>
      <c r="K123" s="17">
        <f>+D123+G123+J123</f>
        <v>1.0015360700000002</v>
      </c>
    </row>
    <row r="124" spans="1:11" ht="15" customHeight="1" x14ac:dyDescent="0.25">
      <c r="A124" s="18" t="s">
        <v>25</v>
      </c>
      <c r="B124" s="16">
        <v>7.5</v>
      </c>
      <c r="C124" s="16">
        <v>-31.75</v>
      </c>
      <c r="D124" s="16">
        <f>SUM(B124:C124)</f>
        <v>-24.25</v>
      </c>
      <c r="E124" s="16">
        <v>19.251830850000001</v>
      </c>
      <c r="F124" s="16">
        <v>-6.7590000000000003E-3</v>
      </c>
      <c r="G124" s="16">
        <f>SUM(E124:F124)</f>
        <v>19.245071850000002</v>
      </c>
      <c r="H124" s="17">
        <v>2.5272964</v>
      </c>
      <c r="I124" s="16">
        <f>-0.215-0.00479171</f>
        <v>-0.21979171</v>
      </c>
      <c r="J124" s="16">
        <f>+H124+I124</f>
        <v>2.30750469</v>
      </c>
      <c r="K124" s="17">
        <f>+D124+G124+J124</f>
        <v>-2.6974234599999978</v>
      </c>
    </row>
    <row r="125" spans="1:11" ht="15" customHeight="1" x14ac:dyDescent="0.25">
      <c r="A125" s="15" t="s">
        <v>17</v>
      </c>
      <c r="B125" s="13">
        <f t="shared" ref="B125:K125" si="35">SUM(B122:B124)</f>
        <v>56.75</v>
      </c>
      <c r="C125" s="13">
        <f t="shared" si="35"/>
        <v>-40.549999999999997</v>
      </c>
      <c r="D125" s="13">
        <f t="shared" si="35"/>
        <v>16.199999999999996</v>
      </c>
      <c r="E125" s="13">
        <f t="shared" si="35"/>
        <v>51.538907010000003</v>
      </c>
      <c r="F125" s="13">
        <f t="shared" si="35"/>
        <v>-10.529245820000002</v>
      </c>
      <c r="G125" s="13">
        <f t="shared" si="35"/>
        <v>41.009661190000003</v>
      </c>
      <c r="H125" s="14">
        <f t="shared" si="35"/>
        <v>2.5767964000000001</v>
      </c>
      <c r="I125" s="13">
        <f t="shared" si="35"/>
        <v>-2.1445048600000001</v>
      </c>
      <c r="J125" s="13">
        <f t="shared" si="35"/>
        <v>0.43229154000000003</v>
      </c>
      <c r="K125" s="14">
        <f t="shared" si="35"/>
        <v>57.64195273</v>
      </c>
    </row>
    <row r="126" spans="1:11" ht="15" customHeight="1" x14ac:dyDescent="0.25">
      <c r="A126" s="18" t="s">
        <v>26</v>
      </c>
      <c r="B126" s="16">
        <v>14.75</v>
      </c>
      <c r="C126" s="16">
        <v>-32.9</v>
      </c>
      <c r="D126" s="16">
        <f>SUM(B126:C126)</f>
        <v>-18.149999999999999</v>
      </c>
      <c r="E126" s="16">
        <v>14.818308800000001</v>
      </c>
      <c r="F126" s="16">
        <v>-0.13171783000000001</v>
      </c>
      <c r="G126" s="16">
        <f>SUM(E126:F126)</f>
        <v>14.686590970000001</v>
      </c>
      <c r="H126" s="17">
        <v>1.2039850000000001</v>
      </c>
      <c r="I126" s="16">
        <f>-0.43020046-0.07685573</f>
        <v>-0.50705619000000002</v>
      </c>
      <c r="J126" s="16">
        <f>+H126+I126</f>
        <v>0.69692881000000007</v>
      </c>
      <c r="K126" s="17">
        <f>+D126+G126+J126</f>
        <v>-2.7664802199999974</v>
      </c>
    </row>
    <row r="127" spans="1:11" ht="15" customHeight="1" x14ac:dyDescent="0.25">
      <c r="A127" s="18" t="s">
        <v>27</v>
      </c>
      <c r="B127" s="16">
        <v>12</v>
      </c>
      <c r="C127" s="16">
        <v>-3.3</v>
      </c>
      <c r="D127" s="16">
        <f>SUM(B127:C127)</f>
        <v>8.6999999999999993</v>
      </c>
      <c r="E127" s="16">
        <v>11.82937141</v>
      </c>
      <c r="F127" s="16">
        <v>-5.4693150000000003E-2</v>
      </c>
      <c r="G127" s="16">
        <f>SUM(E127:F127)</f>
        <v>11.77467826</v>
      </c>
      <c r="H127" s="17">
        <v>7.8394160000000004E-2</v>
      </c>
      <c r="I127" s="16">
        <v>0</v>
      </c>
      <c r="J127" s="16">
        <f>+H127+I127</f>
        <v>7.8394160000000004E-2</v>
      </c>
      <c r="K127" s="17">
        <f>+D127+G127+J127</f>
        <v>20.553072419999996</v>
      </c>
    </row>
    <row r="128" spans="1:11" ht="15" customHeight="1" x14ac:dyDescent="0.25">
      <c r="A128" s="18" t="s">
        <v>28</v>
      </c>
      <c r="B128" s="16">
        <v>4</v>
      </c>
      <c r="C128" s="16">
        <v>-19.989999999999998</v>
      </c>
      <c r="D128" s="16">
        <f>SUM(B128:C128)</f>
        <v>-15.989999999999998</v>
      </c>
      <c r="E128" s="16">
        <v>18.72759701</v>
      </c>
      <c r="F128" s="16">
        <v>-4.7729290000000001E-2</v>
      </c>
      <c r="G128" s="16">
        <f>SUM(E128:F128)</f>
        <v>18.679867720000001</v>
      </c>
      <c r="H128" s="17">
        <v>0</v>
      </c>
      <c r="I128" s="16">
        <v>-1.9119999999999999</v>
      </c>
      <c r="J128" s="16">
        <f>+H128+I128</f>
        <v>-1.9119999999999999</v>
      </c>
      <c r="K128" s="17">
        <f>+D128+G128+J128</f>
        <v>0.77786772000000237</v>
      </c>
    </row>
    <row r="129" spans="1:11" ht="15" customHeight="1" x14ac:dyDescent="0.25">
      <c r="A129" s="15" t="s">
        <v>18</v>
      </c>
      <c r="B129" s="13">
        <f t="shared" ref="B129:K129" si="36">SUM(B126:B128)</f>
        <v>30.75</v>
      </c>
      <c r="C129" s="13">
        <f t="shared" si="36"/>
        <v>-56.19</v>
      </c>
      <c r="D129" s="13">
        <f t="shared" si="36"/>
        <v>-25.439999999999998</v>
      </c>
      <c r="E129" s="13">
        <f t="shared" si="36"/>
        <v>45.375277220000001</v>
      </c>
      <c r="F129" s="13">
        <f t="shared" si="36"/>
        <v>-0.23414027000000001</v>
      </c>
      <c r="G129" s="13">
        <f t="shared" si="36"/>
        <v>45.141136950000003</v>
      </c>
      <c r="H129" s="14">
        <f t="shared" si="36"/>
        <v>1.2823791600000001</v>
      </c>
      <c r="I129" s="13">
        <f t="shared" si="36"/>
        <v>-2.4190561900000001</v>
      </c>
      <c r="J129" s="13">
        <f t="shared" si="36"/>
        <v>-1.13667703</v>
      </c>
      <c r="K129" s="14">
        <f t="shared" si="36"/>
        <v>18.564459920000001</v>
      </c>
    </row>
    <row r="130" spans="1:11" ht="15" customHeight="1" x14ac:dyDescent="0.25">
      <c r="A130" s="18" t="s">
        <v>29</v>
      </c>
      <c r="B130" s="16">
        <v>0</v>
      </c>
      <c r="C130" s="16">
        <v>-34.31</v>
      </c>
      <c r="D130" s="16">
        <f>SUM(B130:C130)</f>
        <v>-34.31</v>
      </c>
      <c r="E130" s="16">
        <v>14.852774950000001</v>
      </c>
      <c r="F130" s="16">
        <v>-0.51080400000000004</v>
      </c>
      <c r="G130" s="16">
        <f>SUM(E130:F130)</f>
        <v>14.34197095</v>
      </c>
      <c r="H130" s="17">
        <v>0</v>
      </c>
      <c r="I130" s="16">
        <v>-0.14499999999999999</v>
      </c>
      <c r="J130" s="16">
        <f>+H130+I130</f>
        <v>-0.14499999999999999</v>
      </c>
      <c r="K130" s="17">
        <f>+D130+G130+J130</f>
        <v>-20.113029050000002</v>
      </c>
    </row>
    <row r="131" spans="1:11" ht="15" customHeight="1" x14ac:dyDescent="0.25">
      <c r="A131" s="18" t="s">
        <v>30</v>
      </c>
      <c r="B131" s="16">
        <v>0.4</v>
      </c>
      <c r="C131" s="16">
        <v>-28.05</v>
      </c>
      <c r="D131" s="16">
        <f>SUM(B131:C131)</f>
        <v>-27.650000000000002</v>
      </c>
      <c r="E131" s="16">
        <v>9.75300938</v>
      </c>
      <c r="F131" s="16">
        <v>-1.4123499999999999E-3</v>
      </c>
      <c r="G131" s="16">
        <f>SUM(E131:F131)</f>
        <v>9.7515970299999992</v>
      </c>
      <c r="H131" s="17">
        <v>0.2</v>
      </c>
      <c r="I131" s="16">
        <v>0</v>
      </c>
      <c r="J131" s="16">
        <f>+H131+I131</f>
        <v>0.2</v>
      </c>
      <c r="K131" s="17">
        <f>+D131+G131+J131</f>
        <v>-17.698402970000004</v>
      </c>
    </row>
    <row r="132" spans="1:11" ht="15" customHeight="1" x14ac:dyDescent="0.25">
      <c r="A132" s="18" t="s">
        <v>32</v>
      </c>
      <c r="B132" s="16">
        <v>16.3</v>
      </c>
      <c r="C132" s="16">
        <v>-15.2</v>
      </c>
      <c r="D132" s="16">
        <f>SUM(B132:C132)</f>
        <v>1.1000000000000014</v>
      </c>
      <c r="E132" s="16">
        <v>77.805000000000007</v>
      </c>
      <c r="F132" s="16">
        <v>-7.1191199999999996E-3</v>
      </c>
      <c r="G132" s="16">
        <f>SUM(E132:F132)</f>
        <v>77.797880880000008</v>
      </c>
      <c r="H132" s="17">
        <v>1.171</v>
      </c>
      <c r="I132" s="16">
        <v>0</v>
      </c>
      <c r="J132" s="16">
        <f>+H132+I132</f>
        <v>1.171</v>
      </c>
      <c r="K132" s="17">
        <f>+D132+G132+J132</f>
        <v>80.068880880000009</v>
      </c>
    </row>
    <row r="133" spans="1:11" ht="15" customHeight="1" x14ac:dyDescent="0.25">
      <c r="A133" s="15" t="s">
        <v>19</v>
      </c>
      <c r="B133" s="13">
        <f t="shared" ref="B133:K133" si="37">SUM(B130:B132)</f>
        <v>16.7</v>
      </c>
      <c r="C133" s="13">
        <f t="shared" si="37"/>
        <v>-77.56</v>
      </c>
      <c r="D133" s="13">
        <f t="shared" si="37"/>
        <v>-60.860000000000007</v>
      </c>
      <c r="E133" s="13">
        <f t="shared" si="37"/>
        <v>102.41078433000001</v>
      </c>
      <c r="F133" s="13">
        <f t="shared" si="37"/>
        <v>-0.51933547000000002</v>
      </c>
      <c r="G133" s="13">
        <f t="shared" si="37"/>
        <v>101.89144886000001</v>
      </c>
      <c r="H133" s="14">
        <f t="shared" si="37"/>
        <v>1.371</v>
      </c>
      <c r="I133" s="13">
        <f t="shared" si="37"/>
        <v>-0.14499999999999999</v>
      </c>
      <c r="J133" s="13">
        <f t="shared" si="37"/>
        <v>1.226</v>
      </c>
      <c r="K133" s="14">
        <f t="shared" si="37"/>
        <v>42.257448860000004</v>
      </c>
    </row>
    <row r="134" spans="1:11" ht="15" customHeight="1" x14ac:dyDescent="0.25">
      <c r="A134" s="12">
        <v>2002</v>
      </c>
      <c r="B134" s="13">
        <f t="shared" ref="B134:K134" si="38">+B138+B142+B146+B150</f>
        <v>66.349999999999994</v>
      </c>
      <c r="C134" s="13">
        <f t="shared" si="38"/>
        <v>-248.52899999999997</v>
      </c>
      <c r="D134" s="13">
        <f t="shared" si="38"/>
        <v>-182.17899999999997</v>
      </c>
      <c r="E134" s="13">
        <f t="shared" si="38"/>
        <v>177.26833335000001</v>
      </c>
      <c r="F134" s="13">
        <f t="shared" si="38"/>
        <v>-13.05118306</v>
      </c>
      <c r="G134" s="13">
        <f t="shared" si="38"/>
        <v>164.21715029000001</v>
      </c>
      <c r="H134" s="14">
        <f t="shared" si="38"/>
        <v>7.5674777200000003</v>
      </c>
      <c r="I134" s="13">
        <f t="shared" si="38"/>
        <v>-3.2153844899999999</v>
      </c>
      <c r="J134" s="13">
        <f t="shared" si="38"/>
        <v>4.3520932300000013</v>
      </c>
      <c r="K134" s="14">
        <f t="shared" si="38"/>
        <v>-13.609756479999973</v>
      </c>
    </row>
    <row r="135" spans="1:11" ht="15" customHeight="1" x14ac:dyDescent="0.25">
      <c r="A135" s="18" t="s">
        <v>20</v>
      </c>
      <c r="B135" s="16">
        <v>0</v>
      </c>
      <c r="C135" s="16">
        <v>-96.07</v>
      </c>
      <c r="D135" s="16">
        <f>SUM(B135:C135)</f>
        <v>-96.07</v>
      </c>
      <c r="E135" s="16">
        <v>7.9946682999999998</v>
      </c>
      <c r="F135" s="16">
        <v>-4.1997040800000001</v>
      </c>
      <c r="G135" s="16">
        <f>+E135+F135</f>
        <v>3.7949642199999998</v>
      </c>
      <c r="H135" s="17">
        <v>0</v>
      </c>
      <c r="I135" s="16">
        <v>-0.41041100000000003</v>
      </c>
      <c r="J135" s="16">
        <f>+H135+I135</f>
        <v>-0.41041100000000003</v>
      </c>
      <c r="K135" s="17">
        <f>+D135+G135+J135</f>
        <v>-92.685446779999992</v>
      </c>
    </row>
    <row r="136" spans="1:11" ht="15" customHeight="1" x14ac:dyDescent="0.25">
      <c r="A136" s="18" t="s">
        <v>21</v>
      </c>
      <c r="B136" s="16">
        <v>5</v>
      </c>
      <c r="C136" s="16">
        <v>-36.33</v>
      </c>
      <c r="D136" s="16">
        <f>SUM(B136:C136)</f>
        <v>-31.33</v>
      </c>
      <c r="E136" s="16">
        <v>31.063634</v>
      </c>
      <c r="F136" s="16">
        <v>-0.19928499999999999</v>
      </c>
      <c r="G136" s="16">
        <f>+E136+F136</f>
        <v>30.864349000000001</v>
      </c>
      <c r="H136" s="17">
        <v>0</v>
      </c>
      <c r="I136" s="16">
        <v>0</v>
      </c>
      <c r="J136" s="16">
        <f>+H136+I136</f>
        <v>0</v>
      </c>
      <c r="K136" s="17">
        <f>+D136+G136+J136</f>
        <v>-0.46565099999999759</v>
      </c>
    </row>
    <row r="137" spans="1:11" ht="15" customHeight="1" x14ac:dyDescent="0.25">
      <c r="A137" s="18" t="s">
        <v>22</v>
      </c>
      <c r="B137" s="16">
        <v>6.3</v>
      </c>
      <c r="C137" s="16">
        <v>0</v>
      </c>
      <c r="D137" s="16">
        <f>SUM(B137:C137)</f>
        <v>6.3</v>
      </c>
      <c r="E137" s="16">
        <v>19.466000000000001</v>
      </c>
      <c r="F137" s="16">
        <v>-5.7277509999999996</v>
      </c>
      <c r="G137" s="16">
        <f>+E137+F137</f>
        <v>13.738249000000001</v>
      </c>
      <c r="H137" s="17">
        <v>0</v>
      </c>
      <c r="I137" s="16">
        <v>0</v>
      </c>
      <c r="J137" s="16">
        <f>+H137+I137</f>
        <v>0</v>
      </c>
      <c r="K137" s="17">
        <f>+D137+G137+J137</f>
        <v>20.038249</v>
      </c>
    </row>
    <row r="138" spans="1:11" ht="15" customHeight="1" x14ac:dyDescent="0.25">
      <c r="A138" s="15" t="s">
        <v>16</v>
      </c>
      <c r="B138" s="13">
        <f t="shared" ref="B138:K138" si="39">SUM(B135:B137)</f>
        <v>11.3</v>
      </c>
      <c r="C138" s="13">
        <f t="shared" si="39"/>
        <v>-132.39999999999998</v>
      </c>
      <c r="D138" s="13">
        <f t="shared" si="39"/>
        <v>-121.1</v>
      </c>
      <c r="E138" s="13">
        <f t="shared" si="39"/>
        <v>58.524302300000002</v>
      </c>
      <c r="F138" s="13">
        <f t="shared" si="39"/>
        <v>-10.126740079999999</v>
      </c>
      <c r="G138" s="13">
        <f t="shared" si="39"/>
        <v>48.397562220000005</v>
      </c>
      <c r="H138" s="14">
        <f t="shared" si="39"/>
        <v>0</v>
      </c>
      <c r="I138" s="13">
        <f t="shared" si="39"/>
        <v>-0.41041100000000003</v>
      </c>
      <c r="J138" s="13">
        <f t="shared" si="39"/>
        <v>-0.41041100000000003</v>
      </c>
      <c r="K138" s="14">
        <f t="shared" si="39"/>
        <v>-73.112848779999979</v>
      </c>
    </row>
    <row r="139" spans="1:11" ht="15" customHeight="1" x14ac:dyDescent="0.25">
      <c r="A139" s="18" t="s">
        <v>23</v>
      </c>
      <c r="B139" s="16">
        <v>31.5</v>
      </c>
      <c r="C139" s="16">
        <v>0</v>
      </c>
      <c r="D139" s="16">
        <f>SUM(B139:C139)</f>
        <v>31.5</v>
      </c>
      <c r="E139" s="16">
        <v>6.037687</v>
      </c>
      <c r="F139" s="16">
        <v>-6.4199999999999999E-4</v>
      </c>
      <c r="G139" s="16">
        <f>SUM(E139:F139)</f>
        <v>6.037045</v>
      </c>
      <c r="H139" s="17">
        <v>0</v>
      </c>
      <c r="I139" s="16">
        <v>-0.228379</v>
      </c>
      <c r="J139" s="16">
        <f>+H139+I139</f>
        <v>-0.228379</v>
      </c>
      <c r="K139" s="17">
        <f>+D139+G139+J139</f>
        <v>37.308666000000002</v>
      </c>
    </row>
    <row r="140" spans="1:11" ht="15" customHeight="1" x14ac:dyDescent="0.25">
      <c r="A140" s="18" t="s">
        <v>24</v>
      </c>
      <c r="B140" s="16">
        <v>0</v>
      </c>
      <c r="C140" s="16">
        <v>-13.5</v>
      </c>
      <c r="D140" s="16">
        <f>SUM(B140:C140)</f>
        <v>-13.5</v>
      </c>
      <c r="E140" s="16">
        <v>10.453203</v>
      </c>
      <c r="F140" s="16">
        <v>-0.143624</v>
      </c>
      <c r="G140" s="16">
        <f>SUM(E140:F140)</f>
        <v>10.309578999999999</v>
      </c>
      <c r="H140" s="17">
        <v>4.28</v>
      </c>
      <c r="I140" s="16">
        <v>0</v>
      </c>
      <c r="J140" s="16">
        <f>+H140+I140</f>
        <v>4.28</v>
      </c>
      <c r="K140" s="17">
        <f>+D140+G140+J140</f>
        <v>1.0895789999999996</v>
      </c>
    </row>
    <row r="141" spans="1:11" ht="15" customHeight="1" x14ac:dyDescent="0.25">
      <c r="A141" s="18" t="s">
        <v>25</v>
      </c>
      <c r="B141" s="16">
        <v>4</v>
      </c>
      <c r="C141" s="16">
        <v>-36.5</v>
      </c>
      <c r="D141" s="16">
        <f>SUM(B141:C141)</f>
        <v>-32.5</v>
      </c>
      <c r="E141" s="16">
        <v>6.3288738200000001</v>
      </c>
      <c r="F141" s="16">
        <v>-4.3940640000000003E-2</v>
      </c>
      <c r="G141" s="16">
        <f>SUM(E141:F141)</f>
        <v>6.2849331800000003</v>
      </c>
      <c r="H141" s="17">
        <f>0.91632941+0.43625</f>
        <v>1.3525794100000001</v>
      </c>
      <c r="I141" s="16">
        <v>-0.93191265000000001</v>
      </c>
      <c r="J141" s="16">
        <f>+H141+I141</f>
        <v>0.42066676000000014</v>
      </c>
      <c r="K141" s="17">
        <f>+D141+G141+J141</f>
        <v>-25.794400060000001</v>
      </c>
    </row>
    <row r="142" spans="1:11" ht="15" customHeight="1" x14ac:dyDescent="0.25">
      <c r="A142" s="15" t="s">
        <v>17</v>
      </c>
      <c r="B142" s="13">
        <f t="shared" ref="B142:K142" si="40">SUM(B139:B141)</f>
        <v>35.5</v>
      </c>
      <c r="C142" s="13">
        <f t="shared" si="40"/>
        <v>-50</v>
      </c>
      <c r="D142" s="13">
        <f t="shared" si="40"/>
        <v>-14.5</v>
      </c>
      <c r="E142" s="13">
        <f t="shared" si="40"/>
        <v>22.819763819999999</v>
      </c>
      <c r="F142" s="13">
        <f t="shared" si="40"/>
        <v>-0.18820664000000001</v>
      </c>
      <c r="G142" s="13">
        <f t="shared" si="40"/>
        <v>22.631557179999998</v>
      </c>
      <c r="H142" s="14">
        <f t="shared" si="40"/>
        <v>5.63257941</v>
      </c>
      <c r="I142" s="13">
        <f t="shared" si="40"/>
        <v>-1.16029165</v>
      </c>
      <c r="J142" s="13">
        <f t="shared" si="40"/>
        <v>4.4722877600000004</v>
      </c>
      <c r="K142" s="14">
        <f t="shared" si="40"/>
        <v>12.603844940000002</v>
      </c>
    </row>
    <row r="143" spans="1:11" ht="15" customHeight="1" x14ac:dyDescent="0.25">
      <c r="A143" s="18" t="s">
        <v>26</v>
      </c>
      <c r="B143" s="16">
        <v>5.55</v>
      </c>
      <c r="C143" s="16">
        <v>-29.7</v>
      </c>
      <c r="D143" s="16">
        <f>SUM(B143:C143)</f>
        <v>-24.15</v>
      </c>
      <c r="E143" s="16">
        <v>10.781602619999999</v>
      </c>
      <c r="F143" s="16">
        <v>-7.2215890000000005E-2</v>
      </c>
      <c r="G143" s="16">
        <f>SUM(E143:F143)</f>
        <v>10.709386729999999</v>
      </c>
      <c r="H143" s="17">
        <f>0.38374683+0.0085</f>
        <v>0.39224682999999999</v>
      </c>
      <c r="I143" s="16">
        <v>-3.1E-2</v>
      </c>
      <c r="J143" s="16">
        <f>+H143+I143</f>
        <v>0.36124683000000002</v>
      </c>
      <c r="K143" s="17">
        <f>+D143+G143+J143</f>
        <v>-13.079366439999999</v>
      </c>
    </row>
    <row r="144" spans="1:11" ht="15" customHeight="1" x14ac:dyDescent="0.25">
      <c r="A144" s="18" t="s">
        <v>27</v>
      </c>
      <c r="B144" s="16">
        <v>5</v>
      </c>
      <c r="C144" s="16">
        <v>-7.4</v>
      </c>
      <c r="D144" s="16">
        <f>SUM(B144:C144)</f>
        <v>-2.4000000000000004</v>
      </c>
      <c r="E144" s="16">
        <v>11.54620671</v>
      </c>
      <c r="F144" s="16">
        <v>-1.75E-4</v>
      </c>
      <c r="G144" s="16">
        <f>SUM(E144:F144)</f>
        <v>11.546031709999999</v>
      </c>
      <c r="H144" s="17">
        <v>0.90636839999999996</v>
      </c>
      <c r="I144" s="16">
        <v>0</v>
      </c>
      <c r="J144" s="16">
        <f>+H144+I144</f>
        <v>0.90636839999999996</v>
      </c>
      <c r="K144" s="17">
        <f>+D144+G144+J144</f>
        <v>10.052400109999999</v>
      </c>
    </row>
    <row r="145" spans="1:11" ht="15" customHeight="1" x14ac:dyDescent="0.25">
      <c r="A145" s="18" t="s">
        <v>28</v>
      </c>
      <c r="B145" s="16">
        <v>4</v>
      </c>
      <c r="C145" s="16">
        <v>-0.24</v>
      </c>
      <c r="D145" s="16">
        <f>SUM(B145:C145)</f>
        <v>3.76</v>
      </c>
      <c r="E145" s="16">
        <v>16.247145700000001</v>
      </c>
      <c r="F145" s="16">
        <v>-0.56676040999999999</v>
      </c>
      <c r="G145" s="16">
        <f>SUM(E145:F145)</f>
        <v>15.68038529</v>
      </c>
      <c r="H145" s="17">
        <f>0.02378836+0.13608878</f>
        <v>0.15987714</v>
      </c>
      <c r="I145" s="16">
        <v>-0.1025795</v>
      </c>
      <c r="J145" s="16">
        <f>+H145+I145</f>
        <v>5.7297639999999997E-2</v>
      </c>
      <c r="K145" s="17">
        <f>+D145+G145+J145</f>
        <v>19.497682930000003</v>
      </c>
    </row>
    <row r="146" spans="1:11" ht="15" customHeight="1" x14ac:dyDescent="0.25">
      <c r="A146" s="15" t="s">
        <v>18</v>
      </c>
      <c r="B146" s="13">
        <f t="shared" ref="B146:K146" si="41">SUM(B143:B145)</f>
        <v>14.55</v>
      </c>
      <c r="C146" s="13">
        <f t="shared" si="41"/>
        <v>-37.340000000000003</v>
      </c>
      <c r="D146" s="13">
        <f t="shared" si="41"/>
        <v>-22.79</v>
      </c>
      <c r="E146" s="13">
        <f t="shared" si="41"/>
        <v>38.574955029999998</v>
      </c>
      <c r="F146" s="13">
        <f t="shared" si="41"/>
        <v>-0.63915129999999998</v>
      </c>
      <c r="G146" s="13">
        <f t="shared" si="41"/>
        <v>37.935803730000003</v>
      </c>
      <c r="H146" s="14">
        <f t="shared" si="41"/>
        <v>1.4584923700000001</v>
      </c>
      <c r="I146" s="13">
        <f t="shared" si="41"/>
        <v>-0.13357950000000002</v>
      </c>
      <c r="J146" s="13">
        <f t="shared" si="41"/>
        <v>1.3249128700000001</v>
      </c>
      <c r="K146" s="14">
        <f t="shared" si="41"/>
        <v>16.470716600000003</v>
      </c>
    </row>
    <row r="147" spans="1:11" ht="15" customHeight="1" x14ac:dyDescent="0.25">
      <c r="A147" s="18" t="s">
        <v>29</v>
      </c>
      <c r="B147" s="16">
        <v>0</v>
      </c>
      <c r="C147" s="16">
        <v>-0.08</v>
      </c>
      <c r="D147" s="16">
        <f>SUM(B147:C147)</f>
        <v>-0.08</v>
      </c>
      <c r="E147" s="16">
        <v>12.255923190000001</v>
      </c>
      <c r="F147" s="16">
        <v>-3.5109790000000002E-2</v>
      </c>
      <c r="G147" s="16">
        <f>SUM(E147:F147)</f>
        <v>12.220813400000001</v>
      </c>
      <c r="H147" s="17">
        <v>0.47640594000000003</v>
      </c>
      <c r="I147" s="16">
        <v>-1.5111023400000001</v>
      </c>
      <c r="J147" s="16">
        <f>+H147+I147</f>
        <v>-1.0346964000000001</v>
      </c>
      <c r="K147" s="17">
        <f>+D147+G147+J147</f>
        <v>11.106117000000001</v>
      </c>
    </row>
    <row r="148" spans="1:11" ht="15" customHeight="1" x14ac:dyDescent="0.25">
      <c r="A148" s="18" t="s">
        <v>30</v>
      </c>
      <c r="B148" s="16">
        <v>0</v>
      </c>
      <c r="C148" s="16">
        <v>-15.959</v>
      </c>
      <c r="D148" s="16">
        <f>SUM(B148:C148)</f>
        <v>-15.959</v>
      </c>
      <c r="E148" s="16">
        <v>10.480683669999999</v>
      </c>
      <c r="F148" s="16">
        <v>-0.77089620999999997</v>
      </c>
      <c r="G148" s="16">
        <f>SUM(E148:F148)</f>
        <v>9.7097874599999994</v>
      </c>
      <c r="H148" s="17">
        <v>0</v>
      </c>
      <c r="I148" s="16">
        <v>0</v>
      </c>
      <c r="J148" s="16">
        <f>+H148+I148</f>
        <v>0</v>
      </c>
      <c r="K148" s="17">
        <f>+D148+G148+J148</f>
        <v>-6.2492125400000003</v>
      </c>
    </row>
    <row r="149" spans="1:11" ht="15" customHeight="1" x14ac:dyDescent="0.25">
      <c r="A149" s="18" t="s">
        <v>31</v>
      </c>
      <c r="B149" s="16">
        <v>5</v>
      </c>
      <c r="C149" s="16">
        <v>-12.75</v>
      </c>
      <c r="D149" s="16">
        <f>SUM(B149:C149)</f>
        <v>-7.75</v>
      </c>
      <c r="E149" s="16">
        <v>34.612705339999998</v>
      </c>
      <c r="F149" s="16">
        <v>-1.2910790400000001</v>
      </c>
      <c r="G149" s="16">
        <f>SUM(E149:F149)</f>
        <v>33.321626299999998</v>
      </c>
      <c r="H149" s="17">
        <v>0</v>
      </c>
      <c r="I149" s="16">
        <v>0</v>
      </c>
      <c r="J149" s="16">
        <f>+H149+I149</f>
        <v>0</v>
      </c>
      <c r="K149" s="17">
        <f>+D149+G149+J149</f>
        <v>25.571626299999998</v>
      </c>
    </row>
    <row r="150" spans="1:11" ht="15" customHeight="1" x14ac:dyDescent="0.25">
      <c r="A150" s="15" t="s">
        <v>19</v>
      </c>
      <c r="B150" s="13">
        <f t="shared" ref="B150:K150" si="42">SUM(B147:B149)</f>
        <v>5</v>
      </c>
      <c r="C150" s="13">
        <f t="shared" si="42"/>
        <v>-28.788999999999998</v>
      </c>
      <c r="D150" s="13">
        <f t="shared" si="42"/>
        <v>-23.788999999999998</v>
      </c>
      <c r="E150" s="13">
        <f t="shared" si="42"/>
        <v>57.3493122</v>
      </c>
      <c r="F150" s="13">
        <f t="shared" si="42"/>
        <v>-2.0970850400000001</v>
      </c>
      <c r="G150" s="13">
        <f t="shared" si="42"/>
        <v>55.252227159999997</v>
      </c>
      <c r="H150" s="14">
        <f t="shared" si="42"/>
        <v>0.47640594000000003</v>
      </c>
      <c r="I150" s="13">
        <f t="shared" si="42"/>
        <v>-1.5111023400000001</v>
      </c>
      <c r="J150" s="13">
        <f t="shared" si="42"/>
        <v>-1.0346964000000001</v>
      </c>
      <c r="K150" s="14">
        <f t="shared" si="42"/>
        <v>30.428530760000001</v>
      </c>
    </row>
    <row r="151" spans="1:11" ht="15" customHeight="1" x14ac:dyDescent="0.25">
      <c r="A151" s="12">
        <v>2003</v>
      </c>
      <c r="B151" s="13">
        <f t="shared" ref="B151:K151" si="43">+B155+B159+B163+B167</f>
        <v>105.79999999999998</v>
      </c>
      <c r="C151" s="13">
        <f t="shared" si="43"/>
        <v>-32.912399999999998</v>
      </c>
      <c r="D151" s="13">
        <f t="shared" si="43"/>
        <v>72.887599999999992</v>
      </c>
      <c r="E151" s="13">
        <f t="shared" si="43"/>
        <v>135.66839055</v>
      </c>
      <c r="F151" s="13">
        <f t="shared" si="43"/>
        <v>-8.7940595999999989</v>
      </c>
      <c r="G151" s="13">
        <f t="shared" si="43"/>
        <v>126.87433095</v>
      </c>
      <c r="H151" s="14">
        <f t="shared" si="43"/>
        <v>15.969349880000001</v>
      </c>
      <c r="I151" s="13">
        <f t="shared" si="43"/>
        <v>-0.93681835999999996</v>
      </c>
      <c r="J151" s="13">
        <f t="shared" si="43"/>
        <v>15.032531520000001</v>
      </c>
      <c r="K151" s="14">
        <f t="shared" si="43"/>
        <v>214.79446246999998</v>
      </c>
    </row>
    <row r="152" spans="1:11" ht="15" customHeight="1" x14ac:dyDescent="0.25">
      <c r="A152" s="18" t="s">
        <v>20</v>
      </c>
      <c r="B152" s="16">
        <v>0</v>
      </c>
      <c r="C152" s="16">
        <v>-20.9</v>
      </c>
      <c r="D152" s="16">
        <f>SUM(B152:C152)</f>
        <v>-20.9</v>
      </c>
      <c r="E152" s="16">
        <v>8.6904573999999997</v>
      </c>
      <c r="F152" s="16">
        <v>-0.49660078000000002</v>
      </c>
      <c r="G152" s="16">
        <f>SUM(E152:F152)</f>
        <v>8.19385662</v>
      </c>
      <c r="H152" s="17">
        <v>0</v>
      </c>
      <c r="I152" s="16">
        <v>0</v>
      </c>
      <c r="J152" s="16">
        <f>+H152+I152</f>
        <v>0</v>
      </c>
      <c r="K152" s="17">
        <f>+D152+G152+J152</f>
        <v>-12.706143379999999</v>
      </c>
    </row>
    <row r="153" spans="1:11" ht="15" customHeight="1" x14ac:dyDescent="0.25">
      <c r="A153" s="18" t="s">
        <v>21</v>
      </c>
      <c r="B153" s="16">
        <v>11.4</v>
      </c>
      <c r="C153" s="16">
        <v>-4.8</v>
      </c>
      <c r="D153" s="16">
        <f>SUM(B153:C153)</f>
        <v>6.6000000000000005</v>
      </c>
      <c r="E153" s="16">
        <v>14.270881169999999</v>
      </c>
      <c r="F153" s="16">
        <v>-1.3118513599999999</v>
      </c>
      <c r="G153" s="16">
        <f>SUM(E153:F153)</f>
        <v>12.959029809999999</v>
      </c>
      <c r="H153" s="17">
        <v>0</v>
      </c>
      <c r="I153" s="16">
        <v>0</v>
      </c>
      <c r="J153" s="16">
        <f>+H153+I153</f>
        <v>0</v>
      </c>
      <c r="K153" s="17">
        <f>+D153+G153+J153</f>
        <v>19.559029809999998</v>
      </c>
    </row>
    <row r="154" spans="1:11" ht="15" customHeight="1" x14ac:dyDescent="0.25">
      <c r="A154" s="18" t="s">
        <v>22</v>
      </c>
      <c r="B154" s="16">
        <v>44.3</v>
      </c>
      <c r="C154" s="16">
        <v>-3.19</v>
      </c>
      <c r="D154" s="16">
        <f>SUM(B154:C154)</f>
        <v>41.11</v>
      </c>
      <c r="E154" s="16">
        <v>13.98844343</v>
      </c>
      <c r="F154" s="16">
        <v>-0.43792603000000002</v>
      </c>
      <c r="G154" s="16">
        <f>SUM(E154:F154)</f>
        <v>13.5505174</v>
      </c>
      <c r="H154" s="17">
        <v>0.32614648000000002</v>
      </c>
      <c r="I154" s="16">
        <v>-0.32614648000000002</v>
      </c>
      <c r="J154" s="16">
        <f>+H154+I154</f>
        <v>0</v>
      </c>
      <c r="K154" s="17">
        <f>+D154+G154+J154</f>
        <v>54.660517400000003</v>
      </c>
    </row>
    <row r="155" spans="1:11" ht="15" customHeight="1" x14ac:dyDescent="0.25">
      <c r="A155" s="15" t="s">
        <v>16</v>
      </c>
      <c r="B155" s="13">
        <f t="shared" ref="B155:K155" si="44">SUM(B152:B154)</f>
        <v>55.699999999999996</v>
      </c>
      <c r="C155" s="13">
        <f t="shared" si="44"/>
        <v>-28.89</v>
      </c>
      <c r="D155" s="13">
        <f t="shared" si="44"/>
        <v>26.810000000000002</v>
      </c>
      <c r="E155" s="13">
        <f t="shared" si="44"/>
        <v>36.949781999999999</v>
      </c>
      <c r="F155" s="13">
        <f t="shared" si="44"/>
        <v>-2.2463781699999998</v>
      </c>
      <c r="G155" s="13">
        <f t="shared" si="44"/>
        <v>34.703403829999999</v>
      </c>
      <c r="H155" s="14">
        <f t="shared" si="44"/>
        <v>0.32614648000000002</v>
      </c>
      <c r="I155" s="13">
        <f t="shared" si="44"/>
        <v>-0.32614648000000002</v>
      </c>
      <c r="J155" s="13">
        <f t="shared" si="44"/>
        <v>0</v>
      </c>
      <c r="K155" s="14">
        <f t="shared" si="44"/>
        <v>61.513403830000001</v>
      </c>
    </row>
    <row r="156" spans="1:11" ht="15" customHeight="1" x14ac:dyDescent="0.25">
      <c r="A156" s="18" t="s">
        <v>23</v>
      </c>
      <c r="B156" s="16">
        <v>31</v>
      </c>
      <c r="C156" s="16">
        <v>0</v>
      </c>
      <c r="D156" s="16">
        <f>SUM(B156:C156)</f>
        <v>31</v>
      </c>
      <c r="E156" s="16">
        <v>7.8707417800000004</v>
      </c>
      <c r="F156" s="16">
        <v>-1.84258243</v>
      </c>
      <c r="G156" s="16">
        <f>SUM(E156:F156)</f>
        <v>6.0281593500000001</v>
      </c>
      <c r="H156" s="17">
        <v>0.14270340000000001</v>
      </c>
      <c r="I156" s="16">
        <v>-0.14424424999999999</v>
      </c>
      <c r="J156" s="16">
        <f>+H156+I156</f>
        <v>-1.5408499999999825E-3</v>
      </c>
      <c r="K156" s="17">
        <f>+D156+G156+J156</f>
        <v>37.026618500000005</v>
      </c>
    </row>
    <row r="157" spans="1:11" ht="15" customHeight="1" x14ac:dyDescent="0.25">
      <c r="A157" s="18" t="s">
        <v>24</v>
      </c>
      <c r="B157" s="16">
        <v>1</v>
      </c>
      <c r="C157" s="16">
        <v>-1.6</v>
      </c>
      <c r="D157" s="16">
        <f>SUM(B157:C157)</f>
        <v>-0.60000000000000009</v>
      </c>
      <c r="E157" s="16">
        <v>10.27374667</v>
      </c>
      <c r="F157" s="16">
        <v>-0.93214286000000002</v>
      </c>
      <c r="G157" s="16">
        <f>SUM(E157:F157)</f>
        <v>9.3416038099999987</v>
      </c>
      <c r="H157" s="17">
        <v>0</v>
      </c>
      <c r="I157" s="16">
        <v>-0.14175304</v>
      </c>
      <c r="J157" s="16">
        <f>+H157+I157</f>
        <v>-0.14175304</v>
      </c>
      <c r="K157" s="17">
        <f>+D157+G157+J157</f>
        <v>8.5998507699999998</v>
      </c>
    </row>
    <row r="158" spans="1:11" ht="15" customHeight="1" x14ac:dyDescent="0.25">
      <c r="A158" s="18" t="s">
        <v>25</v>
      </c>
      <c r="B158" s="16">
        <v>0</v>
      </c>
      <c r="C158" s="16">
        <v>-0.124</v>
      </c>
      <c r="D158" s="16">
        <f>SUM(B158:C158)</f>
        <v>-0.124</v>
      </c>
      <c r="E158" s="16">
        <v>11.171817969999999</v>
      </c>
      <c r="F158" s="16">
        <v>-0.29302640000000002</v>
      </c>
      <c r="G158" s="16">
        <f>SUM(E158:F158)</f>
        <v>10.878791569999999</v>
      </c>
      <c r="H158" s="17">
        <v>0</v>
      </c>
      <c r="I158" s="16">
        <v>0</v>
      </c>
      <c r="J158" s="16">
        <f>+H158+I158</f>
        <v>0</v>
      </c>
      <c r="K158" s="17">
        <f>+D158+G158+J158</f>
        <v>10.754791569999998</v>
      </c>
    </row>
    <row r="159" spans="1:11" ht="15" customHeight="1" x14ac:dyDescent="0.25">
      <c r="A159" s="15" t="s">
        <v>17</v>
      </c>
      <c r="B159" s="13">
        <f t="shared" ref="B159:K159" si="45">SUM(B156:B158)</f>
        <v>32</v>
      </c>
      <c r="C159" s="13">
        <f t="shared" si="45"/>
        <v>-1.7240000000000002</v>
      </c>
      <c r="D159" s="13">
        <f t="shared" si="45"/>
        <v>30.276</v>
      </c>
      <c r="E159" s="13">
        <f t="shared" si="45"/>
        <v>29.31630642</v>
      </c>
      <c r="F159" s="13">
        <f t="shared" si="45"/>
        <v>-3.0677516900000001</v>
      </c>
      <c r="G159" s="13">
        <f t="shared" si="45"/>
        <v>26.248554729999995</v>
      </c>
      <c r="H159" s="14">
        <f t="shared" si="45"/>
        <v>0.14270340000000001</v>
      </c>
      <c r="I159" s="13">
        <f t="shared" si="45"/>
        <v>-0.28599728999999996</v>
      </c>
      <c r="J159" s="13">
        <f t="shared" si="45"/>
        <v>-0.14329388999999998</v>
      </c>
      <c r="K159" s="14">
        <f t="shared" si="45"/>
        <v>56.381260839999996</v>
      </c>
    </row>
    <row r="160" spans="1:11" ht="15" customHeight="1" x14ac:dyDescent="0.25">
      <c r="A160" s="18" t="s">
        <v>26</v>
      </c>
      <c r="B160" s="16">
        <v>0</v>
      </c>
      <c r="C160" s="16">
        <v>0</v>
      </c>
      <c r="D160" s="16">
        <f>SUM(B160:C160)</f>
        <v>0</v>
      </c>
      <c r="E160" s="16">
        <v>7.2706754399999998</v>
      </c>
      <c r="F160" s="16">
        <v>-7.4930000000000003E-5</v>
      </c>
      <c r="G160" s="16">
        <f>SUM(E160:F160)</f>
        <v>7.2706005099999995</v>
      </c>
      <c r="H160" s="17">
        <v>0</v>
      </c>
      <c r="I160" s="16">
        <v>-3.7480390000000002E-2</v>
      </c>
      <c r="J160" s="16">
        <f>+H160+I160</f>
        <v>-3.7480390000000002E-2</v>
      </c>
      <c r="K160" s="17">
        <f>+D160+G160+J160</f>
        <v>7.2331201199999997</v>
      </c>
    </row>
    <row r="161" spans="1:11" ht="15" customHeight="1" x14ac:dyDescent="0.25">
      <c r="A161" s="18" t="s">
        <v>27</v>
      </c>
      <c r="B161" s="16">
        <v>0</v>
      </c>
      <c r="C161" s="16">
        <v>-4.4999999999999998E-2</v>
      </c>
      <c r="D161" s="16">
        <f>SUM(B161:C161)</f>
        <v>-4.4999999999999998E-2</v>
      </c>
      <c r="E161" s="16">
        <v>10.62051879</v>
      </c>
      <c r="F161" s="16">
        <v>-2.1427220199999999</v>
      </c>
      <c r="G161" s="16">
        <f>SUM(E161:F161)</f>
        <v>8.4777967700000012</v>
      </c>
      <c r="H161" s="17">
        <v>0</v>
      </c>
      <c r="I161" s="16">
        <v>0</v>
      </c>
      <c r="J161" s="16">
        <f>+H161+I161</f>
        <v>0</v>
      </c>
      <c r="K161" s="17">
        <f>+D161+G161+J161</f>
        <v>8.4327967700000013</v>
      </c>
    </row>
    <row r="162" spans="1:11" ht="15" customHeight="1" x14ac:dyDescent="0.25">
      <c r="A162" s="18" t="s">
        <v>28</v>
      </c>
      <c r="B162" s="16">
        <v>0</v>
      </c>
      <c r="C162" s="16">
        <v>-2.0196999999999998</v>
      </c>
      <c r="D162" s="16">
        <f>SUM(B162:C162)</f>
        <v>-2.0196999999999998</v>
      </c>
      <c r="E162" s="16">
        <v>10.17835288</v>
      </c>
      <c r="F162" s="16">
        <v>-0.35007979</v>
      </c>
      <c r="G162" s="16">
        <f>SUM(E162:F162)</f>
        <v>9.8282730899999997</v>
      </c>
      <c r="H162" s="17">
        <v>0</v>
      </c>
      <c r="I162" s="16">
        <v>0</v>
      </c>
      <c r="J162" s="16">
        <f>+H162+I162</f>
        <v>0</v>
      </c>
      <c r="K162" s="17">
        <f>+D162+G162+J162</f>
        <v>7.8085730899999994</v>
      </c>
    </row>
    <row r="163" spans="1:11" ht="15" customHeight="1" x14ac:dyDescent="0.25">
      <c r="A163" s="15" t="s">
        <v>18</v>
      </c>
      <c r="B163" s="13">
        <f t="shared" ref="B163:K163" si="46">SUM(B160:B162)</f>
        <v>0</v>
      </c>
      <c r="C163" s="13">
        <f t="shared" si="46"/>
        <v>-2.0646999999999998</v>
      </c>
      <c r="D163" s="13">
        <f t="shared" si="46"/>
        <v>-2.0646999999999998</v>
      </c>
      <c r="E163" s="13">
        <f t="shared" si="46"/>
        <v>28.069547110000002</v>
      </c>
      <c r="F163" s="13">
        <f t="shared" si="46"/>
        <v>-2.4928767399999998</v>
      </c>
      <c r="G163" s="13">
        <f t="shared" si="46"/>
        <v>25.576670370000002</v>
      </c>
      <c r="H163" s="14">
        <f t="shared" si="46"/>
        <v>0</v>
      </c>
      <c r="I163" s="13">
        <f t="shared" si="46"/>
        <v>-3.7480390000000002E-2</v>
      </c>
      <c r="J163" s="13">
        <f t="shared" si="46"/>
        <v>-3.7480390000000002E-2</v>
      </c>
      <c r="K163" s="14">
        <f t="shared" si="46"/>
        <v>23.474489980000001</v>
      </c>
    </row>
    <row r="164" spans="1:11" ht="15" customHeight="1" x14ac:dyDescent="0.25">
      <c r="A164" s="18" t="s">
        <v>29</v>
      </c>
      <c r="B164" s="16">
        <v>1.1000000000000001</v>
      </c>
      <c r="C164" s="16">
        <v>-0.1106</v>
      </c>
      <c r="D164" s="16">
        <f>SUM(B164:C164)</f>
        <v>0.98940000000000006</v>
      </c>
      <c r="E164" s="16">
        <v>6.8894884300000001</v>
      </c>
      <c r="F164" s="16">
        <v>-0.18</v>
      </c>
      <c r="G164" s="16">
        <f>SUM(E164:F164)</f>
        <v>6.7094884300000004</v>
      </c>
      <c r="H164" s="17">
        <v>0</v>
      </c>
      <c r="I164" s="16">
        <v>-0.13719419999999999</v>
      </c>
      <c r="J164" s="16">
        <f>+H164+I164</f>
        <v>-0.13719419999999999</v>
      </c>
      <c r="K164" s="17">
        <f>+D164+G164+J164</f>
        <v>7.5616942300000005</v>
      </c>
    </row>
    <row r="165" spans="1:11" ht="15" customHeight="1" x14ac:dyDescent="0.25">
      <c r="A165" s="18" t="s">
        <v>30</v>
      </c>
      <c r="B165" s="16">
        <v>2.2999999999999998</v>
      </c>
      <c r="C165" s="16">
        <v>0</v>
      </c>
      <c r="D165" s="16">
        <f>SUM(B165:C165)</f>
        <v>2.2999999999999998</v>
      </c>
      <c r="E165" s="16">
        <v>9.1222604399999998</v>
      </c>
      <c r="F165" s="16">
        <v>-0.47062281</v>
      </c>
      <c r="G165" s="16">
        <f>SUM(E165:F165)</f>
        <v>8.6516376299999997</v>
      </c>
      <c r="H165" s="17">
        <v>4.5</v>
      </c>
      <c r="I165" s="16">
        <v>-0.15</v>
      </c>
      <c r="J165" s="16">
        <f>+H165+I165</f>
        <v>4.3499999999999996</v>
      </c>
      <c r="K165" s="17">
        <f>+D165+G165+J165</f>
        <v>15.30163763</v>
      </c>
    </row>
    <row r="166" spans="1:11" ht="15" customHeight="1" x14ac:dyDescent="0.25">
      <c r="A166" s="18" t="s">
        <v>31</v>
      </c>
      <c r="B166" s="16">
        <v>14.7</v>
      </c>
      <c r="C166" s="16">
        <v>-0.1231</v>
      </c>
      <c r="D166" s="16">
        <f>SUM(B166:C166)</f>
        <v>14.576899999999998</v>
      </c>
      <c r="E166" s="16">
        <v>25.321006149999999</v>
      </c>
      <c r="F166" s="16">
        <v>-0.33643019000000002</v>
      </c>
      <c r="G166" s="16">
        <f>SUM(E166:F166)</f>
        <v>24.984575959999997</v>
      </c>
      <c r="H166" s="17">
        <f>11+0.0005</f>
        <v>11.000500000000001</v>
      </c>
      <c r="I166" s="16">
        <v>0</v>
      </c>
      <c r="J166" s="16">
        <f>+H166+I166</f>
        <v>11.000500000000001</v>
      </c>
      <c r="K166" s="17">
        <f>+D166+G166+J166</f>
        <v>50.561975959999998</v>
      </c>
    </row>
    <row r="167" spans="1:11" ht="15" customHeight="1" x14ac:dyDescent="0.25">
      <c r="A167" s="15" t="s">
        <v>19</v>
      </c>
      <c r="B167" s="13">
        <f t="shared" ref="B167:K167" si="47">SUM(B164:B166)</f>
        <v>18.099999999999998</v>
      </c>
      <c r="C167" s="13">
        <f t="shared" si="47"/>
        <v>-0.23370000000000002</v>
      </c>
      <c r="D167" s="13">
        <f t="shared" si="47"/>
        <v>17.866299999999999</v>
      </c>
      <c r="E167" s="13">
        <f t="shared" si="47"/>
        <v>41.332755019999993</v>
      </c>
      <c r="F167" s="13">
        <f t="shared" si="47"/>
        <v>-0.98705299999999996</v>
      </c>
      <c r="G167" s="13">
        <f t="shared" si="47"/>
        <v>40.345702019999997</v>
      </c>
      <c r="H167" s="14">
        <f t="shared" si="47"/>
        <v>15.500500000000001</v>
      </c>
      <c r="I167" s="13">
        <f t="shared" si="47"/>
        <v>-0.28719419999999996</v>
      </c>
      <c r="J167" s="13">
        <f t="shared" si="47"/>
        <v>15.213305800000001</v>
      </c>
      <c r="K167" s="14">
        <f t="shared" si="47"/>
        <v>73.42530782</v>
      </c>
    </row>
    <row r="168" spans="1:11" ht="15" customHeight="1" x14ac:dyDescent="0.25">
      <c r="A168" s="12">
        <v>2004</v>
      </c>
      <c r="B168" s="13">
        <f t="shared" ref="B168:K168" si="48">+B172+B176+B180+B181+B184</f>
        <v>129.94999999999999</v>
      </c>
      <c r="C168" s="13">
        <f t="shared" si="48"/>
        <v>-112.96478919</v>
      </c>
      <c r="D168" s="13">
        <f t="shared" si="48"/>
        <v>16.985210809999998</v>
      </c>
      <c r="E168" s="13">
        <f t="shared" si="48"/>
        <v>122.48461204999998</v>
      </c>
      <c r="F168" s="13">
        <f t="shared" si="48"/>
        <v>-4.6496387600000002</v>
      </c>
      <c r="G168" s="13">
        <f t="shared" si="48"/>
        <v>117.83497328999999</v>
      </c>
      <c r="H168" s="14">
        <f t="shared" si="48"/>
        <v>45.474425939999996</v>
      </c>
      <c r="I168" s="13">
        <f t="shared" si="48"/>
        <v>-9.4398856099999993</v>
      </c>
      <c r="J168" s="13">
        <f t="shared" si="48"/>
        <v>36.034540329999999</v>
      </c>
      <c r="K168" s="14">
        <f t="shared" si="48"/>
        <v>170.85472442999998</v>
      </c>
    </row>
    <row r="169" spans="1:11" ht="15" customHeight="1" x14ac:dyDescent="0.25">
      <c r="A169" s="18" t="s">
        <v>20</v>
      </c>
      <c r="B169" s="16">
        <v>0</v>
      </c>
      <c r="C169" s="16">
        <v>-16.874700000000001</v>
      </c>
      <c r="D169" s="16">
        <f>SUM(B169:C169)</f>
        <v>-16.874700000000001</v>
      </c>
      <c r="E169" s="16">
        <v>8.1352761000000005</v>
      </c>
      <c r="F169" s="16">
        <v>-0.30005664999999998</v>
      </c>
      <c r="G169" s="16">
        <f>SUM(E169:F169)</f>
        <v>7.8352194500000003</v>
      </c>
      <c r="H169" s="17">
        <f>0.82553859+3.5</f>
        <v>4.3255385899999999</v>
      </c>
      <c r="I169" s="16">
        <v>-0.8</v>
      </c>
      <c r="J169" s="16">
        <f>+H169+I169</f>
        <v>3.52553859</v>
      </c>
      <c r="K169" s="17">
        <f>+D169+G169+J169</f>
        <v>-5.5139419600000004</v>
      </c>
    </row>
    <row r="170" spans="1:11" ht="15" customHeight="1" x14ac:dyDescent="0.25">
      <c r="A170" s="18" t="s">
        <v>21</v>
      </c>
      <c r="B170" s="16">
        <v>4.0999999999999996</v>
      </c>
      <c r="C170" s="16">
        <v>-4.5100000000000001E-2</v>
      </c>
      <c r="D170" s="16">
        <f>SUM(B170:C170)</f>
        <v>4.0548999999999999</v>
      </c>
      <c r="E170" s="16">
        <v>14.949704779999999</v>
      </c>
      <c r="F170" s="16">
        <v>-1.76577315</v>
      </c>
      <c r="G170" s="16">
        <f>SUM(E170:F170)</f>
        <v>13.18393163</v>
      </c>
      <c r="H170" s="17">
        <f>3+0.07223383</f>
        <v>3.0722338300000001</v>
      </c>
      <c r="I170" s="16">
        <v>0</v>
      </c>
      <c r="J170" s="16">
        <f>+H170+I170</f>
        <v>3.0722338300000001</v>
      </c>
      <c r="K170" s="17">
        <f>+D170+G170+J170</f>
        <v>20.311065460000002</v>
      </c>
    </row>
    <row r="171" spans="1:11" ht="15" customHeight="1" x14ac:dyDescent="0.25">
      <c r="A171" s="18" t="s">
        <v>22</v>
      </c>
      <c r="B171" s="16">
        <v>42.55</v>
      </c>
      <c r="C171" s="16">
        <v>-0.13950000000000001</v>
      </c>
      <c r="D171" s="16">
        <f>SUM(B171:C171)</f>
        <v>42.410499999999999</v>
      </c>
      <c r="E171" s="16">
        <v>3.2537536199999999</v>
      </c>
      <c r="F171" s="16">
        <v>-4.1255399999999996E-3</v>
      </c>
      <c r="G171" s="16">
        <f>SUM(E171:F171)</f>
        <v>3.2496280799999999</v>
      </c>
      <c r="H171" s="17">
        <f>1.91426645+1.2</f>
        <v>3.1142664499999997</v>
      </c>
      <c r="I171" s="16">
        <v>-1.91</v>
      </c>
      <c r="J171" s="16">
        <f>+H171+I171</f>
        <v>1.2042664499999998</v>
      </c>
      <c r="K171" s="17">
        <f>+D171+G171+J171</f>
        <v>46.864394529999998</v>
      </c>
    </row>
    <row r="172" spans="1:11" ht="15" customHeight="1" x14ac:dyDescent="0.25">
      <c r="A172" s="15" t="s">
        <v>16</v>
      </c>
      <c r="B172" s="13">
        <f t="shared" ref="B172:K172" si="49">SUM(B169:B171)</f>
        <v>46.65</v>
      </c>
      <c r="C172" s="13">
        <f t="shared" si="49"/>
        <v>-17.059300000000004</v>
      </c>
      <c r="D172" s="13">
        <f t="shared" si="49"/>
        <v>29.590699999999998</v>
      </c>
      <c r="E172" s="13">
        <f t="shared" si="49"/>
        <v>26.338734500000001</v>
      </c>
      <c r="F172" s="13">
        <f t="shared" si="49"/>
        <v>-2.0699553399999999</v>
      </c>
      <c r="G172" s="13">
        <f t="shared" si="49"/>
        <v>24.268779160000001</v>
      </c>
      <c r="H172" s="14">
        <f t="shared" si="49"/>
        <v>10.51203887</v>
      </c>
      <c r="I172" s="13">
        <f t="shared" si="49"/>
        <v>-2.71</v>
      </c>
      <c r="J172" s="13">
        <f t="shared" si="49"/>
        <v>7.8020388699999996</v>
      </c>
      <c r="K172" s="14">
        <f t="shared" si="49"/>
        <v>61.661518029999996</v>
      </c>
    </row>
    <row r="173" spans="1:11" ht="15" customHeight="1" x14ac:dyDescent="0.25">
      <c r="A173" s="18" t="s">
        <v>23</v>
      </c>
      <c r="B173" s="16">
        <v>27.9</v>
      </c>
      <c r="C173" s="16">
        <v>-0.18540000000000001</v>
      </c>
      <c r="D173" s="16">
        <f>SUM(B173:C173)</f>
        <v>27.714599999999997</v>
      </c>
      <c r="E173" s="16">
        <v>5.6956909299999996</v>
      </c>
      <c r="F173" s="16">
        <v>-1.555018E-2</v>
      </c>
      <c r="G173" s="16">
        <f>SUM(E173:F173)</f>
        <v>5.6801407499999996</v>
      </c>
      <c r="H173" s="17">
        <v>0.26263535999999998</v>
      </c>
      <c r="I173" s="16">
        <v>-0.26</v>
      </c>
      <c r="J173" s="16">
        <f>SUM(H173:I173)</f>
        <v>2.6353599999999755E-3</v>
      </c>
      <c r="K173" s="17">
        <f>+D173+G173+J173</f>
        <v>33.397376109999996</v>
      </c>
    </row>
    <row r="174" spans="1:11" ht="15" customHeight="1" x14ac:dyDescent="0.25">
      <c r="A174" s="18" t="s">
        <v>24</v>
      </c>
      <c r="B174" s="16">
        <v>23</v>
      </c>
      <c r="C174" s="16">
        <v>-0.29630000000000001</v>
      </c>
      <c r="D174" s="16">
        <f>SUM(B174:C174)</f>
        <v>22.703700000000001</v>
      </c>
      <c r="E174" s="16">
        <v>4.0349035300000002</v>
      </c>
      <c r="F174" s="16">
        <v>-0.1</v>
      </c>
      <c r="G174" s="16">
        <f>SUM(E174:F174)</f>
        <v>3.9349035300000001</v>
      </c>
      <c r="H174" s="17">
        <v>2.5</v>
      </c>
      <c r="I174" s="16">
        <v>0</v>
      </c>
      <c r="J174" s="16">
        <f>SUM(H174:I174)</f>
        <v>2.5</v>
      </c>
      <c r="K174" s="17">
        <f>+D174+G174+J174</f>
        <v>29.138603530000001</v>
      </c>
    </row>
    <row r="175" spans="1:11" ht="15" customHeight="1" x14ac:dyDescent="0.25">
      <c r="A175" s="18" t="s">
        <v>25</v>
      </c>
      <c r="B175" s="16">
        <v>9.5</v>
      </c>
      <c r="C175" s="16">
        <v>-0.28399999999999997</v>
      </c>
      <c r="D175" s="16">
        <f>SUM(B175:C175)</f>
        <v>9.2159999999999993</v>
      </c>
      <c r="E175" s="16">
        <v>8.2786751499999998</v>
      </c>
      <c r="F175" s="16">
        <v>-0.25643307999999998</v>
      </c>
      <c r="G175" s="16">
        <f>SUM(E175:F175)</f>
        <v>8.022242069999999</v>
      </c>
      <c r="H175" s="17">
        <f>3.85981282+2</f>
        <v>5.8598128200000001</v>
      </c>
      <c r="I175" s="16">
        <v>-3.8250000000000002</v>
      </c>
      <c r="J175" s="16">
        <f>SUM(H175:I175)</f>
        <v>2.03481282</v>
      </c>
      <c r="K175" s="17">
        <f>+D175+G175+J175</f>
        <v>19.273054889999997</v>
      </c>
    </row>
    <row r="176" spans="1:11" ht="15" customHeight="1" x14ac:dyDescent="0.25">
      <c r="A176" s="15" t="s">
        <v>17</v>
      </c>
      <c r="B176" s="13">
        <f t="shared" ref="B176:K176" si="50">SUM(B173:B175)</f>
        <v>60.4</v>
      </c>
      <c r="C176" s="13">
        <f t="shared" si="50"/>
        <v>-0.76570000000000005</v>
      </c>
      <c r="D176" s="13">
        <f t="shared" si="50"/>
        <v>59.634300000000003</v>
      </c>
      <c r="E176" s="13">
        <f t="shared" si="50"/>
        <v>18.009269609999997</v>
      </c>
      <c r="F176" s="13">
        <f t="shared" si="50"/>
        <v>-0.37198325999999998</v>
      </c>
      <c r="G176" s="13">
        <f t="shared" si="50"/>
        <v>17.637286349999997</v>
      </c>
      <c r="H176" s="14">
        <f t="shared" si="50"/>
        <v>8.6224481799999992</v>
      </c>
      <c r="I176" s="13">
        <f t="shared" si="50"/>
        <v>-4.085</v>
      </c>
      <c r="J176" s="13">
        <f t="shared" si="50"/>
        <v>4.5374481800000002</v>
      </c>
      <c r="K176" s="14">
        <f t="shared" si="50"/>
        <v>81.809034529999991</v>
      </c>
    </row>
    <row r="177" spans="1:11" ht="15" customHeight="1" x14ac:dyDescent="0.25">
      <c r="A177" s="18" t="s">
        <v>26</v>
      </c>
      <c r="B177" s="16">
        <v>12.4</v>
      </c>
      <c r="C177" s="16">
        <v>-0.12568919000000001</v>
      </c>
      <c r="D177" s="16">
        <f>SUM(B177:C177)</f>
        <v>12.274310810000001</v>
      </c>
      <c r="E177" s="16">
        <v>7.1387408399999996</v>
      </c>
      <c r="F177" s="16">
        <v>-6.92378E-3</v>
      </c>
      <c r="G177" s="16">
        <f>SUM(E177:F177)</f>
        <v>7.1318170599999995</v>
      </c>
      <c r="H177" s="17">
        <v>3.5</v>
      </c>
      <c r="I177" s="16">
        <v>0</v>
      </c>
      <c r="J177" s="16">
        <f>SUM(H177:I177)</f>
        <v>3.5</v>
      </c>
      <c r="K177" s="17">
        <f>+D177+G177+J177</f>
        <v>22.906127869999999</v>
      </c>
    </row>
    <row r="178" spans="1:11" ht="15" customHeight="1" x14ac:dyDescent="0.25">
      <c r="A178" s="18" t="s">
        <v>27</v>
      </c>
      <c r="B178" s="16">
        <v>10.5</v>
      </c>
      <c r="C178" s="16">
        <v>0</v>
      </c>
      <c r="D178" s="16">
        <f>SUM(B178:C178)</f>
        <v>10.5</v>
      </c>
      <c r="E178" s="16">
        <v>8.7118858100000001</v>
      </c>
      <c r="F178" s="16">
        <v>-1.1494358099999999</v>
      </c>
      <c r="G178" s="16">
        <f>SUM(E178:F178)</f>
        <v>7.5624500000000001</v>
      </c>
      <c r="H178" s="17">
        <f>1.19934348+2</f>
        <v>3.19934348</v>
      </c>
      <c r="I178" s="16">
        <f>-1.1904-0.0002</f>
        <v>-1.1905999999999999</v>
      </c>
      <c r="J178" s="16">
        <f>SUM(H178:I178)</f>
        <v>2.0087434800000001</v>
      </c>
      <c r="K178" s="17">
        <f>+D178+G178+J178</f>
        <v>20.071193479999998</v>
      </c>
    </row>
    <row r="179" spans="1:11" ht="15" customHeight="1" x14ac:dyDescent="0.25">
      <c r="A179" s="18" t="s">
        <v>28</v>
      </c>
      <c r="B179" s="16">
        <v>0</v>
      </c>
      <c r="C179" s="16">
        <v>-7.4099999999999999E-2</v>
      </c>
      <c r="D179" s="16">
        <f>SUM(B179:C179)</f>
        <v>-7.4099999999999999E-2</v>
      </c>
      <c r="E179" s="16">
        <v>13.813807300000001</v>
      </c>
      <c r="F179" s="16">
        <v>-2.553242E-2</v>
      </c>
      <c r="G179" s="16">
        <f>SUM(E179:F179)</f>
        <v>13.788274880000001</v>
      </c>
      <c r="H179" s="17">
        <v>2</v>
      </c>
      <c r="I179" s="16">
        <v>0</v>
      </c>
      <c r="J179" s="16">
        <f>SUM(H179:I179)</f>
        <v>2</v>
      </c>
      <c r="K179" s="17">
        <f>+D179+G179+J179</f>
        <v>15.714174880000002</v>
      </c>
    </row>
    <row r="180" spans="1:11" ht="15" customHeight="1" x14ac:dyDescent="0.25">
      <c r="A180" s="15" t="s">
        <v>18</v>
      </c>
      <c r="B180" s="13">
        <f t="shared" ref="B180:K180" si="51">SUM(B177:B179)</f>
        <v>22.9</v>
      </c>
      <c r="C180" s="13">
        <f t="shared" si="51"/>
        <v>-0.19978919000000001</v>
      </c>
      <c r="D180" s="13">
        <f t="shared" si="51"/>
        <v>22.700210810000002</v>
      </c>
      <c r="E180" s="13">
        <f t="shared" si="51"/>
        <v>29.664433949999999</v>
      </c>
      <c r="F180" s="13">
        <f t="shared" si="51"/>
        <v>-1.1818920099999999</v>
      </c>
      <c r="G180" s="13">
        <f t="shared" si="51"/>
        <v>28.482541940000001</v>
      </c>
      <c r="H180" s="14">
        <f t="shared" si="51"/>
        <v>8.6993434799999996</v>
      </c>
      <c r="I180" s="13">
        <f t="shared" si="51"/>
        <v>-1.1905999999999999</v>
      </c>
      <c r="J180" s="13">
        <f t="shared" si="51"/>
        <v>7.5087434799999997</v>
      </c>
      <c r="K180" s="14">
        <f t="shared" si="51"/>
        <v>58.691496229999998</v>
      </c>
    </row>
    <row r="181" spans="1:11" ht="15" customHeight="1" x14ac:dyDescent="0.25">
      <c r="A181" s="18" t="s">
        <v>29</v>
      </c>
      <c r="B181" s="16">
        <v>0</v>
      </c>
      <c r="C181" s="16">
        <v>-29.746500000000001</v>
      </c>
      <c r="D181" s="16">
        <f>SUM(B181:C181)</f>
        <v>-29.746500000000001</v>
      </c>
      <c r="E181" s="16">
        <v>8.6656596500000003</v>
      </c>
      <c r="F181" s="16">
        <v>-8.3780000000000001E-5</v>
      </c>
      <c r="G181" s="16">
        <f>SUM(E181:F181)</f>
        <v>8.6655758699999996</v>
      </c>
      <c r="H181" s="17">
        <f>0.12807652+3.5</f>
        <v>3.62807652</v>
      </c>
      <c r="I181" s="16">
        <v>-0.128</v>
      </c>
      <c r="J181" s="16">
        <f>SUM(H181:I181)</f>
        <v>3.5000765199999999</v>
      </c>
      <c r="K181" s="17">
        <f>+D181+G181+J181</f>
        <v>-17.580847609999999</v>
      </c>
    </row>
    <row r="182" spans="1:11" ht="15" customHeight="1" x14ac:dyDescent="0.25">
      <c r="A182" s="18" t="s">
        <v>30</v>
      </c>
      <c r="B182" s="16">
        <v>0</v>
      </c>
      <c r="C182" s="16">
        <v>-31.747</v>
      </c>
      <c r="D182" s="16">
        <f>SUM(B182:C182)</f>
        <v>-31.747</v>
      </c>
      <c r="E182" s="16">
        <v>12.107671529999999</v>
      </c>
      <c r="F182" s="16">
        <v>-0.57421264000000005</v>
      </c>
      <c r="G182" s="16">
        <f>SUM(E182:F182)</f>
        <v>11.533458889999999</v>
      </c>
      <c r="H182" s="17">
        <v>2</v>
      </c>
      <c r="I182" s="16">
        <v>8.9032399999999998E-3</v>
      </c>
      <c r="J182" s="16">
        <f>SUM(H182:I182)</f>
        <v>2.00890324</v>
      </c>
      <c r="K182" s="17">
        <f>+D182+G182+J182</f>
        <v>-18.204637870000003</v>
      </c>
    </row>
    <row r="183" spans="1:11" ht="15" customHeight="1" x14ac:dyDescent="0.25">
      <c r="A183" s="18" t="s">
        <v>31</v>
      </c>
      <c r="B183" s="16">
        <v>0</v>
      </c>
      <c r="C183" s="16">
        <v>-3.7</v>
      </c>
      <c r="D183" s="16">
        <f>SUM(B183:C183)</f>
        <v>-3.7</v>
      </c>
      <c r="E183" s="16">
        <v>19.03318316</v>
      </c>
      <c r="F183" s="16">
        <v>-0.45142795000000002</v>
      </c>
      <c r="G183" s="16">
        <f>SUM(E183:F183)</f>
        <v>18.581755210000001</v>
      </c>
      <c r="H183" s="17">
        <f>0.29344637+7+0.871934+0.219062</f>
        <v>8.3844423699999986</v>
      </c>
      <c r="I183" s="16">
        <f>-0.293446-0.91374285</f>
        <v>-1.2071888500000001</v>
      </c>
      <c r="J183" s="16">
        <f>SUM(H183:I183)</f>
        <v>7.1772535199999989</v>
      </c>
      <c r="K183" s="17">
        <f>+D183+G183+J183</f>
        <v>22.059008730000002</v>
      </c>
    </row>
    <row r="184" spans="1:11" ht="15" customHeight="1" x14ac:dyDescent="0.25">
      <c r="A184" s="15" t="s">
        <v>19</v>
      </c>
      <c r="B184" s="13">
        <f t="shared" ref="B184:J184" si="52">SUM(B181:B183)</f>
        <v>0</v>
      </c>
      <c r="C184" s="13">
        <f t="shared" si="52"/>
        <v>-65.1935</v>
      </c>
      <c r="D184" s="13">
        <f t="shared" si="52"/>
        <v>-65.1935</v>
      </c>
      <c r="E184" s="13">
        <f t="shared" si="52"/>
        <v>39.80651434</v>
      </c>
      <c r="F184" s="13">
        <f t="shared" si="52"/>
        <v>-1.0257243700000001</v>
      </c>
      <c r="G184" s="13">
        <f t="shared" si="52"/>
        <v>38.780789970000001</v>
      </c>
      <c r="H184" s="14">
        <f t="shared" si="52"/>
        <v>14.012518889999999</v>
      </c>
      <c r="I184" s="13">
        <f t="shared" si="52"/>
        <v>-1.32628561</v>
      </c>
      <c r="J184" s="13">
        <f t="shared" si="52"/>
        <v>12.68623328</v>
      </c>
      <c r="K184" s="14">
        <f>+D184+G184+J184</f>
        <v>-13.72647675</v>
      </c>
    </row>
    <row r="185" spans="1:11" ht="15" customHeight="1" x14ac:dyDescent="0.25">
      <c r="A185" s="12">
        <v>2005</v>
      </c>
      <c r="B185" s="13">
        <f t="shared" ref="B185:K185" si="53">+B189+B193+B197+B201</f>
        <v>71.75</v>
      </c>
      <c r="C185" s="13">
        <f t="shared" si="53"/>
        <v>-104.63409999999999</v>
      </c>
      <c r="D185" s="13">
        <f t="shared" si="53"/>
        <v>-32.884099999999989</v>
      </c>
      <c r="E185" s="13">
        <f t="shared" si="53"/>
        <v>121.76825018</v>
      </c>
      <c r="F185" s="13">
        <f t="shared" si="53"/>
        <v>-26.087889730000001</v>
      </c>
      <c r="G185" s="13">
        <f t="shared" si="53"/>
        <v>95.680360449999995</v>
      </c>
      <c r="H185" s="14">
        <f t="shared" si="53"/>
        <v>39.68852416</v>
      </c>
      <c r="I185" s="13">
        <f t="shared" si="53"/>
        <v>-4.5934494099999998</v>
      </c>
      <c r="J185" s="13">
        <f t="shared" si="53"/>
        <v>35.095074750000002</v>
      </c>
      <c r="K185" s="14">
        <f t="shared" si="53"/>
        <v>97.891335199999986</v>
      </c>
    </row>
    <row r="186" spans="1:11" ht="15" customHeight="1" x14ac:dyDescent="0.25">
      <c r="A186" s="18" t="s">
        <v>20</v>
      </c>
      <c r="B186" s="16">
        <v>0</v>
      </c>
      <c r="C186" s="16">
        <v>-14.184200000000001</v>
      </c>
      <c r="D186" s="16">
        <f>SUM(B186:C186)</f>
        <v>-14.184200000000001</v>
      </c>
      <c r="E186" s="16">
        <v>5.7215676000000002</v>
      </c>
      <c r="F186" s="16">
        <v>-0.50025757999999998</v>
      </c>
      <c r="G186" s="16">
        <f>SUM(E186:F186)</f>
        <v>5.2213100200000007</v>
      </c>
      <c r="H186" s="17">
        <v>7</v>
      </c>
      <c r="I186" s="16">
        <v>-0.88369052000000003</v>
      </c>
      <c r="J186" s="16">
        <f>+H186+I186</f>
        <v>6.11630948</v>
      </c>
      <c r="K186" s="17">
        <f>+D186+G186+J186</f>
        <v>-2.8465805</v>
      </c>
    </row>
    <row r="187" spans="1:11" ht="15" customHeight="1" x14ac:dyDescent="0.25">
      <c r="A187" s="18" t="s">
        <v>21</v>
      </c>
      <c r="B187" s="16">
        <v>12</v>
      </c>
      <c r="C187" s="16">
        <v>-1.7585999999999999</v>
      </c>
      <c r="D187" s="16">
        <f>SUM(B187:C187)</f>
        <v>10.241400000000001</v>
      </c>
      <c r="E187" s="16">
        <v>5.6950524299999996</v>
      </c>
      <c r="F187" s="16">
        <v>-1.8119553799999999</v>
      </c>
      <c r="G187" s="16">
        <f>SUM(E187:F187)</f>
        <v>3.8830970499999999</v>
      </c>
      <c r="H187" s="17">
        <f>0.31743644+1.5</f>
        <v>1.81743644</v>
      </c>
      <c r="I187" s="16">
        <v>-0.29099999999999998</v>
      </c>
      <c r="J187" s="16">
        <f>+H187+I187</f>
        <v>1.5264364400000001</v>
      </c>
      <c r="K187" s="17">
        <f>+D187+G187+J187</f>
        <v>15.65093349</v>
      </c>
    </row>
    <row r="188" spans="1:11" ht="15" customHeight="1" x14ac:dyDescent="0.25">
      <c r="A188" s="18" t="s">
        <v>22</v>
      </c>
      <c r="B188" s="16">
        <v>3.2</v>
      </c>
      <c r="C188" s="16">
        <v>-4.8000000000000001E-2</v>
      </c>
      <c r="D188" s="16">
        <f>SUM(B188:C188)</f>
        <v>3.1520000000000001</v>
      </c>
      <c r="E188" s="16">
        <v>1.82796973</v>
      </c>
      <c r="F188" s="16">
        <v>-0.13252385999999999</v>
      </c>
      <c r="G188" s="16">
        <f>SUM(E188:F188)</f>
        <v>1.6954458699999999</v>
      </c>
      <c r="H188" s="17">
        <f>1.5+0.04585</f>
        <v>1.5458499999999999</v>
      </c>
      <c r="I188" s="16">
        <v>0</v>
      </c>
      <c r="J188" s="16">
        <f>+H188+I188</f>
        <v>1.5458499999999999</v>
      </c>
      <c r="K188" s="17">
        <f>+D188+G188+J188</f>
        <v>6.3932958699999993</v>
      </c>
    </row>
    <row r="189" spans="1:11" ht="15" customHeight="1" x14ac:dyDescent="0.25">
      <c r="A189" s="15" t="s">
        <v>16</v>
      </c>
      <c r="B189" s="13">
        <f t="shared" ref="B189:K189" si="54">SUM(B186:B188)</f>
        <v>15.2</v>
      </c>
      <c r="C189" s="13">
        <f t="shared" si="54"/>
        <v>-15.9908</v>
      </c>
      <c r="D189" s="13">
        <f t="shared" si="54"/>
        <v>-0.79079999999999995</v>
      </c>
      <c r="E189" s="13">
        <f t="shared" si="54"/>
        <v>13.24458976</v>
      </c>
      <c r="F189" s="13">
        <f t="shared" si="54"/>
        <v>-2.4447368200000001</v>
      </c>
      <c r="G189" s="13">
        <f t="shared" si="54"/>
        <v>10.799852940000001</v>
      </c>
      <c r="H189" s="14">
        <f t="shared" si="54"/>
        <v>10.36328644</v>
      </c>
      <c r="I189" s="13">
        <f t="shared" si="54"/>
        <v>-1.17469052</v>
      </c>
      <c r="J189" s="13">
        <f t="shared" si="54"/>
        <v>9.1885959200000009</v>
      </c>
      <c r="K189" s="14">
        <f t="shared" si="54"/>
        <v>19.197648860000001</v>
      </c>
    </row>
    <row r="190" spans="1:11" ht="15" customHeight="1" x14ac:dyDescent="0.25">
      <c r="A190" s="18" t="s">
        <v>23</v>
      </c>
      <c r="B190" s="16">
        <v>28.5</v>
      </c>
      <c r="C190" s="16">
        <v>0</v>
      </c>
      <c r="D190" s="16">
        <f>SUM(B190:C190)</f>
        <v>28.5</v>
      </c>
      <c r="E190" s="16">
        <v>5.3381009800000001</v>
      </c>
      <c r="F190" s="16">
        <v>-0.59696181000000004</v>
      </c>
      <c r="G190" s="16">
        <f>SUM(E190:F190)</f>
        <v>4.7411391700000003</v>
      </c>
      <c r="H190" s="17">
        <v>0.12351768</v>
      </c>
      <c r="I190" s="16">
        <v>-0.45438739</v>
      </c>
      <c r="J190" s="16">
        <f>+H190+I190</f>
        <v>-0.33086970999999998</v>
      </c>
      <c r="K190" s="17">
        <f>+D190+G190+J190</f>
        <v>32.910269459999995</v>
      </c>
    </row>
    <row r="191" spans="1:11" ht="15" customHeight="1" x14ac:dyDescent="0.25">
      <c r="A191" s="18" t="s">
        <v>24</v>
      </c>
      <c r="B191" s="16">
        <v>21.7</v>
      </c>
      <c r="C191" s="16">
        <v>-4.1500000000000002E-2</v>
      </c>
      <c r="D191" s="16">
        <f>SUM(B191:C191)</f>
        <v>21.6585</v>
      </c>
      <c r="E191" s="16">
        <v>7.43272318</v>
      </c>
      <c r="F191" s="16">
        <v>-5.3046830000000003E-2</v>
      </c>
      <c r="G191" s="16">
        <f>SUM(E191:F191)</f>
        <v>7.3796763499999996</v>
      </c>
      <c r="H191" s="17">
        <v>5.9</v>
      </c>
      <c r="I191" s="16">
        <v>0</v>
      </c>
      <c r="J191" s="16">
        <f>+H191+I191</f>
        <v>5.9</v>
      </c>
      <c r="K191" s="17">
        <f>+D191+G191+J191</f>
        <v>34.938176349999999</v>
      </c>
    </row>
    <row r="192" spans="1:11" ht="15" customHeight="1" x14ac:dyDescent="0.25">
      <c r="A192" s="18" t="s">
        <v>25</v>
      </c>
      <c r="B192" s="16">
        <v>0</v>
      </c>
      <c r="C192" s="16">
        <v>-1.0032000000000001</v>
      </c>
      <c r="D192" s="16">
        <f>SUM(B192:C192)</f>
        <v>-1.0032000000000001</v>
      </c>
      <c r="E192" s="16">
        <v>6.6264706100000001</v>
      </c>
      <c r="F192" s="16">
        <v>-0.31180219999999997</v>
      </c>
      <c r="G192" s="16">
        <f>SUM(E192:F192)</f>
        <v>6.3146684100000003</v>
      </c>
      <c r="H192" s="17">
        <f>0.28651458+3</f>
        <v>3.28651458</v>
      </c>
      <c r="I192" s="16">
        <f>-0.2865-0.0000295</f>
        <v>-0.28652949999999999</v>
      </c>
      <c r="J192" s="16">
        <f>+H192+I192</f>
        <v>2.9999850800000001</v>
      </c>
      <c r="K192" s="17">
        <f>+D192+G192+J192</f>
        <v>8.3114534899999999</v>
      </c>
    </row>
    <row r="193" spans="1:11" ht="15" customHeight="1" x14ac:dyDescent="0.25">
      <c r="A193" s="15" t="s">
        <v>17</v>
      </c>
      <c r="B193" s="13">
        <f t="shared" ref="B193:K193" si="55">SUM(B190:B192)</f>
        <v>50.2</v>
      </c>
      <c r="C193" s="13">
        <f t="shared" si="55"/>
        <v>-1.0447000000000002</v>
      </c>
      <c r="D193" s="13">
        <f t="shared" si="55"/>
        <v>49.155300000000004</v>
      </c>
      <c r="E193" s="13">
        <f t="shared" si="55"/>
        <v>19.397294770000002</v>
      </c>
      <c r="F193" s="13">
        <f t="shared" si="55"/>
        <v>-0.96181084000000006</v>
      </c>
      <c r="G193" s="13">
        <f t="shared" si="55"/>
        <v>18.43548393</v>
      </c>
      <c r="H193" s="14">
        <f t="shared" si="55"/>
        <v>9.3100322599999998</v>
      </c>
      <c r="I193" s="13">
        <f t="shared" si="55"/>
        <v>-0.74091689000000005</v>
      </c>
      <c r="J193" s="13">
        <f t="shared" si="55"/>
        <v>8.5691153700000005</v>
      </c>
      <c r="K193" s="14">
        <f t="shared" si="55"/>
        <v>76.159899299999992</v>
      </c>
    </row>
    <row r="194" spans="1:11" ht="15" customHeight="1" x14ac:dyDescent="0.25">
      <c r="A194" s="18" t="s">
        <v>26</v>
      </c>
      <c r="B194" s="16">
        <v>1</v>
      </c>
      <c r="C194" s="16">
        <v>-0.04</v>
      </c>
      <c r="D194" s="16">
        <f>SUM(B194:C194)</f>
        <v>0.96</v>
      </c>
      <c r="E194" s="16">
        <v>6.1824662999999997</v>
      </c>
      <c r="F194" s="16">
        <v>-14.00075694</v>
      </c>
      <c r="G194" s="16">
        <f>SUM(E194:F194)</f>
        <v>-7.8182906400000007</v>
      </c>
      <c r="H194" s="17">
        <v>2.5</v>
      </c>
      <c r="I194" s="16">
        <v>-0.99231999999999998</v>
      </c>
      <c r="J194" s="16">
        <f>+H194+I194</f>
        <v>1.5076800000000001</v>
      </c>
      <c r="K194" s="17">
        <f>+D194+G194+J194</f>
        <v>-5.3506106400000011</v>
      </c>
    </row>
    <row r="195" spans="1:11" ht="15" customHeight="1" x14ac:dyDescent="0.25">
      <c r="A195" s="18" t="s">
        <v>27</v>
      </c>
      <c r="B195" s="16">
        <v>0</v>
      </c>
      <c r="C195" s="16">
        <v>-9.16</v>
      </c>
      <c r="D195" s="16">
        <f>SUM(B195:C195)</f>
        <v>-9.16</v>
      </c>
      <c r="E195" s="16">
        <v>14.751812060000001</v>
      </c>
      <c r="F195" s="16">
        <v>-7.1422989299999999</v>
      </c>
      <c r="G195" s="16">
        <f>SUM(E195:F195)</f>
        <v>7.6095131300000007</v>
      </c>
      <c r="H195" s="17">
        <f>0.31666585+0.5</f>
        <v>0.81666585000000003</v>
      </c>
      <c r="I195" s="16">
        <v>-0.30890000000000001</v>
      </c>
      <c r="J195" s="16">
        <f>+H195+I195</f>
        <v>0.50776584999999996</v>
      </c>
      <c r="K195" s="17">
        <f>+D195+G195+J195</f>
        <v>-1.0427210199999994</v>
      </c>
    </row>
    <row r="196" spans="1:11" ht="15" customHeight="1" x14ac:dyDescent="0.25">
      <c r="A196" s="18" t="s">
        <v>28</v>
      </c>
      <c r="B196" s="16">
        <v>0</v>
      </c>
      <c r="C196" s="16">
        <v>-25.335000000000001</v>
      </c>
      <c r="D196" s="16">
        <f>SUM(B196:C196)</f>
        <v>-25.335000000000001</v>
      </c>
      <c r="E196" s="16">
        <v>5.7843860999999999</v>
      </c>
      <c r="F196" s="16">
        <v>-5.0025479999999997E-2</v>
      </c>
      <c r="G196" s="16">
        <f>SUM(E196:F196)</f>
        <v>5.7343606199999995</v>
      </c>
      <c r="H196" s="17">
        <v>2</v>
      </c>
      <c r="I196" s="16">
        <v>0</v>
      </c>
      <c r="J196" s="16">
        <f>+H196+I196</f>
        <v>2</v>
      </c>
      <c r="K196" s="17">
        <f>+D196+G196+J196</f>
        <v>-17.600639380000001</v>
      </c>
    </row>
    <row r="197" spans="1:11" ht="15" customHeight="1" x14ac:dyDescent="0.25">
      <c r="A197" s="15" t="s">
        <v>18</v>
      </c>
      <c r="B197" s="13">
        <f t="shared" ref="B197:K197" si="56">SUM(B194:B196)</f>
        <v>1</v>
      </c>
      <c r="C197" s="13">
        <f t="shared" si="56"/>
        <v>-34.534999999999997</v>
      </c>
      <c r="D197" s="13">
        <f t="shared" si="56"/>
        <v>-33.534999999999997</v>
      </c>
      <c r="E197" s="13">
        <f t="shared" si="56"/>
        <v>26.718664459999999</v>
      </c>
      <c r="F197" s="13">
        <f t="shared" si="56"/>
        <v>-21.19308135</v>
      </c>
      <c r="G197" s="13">
        <f t="shared" si="56"/>
        <v>5.5255831099999995</v>
      </c>
      <c r="H197" s="14">
        <f t="shared" si="56"/>
        <v>5.3166658499999997</v>
      </c>
      <c r="I197" s="13">
        <f t="shared" si="56"/>
        <v>-1.30122</v>
      </c>
      <c r="J197" s="13">
        <f t="shared" si="56"/>
        <v>4.0154458499999999</v>
      </c>
      <c r="K197" s="14">
        <f t="shared" si="56"/>
        <v>-23.993971040000002</v>
      </c>
    </row>
    <row r="198" spans="1:11" ht="15" customHeight="1" x14ac:dyDescent="0.25">
      <c r="A198" s="18" t="s">
        <v>29</v>
      </c>
      <c r="B198" s="16">
        <v>0</v>
      </c>
      <c r="C198" s="16">
        <v>-13.943</v>
      </c>
      <c r="D198" s="16">
        <f>SUM(B198:C198)</f>
        <v>-13.943</v>
      </c>
      <c r="E198" s="16">
        <v>6.9857086500000003</v>
      </c>
      <c r="F198" s="16">
        <v>-1.9859000000000001E-4</v>
      </c>
      <c r="G198" s="16">
        <f>SUM(E198:F198)</f>
        <v>6.9855100600000002</v>
      </c>
      <c r="H198" s="17">
        <f>0.11895684+2</f>
        <v>2.1189568400000001</v>
      </c>
      <c r="I198" s="16">
        <f>-0.118956-0.954214</f>
        <v>-1.07317</v>
      </c>
      <c r="J198" s="16">
        <f>+H198+I198</f>
        <v>1.0457868400000001</v>
      </c>
      <c r="K198" s="17">
        <f>+D198+G198+J198</f>
        <v>-5.9117030999999995</v>
      </c>
    </row>
    <row r="199" spans="1:11" ht="15" customHeight="1" x14ac:dyDescent="0.25">
      <c r="A199" s="18" t="s">
        <v>30</v>
      </c>
      <c r="B199" s="16">
        <v>0</v>
      </c>
      <c r="C199" s="16">
        <v>-14.5435</v>
      </c>
      <c r="D199" s="16">
        <f>SUM(B199:C199)</f>
        <v>-14.5435</v>
      </c>
      <c r="E199" s="16">
        <v>12.97337067</v>
      </c>
      <c r="F199" s="16">
        <v>-1.4877310800000001</v>
      </c>
      <c r="G199" s="16">
        <f>SUM(E199:F199)</f>
        <v>11.48563959</v>
      </c>
      <c r="H199" s="17">
        <f>0.27958277+3.5</f>
        <v>3.7795827700000002</v>
      </c>
      <c r="I199" s="16">
        <v>0</v>
      </c>
      <c r="J199" s="16">
        <f>+H199+I199</f>
        <v>3.7795827700000002</v>
      </c>
      <c r="K199" s="17">
        <f>+D199+G199+J199</f>
        <v>0.72172236000000023</v>
      </c>
    </row>
    <row r="200" spans="1:11" ht="15" customHeight="1" x14ac:dyDescent="0.25">
      <c r="A200" s="18" t="s">
        <v>31</v>
      </c>
      <c r="B200" s="16">
        <v>5.35</v>
      </c>
      <c r="C200" s="16">
        <v>-24.577100000000002</v>
      </c>
      <c r="D200" s="16">
        <f>SUM(B200:C200)</f>
        <v>-19.2271</v>
      </c>
      <c r="E200" s="16">
        <v>42.448621869999997</v>
      </c>
      <c r="F200" s="16">
        <v>-3.3105E-4</v>
      </c>
      <c r="G200" s="16">
        <f>SUM(E200:F200)</f>
        <v>42.448290819999997</v>
      </c>
      <c r="H200" s="17">
        <v>8.8000000000000007</v>
      </c>
      <c r="I200" s="16">
        <f>-0.279582-0.02387</f>
        <v>-0.303452</v>
      </c>
      <c r="J200" s="16">
        <f>+H200+I200</f>
        <v>8.4965480000000007</v>
      </c>
      <c r="K200" s="17">
        <f>+D200+G200+J200</f>
        <v>31.717738819999997</v>
      </c>
    </row>
    <row r="201" spans="1:11" ht="15" customHeight="1" x14ac:dyDescent="0.25">
      <c r="A201" s="15" t="s">
        <v>19</v>
      </c>
      <c r="B201" s="13">
        <f t="shared" ref="B201:K201" si="57">SUM(B198:B200)</f>
        <v>5.35</v>
      </c>
      <c r="C201" s="13">
        <f t="shared" si="57"/>
        <v>-53.063600000000001</v>
      </c>
      <c r="D201" s="13">
        <f t="shared" si="57"/>
        <v>-47.7136</v>
      </c>
      <c r="E201" s="13">
        <f t="shared" si="57"/>
        <v>62.407701189999997</v>
      </c>
      <c r="F201" s="13">
        <f t="shared" si="57"/>
        <v>-1.4882607200000002</v>
      </c>
      <c r="G201" s="13">
        <f t="shared" si="57"/>
        <v>60.919440469999998</v>
      </c>
      <c r="H201" s="14">
        <f t="shared" si="57"/>
        <v>14.698539610000001</v>
      </c>
      <c r="I201" s="13">
        <f t="shared" si="57"/>
        <v>-1.376622</v>
      </c>
      <c r="J201" s="13">
        <f t="shared" si="57"/>
        <v>13.32191761</v>
      </c>
      <c r="K201" s="14">
        <f t="shared" si="57"/>
        <v>26.527758079999998</v>
      </c>
    </row>
    <row r="202" spans="1:11" ht="15" customHeight="1" x14ac:dyDescent="0.25">
      <c r="A202" s="12">
        <v>2006</v>
      </c>
      <c r="B202" s="13">
        <f t="shared" ref="B202:K202" si="58">+B206+B210+B214+B218</f>
        <v>67.5</v>
      </c>
      <c r="C202" s="13">
        <f t="shared" si="58"/>
        <v>-63.8249</v>
      </c>
      <c r="D202" s="13">
        <f t="shared" si="58"/>
        <v>3.6750999999999969</v>
      </c>
      <c r="E202" s="13">
        <f t="shared" si="58"/>
        <v>234.4938641</v>
      </c>
      <c r="F202" s="13">
        <f t="shared" si="58"/>
        <v>-26.485939010000003</v>
      </c>
      <c r="G202" s="13">
        <f t="shared" si="58"/>
        <v>208.00792509000001</v>
      </c>
      <c r="H202" s="14">
        <f t="shared" si="58"/>
        <v>66.133331260000006</v>
      </c>
      <c r="I202" s="13">
        <f t="shared" si="58"/>
        <v>-11.281670389999999</v>
      </c>
      <c r="J202" s="13">
        <f t="shared" si="58"/>
        <v>54.851660869999996</v>
      </c>
      <c r="K202" s="14">
        <f t="shared" si="58"/>
        <v>266.53468595999999</v>
      </c>
    </row>
    <row r="203" spans="1:11" ht="15" customHeight="1" x14ac:dyDescent="0.25">
      <c r="A203" s="18" t="s">
        <v>20</v>
      </c>
      <c r="B203" s="16">
        <v>0</v>
      </c>
      <c r="C203" s="16">
        <v>-29.18</v>
      </c>
      <c r="D203" s="16">
        <f>SUM(B203:C203)</f>
        <v>-29.18</v>
      </c>
      <c r="E203" s="16">
        <v>9.99710432</v>
      </c>
      <c r="F203" s="16">
        <v>-4.84286E-3</v>
      </c>
      <c r="G203" s="16">
        <f>SUM(E203:F203)</f>
        <v>9.9922614599999999</v>
      </c>
      <c r="H203" s="17">
        <v>9.5</v>
      </c>
      <c r="I203" s="16">
        <v>-1.049882</v>
      </c>
      <c r="J203" s="16">
        <f>+H203+I203</f>
        <v>8.4501179999999998</v>
      </c>
      <c r="K203" s="17">
        <f>+D203+G203+J203</f>
        <v>-10.737620539999998</v>
      </c>
    </row>
    <row r="204" spans="1:11" ht="15" customHeight="1" x14ac:dyDescent="0.25">
      <c r="A204" s="18" t="s">
        <v>21</v>
      </c>
      <c r="B204" s="16">
        <v>6.7</v>
      </c>
      <c r="C204" s="16">
        <v>-1.9792000000000001</v>
      </c>
      <c r="D204" s="16">
        <f>SUM(B204:C204)</f>
        <v>4.7208000000000006</v>
      </c>
      <c r="E204" s="16">
        <v>8.6109034700000002</v>
      </c>
      <c r="F204" s="16">
        <v>-1.14287625</v>
      </c>
      <c r="G204" s="16">
        <f>SUM(E204:F204)</f>
        <v>7.4680272199999997</v>
      </c>
      <c r="H204" s="17">
        <f>0.31589528+8.5</f>
        <v>8.8158952799999994</v>
      </c>
      <c r="I204" s="16">
        <v>-0.29099999999999998</v>
      </c>
      <c r="J204" s="16">
        <f>+H204+I204</f>
        <v>8.5248952799999991</v>
      </c>
      <c r="K204" s="17">
        <f>+D204+G204+J204</f>
        <v>20.713722499999999</v>
      </c>
    </row>
    <row r="205" spans="1:11" ht="15" customHeight="1" x14ac:dyDescent="0.25">
      <c r="A205" s="18" t="s">
        <v>22</v>
      </c>
      <c r="B205" s="16">
        <v>4.5</v>
      </c>
      <c r="C205" s="16">
        <v>-6.202</v>
      </c>
      <c r="D205" s="16">
        <f>SUM(B205:C205)</f>
        <v>-1.702</v>
      </c>
      <c r="E205" s="16">
        <v>6.3010071099999996</v>
      </c>
      <c r="F205" s="16">
        <v>-7.1283950999999997</v>
      </c>
      <c r="G205" s="16">
        <f>SUM(E205:F205)</f>
        <v>-0.82738799000000007</v>
      </c>
      <c r="H205" s="17">
        <v>0</v>
      </c>
      <c r="I205" s="16">
        <v>0</v>
      </c>
      <c r="J205" s="16">
        <f>+H205+I205</f>
        <v>0</v>
      </c>
      <c r="K205" s="17">
        <f>+D205+G205+J205</f>
        <v>-2.52938799</v>
      </c>
    </row>
    <row r="206" spans="1:11" ht="15" customHeight="1" x14ac:dyDescent="0.25">
      <c r="A206" s="15" t="s">
        <v>16</v>
      </c>
      <c r="B206" s="13">
        <f t="shared" ref="B206:K206" si="59">SUM(B203:B205)</f>
        <v>11.2</v>
      </c>
      <c r="C206" s="13">
        <f t="shared" si="59"/>
        <v>-37.361199999999997</v>
      </c>
      <c r="D206" s="13">
        <f t="shared" si="59"/>
        <v>-26.161200000000001</v>
      </c>
      <c r="E206" s="13">
        <f t="shared" si="59"/>
        <v>24.909014900000003</v>
      </c>
      <c r="F206" s="13">
        <f t="shared" si="59"/>
        <v>-8.2761142099999994</v>
      </c>
      <c r="G206" s="13">
        <f t="shared" si="59"/>
        <v>16.63290069</v>
      </c>
      <c r="H206" s="14">
        <f t="shared" si="59"/>
        <v>18.315895279999999</v>
      </c>
      <c r="I206" s="13">
        <f t="shared" si="59"/>
        <v>-1.3408819999999999</v>
      </c>
      <c r="J206" s="13">
        <f t="shared" si="59"/>
        <v>16.975013279999999</v>
      </c>
      <c r="K206" s="14">
        <f t="shared" si="59"/>
        <v>7.4467139700000011</v>
      </c>
    </row>
    <row r="207" spans="1:11" ht="15" customHeight="1" x14ac:dyDescent="0.25">
      <c r="A207" s="18" t="s">
        <v>23</v>
      </c>
      <c r="B207" s="16">
        <v>0</v>
      </c>
      <c r="C207" s="16">
        <v>-8.1000000000000003E-2</v>
      </c>
      <c r="D207" s="16">
        <f>SUM(B207:C207)</f>
        <v>-8.1000000000000003E-2</v>
      </c>
      <c r="E207" s="16">
        <v>12.627747129999999</v>
      </c>
      <c r="F207" s="16">
        <v>-0.4369885</v>
      </c>
      <c r="G207" s="16">
        <f>SUM(E207:F207)</f>
        <v>12.190758629999999</v>
      </c>
      <c r="H207" s="17">
        <f>0.00394721+0.0045</f>
        <v>8.4472100000000001E-3</v>
      </c>
      <c r="I207" s="16">
        <v>-1.1584449999999999</v>
      </c>
      <c r="J207" s="16">
        <f>+H207+I207</f>
        <v>-1.14999779</v>
      </c>
      <c r="K207" s="17">
        <f>+D207+G207+J207</f>
        <v>10.95976084</v>
      </c>
    </row>
    <row r="208" spans="1:11" ht="15" customHeight="1" x14ac:dyDescent="0.25">
      <c r="A208" s="18" t="s">
        <v>24</v>
      </c>
      <c r="B208" s="16">
        <v>12</v>
      </c>
      <c r="C208" s="16">
        <v>-0.08</v>
      </c>
      <c r="D208" s="16">
        <f>SUM(B208:C208)</f>
        <v>11.92</v>
      </c>
      <c r="E208" s="16">
        <v>11.33880417</v>
      </c>
      <c r="F208" s="16">
        <v>-9.4964899999999998E-3</v>
      </c>
      <c r="G208" s="16">
        <f>SUM(E208:F208)</f>
        <v>11.329307679999999</v>
      </c>
      <c r="H208" s="17">
        <v>15</v>
      </c>
      <c r="I208" s="16">
        <v>0</v>
      </c>
      <c r="J208" s="16">
        <f>+H208+I208</f>
        <v>15</v>
      </c>
      <c r="K208" s="17">
        <f>+D208+G208+J208</f>
        <v>38.249307680000001</v>
      </c>
    </row>
    <row r="209" spans="1:11" ht="15" customHeight="1" x14ac:dyDescent="0.25">
      <c r="A209" s="18" t="s">
        <v>25</v>
      </c>
      <c r="B209" s="16">
        <v>7.9</v>
      </c>
      <c r="C209" s="16">
        <v>-0.21920000000000001</v>
      </c>
      <c r="D209" s="16">
        <f>SUM(B209:C209)</f>
        <v>7.6808000000000005</v>
      </c>
      <c r="E209" s="16">
        <v>11.9566724</v>
      </c>
      <c r="F209" s="16">
        <v>-5.6179459200000004</v>
      </c>
      <c r="G209" s="16">
        <f>SUM(E209:F209)</f>
        <v>6.3387264800000001</v>
      </c>
      <c r="H209" s="17">
        <f>0.27265097+2.5</f>
        <v>2.7726509699999999</v>
      </c>
      <c r="I209" s="16">
        <v>-1.3866E-4</v>
      </c>
      <c r="J209" s="16">
        <f>+H209+I209</f>
        <v>2.7725123099999998</v>
      </c>
      <c r="K209" s="17">
        <f>+D209+G209+J209</f>
        <v>16.792038789999999</v>
      </c>
    </row>
    <row r="210" spans="1:11" ht="15" customHeight="1" x14ac:dyDescent="0.25">
      <c r="A210" s="15" t="s">
        <v>17</v>
      </c>
      <c r="B210" s="13">
        <f t="shared" ref="B210:K210" si="60">SUM(B207:B209)</f>
        <v>19.899999999999999</v>
      </c>
      <c r="C210" s="13">
        <f t="shared" si="60"/>
        <v>-0.38019999999999998</v>
      </c>
      <c r="D210" s="13">
        <f t="shared" si="60"/>
        <v>19.5198</v>
      </c>
      <c r="E210" s="13">
        <f t="shared" si="60"/>
        <v>35.923223700000001</v>
      </c>
      <c r="F210" s="13">
        <f t="shared" si="60"/>
        <v>-6.0644309100000005</v>
      </c>
      <c r="G210" s="13">
        <f t="shared" si="60"/>
        <v>29.858792789999995</v>
      </c>
      <c r="H210" s="14">
        <f t="shared" si="60"/>
        <v>17.781098180000001</v>
      </c>
      <c r="I210" s="13">
        <f t="shared" si="60"/>
        <v>-1.1585836599999999</v>
      </c>
      <c r="J210" s="13">
        <f t="shared" si="60"/>
        <v>16.622514519999999</v>
      </c>
      <c r="K210" s="14">
        <f t="shared" si="60"/>
        <v>66.001107310000009</v>
      </c>
    </row>
    <row r="211" spans="1:11" ht="15" customHeight="1" x14ac:dyDescent="0.25">
      <c r="A211" s="18" t="s">
        <v>26</v>
      </c>
      <c r="B211" s="16">
        <v>4.5</v>
      </c>
      <c r="C211" s="16">
        <v>-9.4E-2</v>
      </c>
      <c r="D211" s="16">
        <f>SUM(B211:C211)</f>
        <v>4.4059999999999997</v>
      </c>
      <c r="E211" s="16">
        <v>16.587490460000001</v>
      </c>
      <c r="F211" s="16">
        <v>-1.13108494</v>
      </c>
      <c r="G211" s="16">
        <f>SUM(E211:F211)</f>
        <v>15.456405520000001</v>
      </c>
      <c r="H211" s="17">
        <v>4.4000000000000004</v>
      </c>
      <c r="I211" s="16">
        <f>-1.228397-0.00057863</f>
        <v>-1.2289756299999999</v>
      </c>
      <c r="J211" s="16">
        <f>+H211+I211</f>
        <v>3.1710243700000005</v>
      </c>
      <c r="K211" s="17">
        <f>+D211+G211+J211</f>
        <v>23.033429890000001</v>
      </c>
    </row>
    <row r="212" spans="1:11" ht="15" customHeight="1" x14ac:dyDescent="0.25">
      <c r="A212" s="18" t="s">
        <v>27</v>
      </c>
      <c r="B212" s="16">
        <v>2</v>
      </c>
      <c r="C212" s="16">
        <v>-0.107</v>
      </c>
      <c r="D212" s="16">
        <f>SUM(B212:C212)</f>
        <v>1.893</v>
      </c>
      <c r="E212" s="16">
        <v>10.38796724</v>
      </c>
      <c r="F212" s="16">
        <v>-3.0360551400000002</v>
      </c>
      <c r="G212" s="16">
        <f>SUM(E212:F212)</f>
        <v>7.3519120999999998</v>
      </c>
      <c r="H212" s="17">
        <f>0.30842029+2.5+0.00273673</f>
        <v>2.81115702</v>
      </c>
      <c r="I212" s="16">
        <f>-0.017-1.63059576</f>
        <v>-1.64759576</v>
      </c>
      <c r="J212" s="16">
        <f>+H212+I212</f>
        <v>1.16356126</v>
      </c>
      <c r="K212" s="17">
        <f>+D212+G212+J212</f>
        <v>10.40847336</v>
      </c>
    </row>
    <row r="213" spans="1:11" ht="15" customHeight="1" x14ac:dyDescent="0.25">
      <c r="A213" s="18" t="s">
        <v>28</v>
      </c>
      <c r="B213" s="16">
        <v>0</v>
      </c>
      <c r="C213" s="16">
        <v>-7.8869999999999996</v>
      </c>
      <c r="D213" s="16">
        <f>SUM(B213:C213)</f>
        <v>-7.8869999999999996</v>
      </c>
      <c r="E213" s="16">
        <v>12.719936069999999</v>
      </c>
      <c r="F213" s="16">
        <v>-5.2120000000000002E-5</v>
      </c>
      <c r="G213" s="16">
        <f>SUM(E213:F213)</f>
        <v>12.71988395</v>
      </c>
      <c r="H213" s="17">
        <f>4.65+0.20946162</f>
        <v>4.8594616200000003</v>
      </c>
      <c r="I213" s="16">
        <f>-0.421-1.207892</f>
        <v>-1.628892</v>
      </c>
      <c r="J213" s="16">
        <f>+H213+I213</f>
        <v>3.2305696200000003</v>
      </c>
      <c r="K213" s="17">
        <f>+D213+G213+J213</f>
        <v>8.0634535700000001</v>
      </c>
    </row>
    <row r="214" spans="1:11" ht="15" customHeight="1" x14ac:dyDescent="0.25">
      <c r="A214" s="15" t="s">
        <v>18</v>
      </c>
      <c r="B214" s="13">
        <f t="shared" ref="B214:K214" si="61">SUM(B211:B213)</f>
        <v>6.5</v>
      </c>
      <c r="C214" s="13">
        <f t="shared" si="61"/>
        <v>-8.0879999999999992</v>
      </c>
      <c r="D214" s="13">
        <f t="shared" si="61"/>
        <v>-1.5880000000000001</v>
      </c>
      <c r="E214" s="13">
        <f t="shared" si="61"/>
        <v>39.695393769999995</v>
      </c>
      <c r="F214" s="13">
        <f t="shared" si="61"/>
        <v>-4.1671922000000006</v>
      </c>
      <c r="G214" s="13">
        <f t="shared" si="61"/>
        <v>35.52820157</v>
      </c>
      <c r="H214" s="14">
        <f t="shared" si="61"/>
        <v>12.070618639999999</v>
      </c>
      <c r="I214" s="13">
        <f t="shared" si="61"/>
        <v>-4.5054633899999992</v>
      </c>
      <c r="J214" s="13">
        <f t="shared" si="61"/>
        <v>7.5651552500000001</v>
      </c>
      <c r="K214" s="14">
        <f t="shared" si="61"/>
        <v>41.505356820000003</v>
      </c>
    </row>
    <row r="215" spans="1:11" ht="15" customHeight="1" x14ac:dyDescent="0.25">
      <c r="A215" s="18" t="s">
        <v>29</v>
      </c>
      <c r="B215" s="16">
        <v>8.9</v>
      </c>
      <c r="C215" s="16">
        <v>-3.0945</v>
      </c>
      <c r="D215" s="16">
        <f>SUM(B215:C215)</f>
        <v>5.8055000000000003</v>
      </c>
      <c r="E215" s="16">
        <v>16.29938533</v>
      </c>
      <c r="F215" s="16">
        <v>8.9209999999999995E-5</v>
      </c>
      <c r="G215" s="16">
        <f>SUM(E215:F215)</f>
        <v>16.299474539999999</v>
      </c>
      <c r="H215" s="17">
        <v>4.7</v>
      </c>
      <c r="I215" s="16">
        <f>-1.2881975-2.41514948</f>
        <v>-3.7033469800000001</v>
      </c>
      <c r="J215" s="16">
        <f>+H215+I215</f>
        <v>0.99665302000000011</v>
      </c>
      <c r="K215" s="17">
        <f>+D215+G215+J215</f>
        <v>23.101627560000001</v>
      </c>
    </row>
    <row r="216" spans="1:11" ht="15" customHeight="1" x14ac:dyDescent="0.25">
      <c r="A216" s="18" t="s">
        <v>30</v>
      </c>
      <c r="B216" s="16">
        <v>0</v>
      </c>
      <c r="C216" s="16">
        <v>-14.859</v>
      </c>
      <c r="D216" s="16">
        <f>SUM(B216:C216)</f>
        <v>-14.859</v>
      </c>
      <c r="E216" s="16">
        <v>23.028096829999999</v>
      </c>
      <c r="F216" s="16">
        <v>-1.3174020799999999</v>
      </c>
      <c r="G216" s="16">
        <f>SUM(E216:F216)</f>
        <v>21.710694749999998</v>
      </c>
      <c r="H216" s="17">
        <f>0.26571916+3</f>
        <v>3.2657191600000002</v>
      </c>
      <c r="I216" s="16">
        <v>-0.22472400000000001</v>
      </c>
      <c r="J216" s="16">
        <f>+H216+I216</f>
        <v>3.04099516</v>
      </c>
      <c r="K216" s="17">
        <f>+D216+G216+J216</f>
        <v>9.8926899099999979</v>
      </c>
    </row>
    <row r="217" spans="1:11" ht="15" customHeight="1" x14ac:dyDescent="0.25">
      <c r="A217" s="18" t="s">
        <v>31</v>
      </c>
      <c r="B217" s="16">
        <v>21</v>
      </c>
      <c r="C217" s="16">
        <v>-4.2000000000000003E-2</v>
      </c>
      <c r="D217" s="16">
        <f>SUM(B217:C217)</f>
        <v>20.957999999999998</v>
      </c>
      <c r="E217" s="16">
        <v>94.638749570000002</v>
      </c>
      <c r="F217" s="16">
        <v>-6.6608888200000003</v>
      </c>
      <c r="G217" s="16">
        <f>SUM(E217:F217)</f>
        <v>87.977860750000005</v>
      </c>
      <c r="H217" s="17">
        <v>10</v>
      </c>
      <c r="I217" s="16">
        <f>-0.265-0.08367036</f>
        <v>-0.34867036000000001</v>
      </c>
      <c r="J217" s="16">
        <f>+H217+I217</f>
        <v>9.6513296400000002</v>
      </c>
      <c r="K217" s="17">
        <f>+D217+G217+J217</f>
        <v>118.58719039</v>
      </c>
    </row>
    <row r="218" spans="1:11" ht="15" customHeight="1" x14ac:dyDescent="0.25">
      <c r="A218" s="15" t="s">
        <v>19</v>
      </c>
      <c r="B218" s="13">
        <f t="shared" ref="B218:K218" si="62">SUM(B215:B217)</f>
        <v>29.9</v>
      </c>
      <c r="C218" s="13">
        <f t="shared" si="62"/>
        <v>-17.9955</v>
      </c>
      <c r="D218" s="13">
        <f t="shared" si="62"/>
        <v>11.904499999999999</v>
      </c>
      <c r="E218" s="13">
        <f t="shared" si="62"/>
        <v>133.96623173</v>
      </c>
      <c r="F218" s="13">
        <f t="shared" si="62"/>
        <v>-7.9782016900000006</v>
      </c>
      <c r="G218" s="13">
        <f t="shared" si="62"/>
        <v>125.98803004</v>
      </c>
      <c r="H218" s="14">
        <f t="shared" si="62"/>
        <v>17.965719159999999</v>
      </c>
      <c r="I218" s="13">
        <f t="shared" si="62"/>
        <v>-4.2767413400000001</v>
      </c>
      <c r="J218" s="13">
        <f t="shared" si="62"/>
        <v>13.68897782</v>
      </c>
      <c r="K218" s="14">
        <f t="shared" si="62"/>
        <v>151.58150785999999</v>
      </c>
    </row>
    <row r="219" spans="1:11" ht="15" customHeight="1" x14ac:dyDescent="0.25">
      <c r="A219" s="12">
        <v>2007</v>
      </c>
      <c r="B219" s="13">
        <f t="shared" ref="B219:K219" si="63">+B223+B227+B231+B235</f>
        <v>362.15</v>
      </c>
      <c r="C219" s="13">
        <f t="shared" si="63"/>
        <v>-175.9</v>
      </c>
      <c r="D219" s="13">
        <f t="shared" si="63"/>
        <v>186.25000000000003</v>
      </c>
      <c r="E219" s="13">
        <f t="shared" si="63"/>
        <v>221.21947611000002</v>
      </c>
      <c r="F219" s="13">
        <f t="shared" si="63"/>
        <v>-22.148811139999999</v>
      </c>
      <c r="G219" s="13">
        <f t="shared" si="63"/>
        <v>199.07066497</v>
      </c>
      <c r="H219" s="14">
        <f t="shared" si="63"/>
        <v>92.777548850000002</v>
      </c>
      <c r="I219" s="13">
        <f t="shared" si="63"/>
        <v>-7.7787604000000004</v>
      </c>
      <c r="J219" s="13">
        <f t="shared" si="63"/>
        <v>84.998788450000006</v>
      </c>
      <c r="K219" s="14">
        <f t="shared" si="63"/>
        <v>470.31945342</v>
      </c>
    </row>
    <row r="220" spans="1:11" ht="15" customHeight="1" x14ac:dyDescent="0.25">
      <c r="A220" s="18" t="s">
        <v>20</v>
      </c>
      <c r="B220" s="16">
        <v>4.95</v>
      </c>
      <c r="C220" s="16">
        <v>-30.3</v>
      </c>
      <c r="D220" s="16">
        <f>SUM(B220:C220)</f>
        <v>-25.35</v>
      </c>
      <c r="E220" s="16">
        <v>12.457850029999999</v>
      </c>
      <c r="F220" s="16">
        <v>-0.18548686</v>
      </c>
      <c r="G220" s="16">
        <f>SUM(E220:F220)</f>
        <v>12.27236317</v>
      </c>
      <c r="H220" s="17">
        <f>0.01693386+3.5</f>
        <v>3.51693386</v>
      </c>
      <c r="I220" s="16">
        <f>-1.434272-0.0847</f>
        <v>-1.518972</v>
      </c>
      <c r="J220" s="16">
        <f>+H220+I220</f>
        <v>1.99796186</v>
      </c>
      <c r="K220" s="17">
        <f>+D220+G220+J220</f>
        <v>-11.079674970000001</v>
      </c>
    </row>
    <row r="221" spans="1:11" ht="15" customHeight="1" x14ac:dyDescent="0.25">
      <c r="A221" s="18" t="s">
        <v>21</v>
      </c>
      <c r="B221" s="16">
        <v>45.1</v>
      </c>
      <c r="C221" s="16">
        <v>0</v>
      </c>
      <c r="D221" s="16">
        <f>SUM(B221:C221)</f>
        <v>45.1</v>
      </c>
      <c r="E221" s="16">
        <v>12.514906999999999</v>
      </c>
      <c r="F221" s="16">
        <v>-0.99479172999999999</v>
      </c>
      <c r="G221" s="16">
        <f>SUM(E221:F221)</f>
        <v>11.52011527</v>
      </c>
      <c r="H221" s="17">
        <f>0.29098201+5.59800807</f>
        <v>5.8889900799999992</v>
      </c>
      <c r="I221" s="16">
        <f>-0.016934-0.142</f>
        <v>-0.15893399999999999</v>
      </c>
      <c r="J221" s="16">
        <f>+H221+I221</f>
        <v>5.7300560799999989</v>
      </c>
      <c r="K221" s="17">
        <f>+D221+G221+J221</f>
        <v>62.350171349999997</v>
      </c>
    </row>
    <row r="222" spans="1:11" ht="15" customHeight="1" x14ac:dyDescent="0.25">
      <c r="A222" s="18" t="s">
        <v>22</v>
      </c>
      <c r="B222" s="16">
        <v>148.1</v>
      </c>
      <c r="C222" s="16">
        <v>0</v>
      </c>
      <c r="D222" s="16">
        <f>SUM(B222:C222)</f>
        <v>148.1</v>
      </c>
      <c r="E222" s="16">
        <v>7.3979559899999998</v>
      </c>
      <c r="F222" s="16">
        <v>-2.5870799999999998E-3</v>
      </c>
      <c r="G222" s="16">
        <f>SUM(E222:F222)</f>
        <v>7.3953689100000002</v>
      </c>
      <c r="H222" s="17">
        <f>2.3+2</f>
        <v>4.3</v>
      </c>
      <c r="I222" s="16">
        <f>-0.29098201-0.087193</f>
        <v>-0.37817501000000003</v>
      </c>
      <c r="J222" s="16">
        <f>+H222+I222</f>
        <v>3.9218249899999997</v>
      </c>
      <c r="K222" s="17">
        <f>+D222+G222+J222</f>
        <v>159.4171939</v>
      </c>
    </row>
    <row r="223" spans="1:11" ht="15" customHeight="1" x14ac:dyDescent="0.25">
      <c r="A223" s="15" t="s">
        <v>16</v>
      </c>
      <c r="B223" s="13">
        <f t="shared" ref="B223:K223" si="64">SUM(B220:B222)</f>
        <v>198.15</v>
      </c>
      <c r="C223" s="13">
        <f t="shared" si="64"/>
        <v>-30.3</v>
      </c>
      <c r="D223" s="13">
        <f t="shared" si="64"/>
        <v>167.85</v>
      </c>
      <c r="E223" s="13">
        <f t="shared" si="64"/>
        <v>32.370713019999997</v>
      </c>
      <c r="F223" s="13">
        <f t="shared" si="64"/>
        <v>-1.18286567</v>
      </c>
      <c r="G223" s="13">
        <f t="shared" si="64"/>
        <v>31.187847349999998</v>
      </c>
      <c r="H223" s="14">
        <f t="shared" si="64"/>
        <v>13.705923939999998</v>
      </c>
      <c r="I223" s="13">
        <f t="shared" si="64"/>
        <v>-2.0560810099999998</v>
      </c>
      <c r="J223" s="13">
        <f t="shared" si="64"/>
        <v>11.649842929999998</v>
      </c>
      <c r="K223" s="14">
        <f t="shared" si="64"/>
        <v>210.68769028</v>
      </c>
    </row>
    <row r="224" spans="1:11" ht="15" customHeight="1" x14ac:dyDescent="0.25">
      <c r="A224" s="18" t="s">
        <v>23</v>
      </c>
      <c r="B224" s="16">
        <v>51.8</v>
      </c>
      <c r="C224" s="16">
        <v>-6.3</v>
      </c>
      <c r="D224" s="16">
        <f>SUM(B224:C224)</f>
        <v>45.5</v>
      </c>
      <c r="E224" s="16">
        <v>9.7968354600000005</v>
      </c>
      <c r="F224" s="16">
        <v>-6.3795861399999998</v>
      </c>
      <c r="G224" s="16">
        <f>SUM(E224:F224)</f>
        <v>3.4172493200000007</v>
      </c>
      <c r="H224" s="17">
        <v>8.56</v>
      </c>
      <c r="I224" s="16">
        <f>-1.674312-0.13154703</f>
        <v>-1.8058590300000001</v>
      </c>
      <c r="J224" s="16">
        <f>+H224+I224</f>
        <v>6.7541409699999999</v>
      </c>
      <c r="K224" s="17">
        <f>+D224+G224+J224</f>
        <v>55.671390290000005</v>
      </c>
    </row>
    <row r="225" spans="1:11" ht="15" customHeight="1" x14ac:dyDescent="0.25">
      <c r="A225" s="18" t="s">
        <v>24</v>
      </c>
      <c r="B225" s="16">
        <v>21.2</v>
      </c>
      <c r="C225" s="16">
        <v>0</v>
      </c>
      <c r="D225" s="16">
        <f>SUM(B225:C225)</f>
        <v>21.2</v>
      </c>
      <c r="E225" s="16">
        <v>7.3171989699999997</v>
      </c>
      <c r="F225" s="16">
        <v>-5.7417243100000004</v>
      </c>
      <c r="G225" s="16">
        <f>SUM(E225:F225)</f>
        <v>1.5754746599999994</v>
      </c>
      <c r="H225" s="17">
        <v>19.5</v>
      </c>
      <c r="I225" s="16">
        <v>-0.11</v>
      </c>
      <c r="J225" s="16">
        <f>+H225+I225</f>
        <v>19.39</v>
      </c>
      <c r="K225" s="17">
        <f>+D225+G225+J225</f>
        <v>42.165474660000001</v>
      </c>
    </row>
    <row r="226" spans="1:11" ht="15" customHeight="1" x14ac:dyDescent="0.25">
      <c r="A226" s="18" t="s">
        <v>25</v>
      </c>
      <c r="B226" s="16">
        <v>0</v>
      </c>
      <c r="C226" s="16">
        <v>-9.5</v>
      </c>
      <c r="D226" s="16">
        <f>SUM(B226:C226)</f>
        <v>-9.5</v>
      </c>
      <c r="E226" s="16">
        <v>16.05983831</v>
      </c>
      <c r="F226" s="16">
        <v>-0.76898144999999996</v>
      </c>
      <c r="G226" s="16">
        <f>SUM(E226:F226)</f>
        <v>15.29085686</v>
      </c>
      <c r="H226" s="17">
        <f>4.75878735+4.6</f>
        <v>9.3587873500000001</v>
      </c>
      <c r="I226" s="16">
        <f>-0.25878735-0.04</f>
        <v>-0.29878735000000001</v>
      </c>
      <c r="J226" s="16">
        <f>+H226+I226</f>
        <v>9.06</v>
      </c>
      <c r="K226" s="17">
        <f>+D226+G226+J226</f>
        <v>14.85085686</v>
      </c>
    </row>
    <row r="227" spans="1:11" ht="15" customHeight="1" x14ac:dyDescent="0.25">
      <c r="A227" s="15" t="s">
        <v>17</v>
      </c>
      <c r="B227" s="13">
        <f t="shared" ref="B227:K227" si="65">SUM(B224:B226)</f>
        <v>73</v>
      </c>
      <c r="C227" s="13">
        <f t="shared" si="65"/>
        <v>-15.8</v>
      </c>
      <c r="D227" s="13">
        <f t="shared" si="65"/>
        <v>57.2</v>
      </c>
      <c r="E227" s="13">
        <f t="shared" si="65"/>
        <v>33.17387274</v>
      </c>
      <c r="F227" s="13">
        <f t="shared" si="65"/>
        <v>-12.890291899999999</v>
      </c>
      <c r="G227" s="13">
        <f t="shared" si="65"/>
        <v>20.283580839999999</v>
      </c>
      <c r="H227" s="14">
        <f t="shared" si="65"/>
        <v>37.418787350000002</v>
      </c>
      <c r="I227" s="13">
        <f t="shared" si="65"/>
        <v>-2.2146463800000005</v>
      </c>
      <c r="J227" s="13">
        <f t="shared" si="65"/>
        <v>35.204140970000005</v>
      </c>
      <c r="K227" s="14">
        <f t="shared" si="65"/>
        <v>112.68772181</v>
      </c>
    </row>
    <row r="228" spans="1:11" ht="15" customHeight="1" x14ac:dyDescent="0.25">
      <c r="A228" s="18" t="s">
        <v>26</v>
      </c>
      <c r="B228" s="16">
        <v>0</v>
      </c>
      <c r="C228" s="16">
        <v>0</v>
      </c>
      <c r="D228" s="16">
        <f>SUM(B228:C228)</f>
        <v>0</v>
      </c>
      <c r="E228" s="16">
        <v>43.100035689999999</v>
      </c>
      <c r="F228" s="16">
        <v>-3.3005179500000001</v>
      </c>
      <c r="G228" s="16">
        <f>SUM(E228:F228)</f>
        <v>39.799517739999999</v>
      </c>
      <c r="H228" s="17">
        <v>5.5</v>
      </c>
      <c r="I228" s="16">
        <f>-1.855766-0.2</f>
        <v>-2.0557660000000002</v>
      </c>
      <c r="J228" s="16">
        <f>+H228+I228</f>
        <v>3.4442339999999998</v>
      </c>
      <c r="K228" s="17">
        <f>+D228+G228+J228</f>
        <v>43.24375174</v>
      </c>
    </row>
    <row r="229" spans="1:11" ht="15" customHeight="1" x14ac:dyDescent="0.25">
      <c r="A229" s="18" t="s">
        <v>27</v>
      </c>
      <c r="B229" s="16">
        <v>0</v>
      </c>
      <c r="C229" s="16">
        <v>-28.5</v>
      </c>
      <c r="D229" s="16">
        <f>SUM(B229:C229)</f>
        <v>-28.5</v>
      </c>
      <c r="E229" s="16">
        <v>13.11916533</v>
      </c>
      <c r="F229" s="16">
        <v>-1.0171011599999999</v>
      </c>
      <c r="G229" s="16">
        <f>SUM(E229:F229)</f>
        <v>12.10206417</v>
      </c>
      <c r="H229" s="17">
        <f>0.29098201+9.36</f>
        <v>9.6509820099999999</v>
      </c>
      <c r="I229" s="16">
        <f>-0.30741146-0.045</f>
        <v>-0.35241146000000001</v>
      </c>
      <c r="J229" s="16">
        <f>+H229+I229</f>
        <v>9.2985705499999991</v>
      </c>
      <c r="K229" s="17">
        <f>+D229+G229+J229</f>
        <v>-7.0993652800000024</v>
      </c>
    </row>
    <row r="230" spans="1:11" ht="15" customHeight="1" x14ac:dyDescent="0.25">
      <c r="A230" s="18" t="s">
        <v>28</v>
      </c>
      <c r="B230" s="16">
        <v>4.5999999999999996</v>
      </c>
      <c r="C230" s="16">
        <v>-35.200000000000003</v>
      </c>
      <c r="D230" s="16">
        <f>SUM(B230:C230)</f>
        <v>-30.6</v>
      </c>
      <c r="E230" s="16">
        <v>14.69747607</v>
      </c>
      <c r="F230" s="16">
        <v>-3</v>
      </c>
      <c r="G230" s="16">
        <f>SUM(E230:F230)</f>
        <v>11.69747607</v>
      </c>
      <c r="H230" s="17">
        <v>6</v>
      </c>
      <c r="I230" s="16">
        <v>0</v>
      </c>
      <c r="J230" s="16">
        <f>+H230+I230</f>
        <v>6</v>
      </c>
      <c r="K230" s="17">
        <f>+D230+G230+J230</f>
        <v>-12.902523930000001</v>
      </c>
    </row>
    <row r="231" spans="1:11" ht="15" customHeight="1" x14ac:dyDescent="0.25">
      <c r="A231" s="15" t="s">
        <v>18</v>
      </c>
      <c r="B231" s="13">
        <f t="shared" ref="B231:K231" si="66">SUM(B228:B230)</f>
        <v>4.5999999999999996</v>
      </c>
      <c r="C231" s="13">
        <f t="shared" si="66"/>
        <v>-63.7</v>
      </c>
      <c r="D231" s="13">
        <f t="shared" si="66"/>
        <v>-59.1</v>
      </c>
      <c r="E231" s="13">
        <f t="shared" si="66"/>
        <v>70.916677090000007</v>
      </c>
      <c r="F231" s="13">
        <f t="shared" si="66"/>
        <v>-7.3176191099999999</v>
      </c>
      <c r="G231" s="13">
        <f t="shared" si="66"/>
        <v>63.599057979999998</v>
      </c>
      <c r="H231" s="14">
        <f t="shared" si="66"/>
        <v>21.15098201</v>
      </c>
      <c r="I231" s="13">
        <f t="shared" si="66"/>
        <v>-2.4081774600000001</v>
      </c>
      <c r="J231" s="13">
        <f t="shared" si="66"/>
        <v>18.742804549999999</v>
      </c>
      <c r="K231" s="14">
        <f t="shared" si="66"/>
        <v>23.241862529999999</v>
      </c>
    </row>
    <row r="232" spans="1:11" ht="15" customHeight="1" x14ac:dyDescent="0.25">
      <c r="A232" s="18" t="s">
        <v>29</v>
      </c>
      <c r="B232" s="16">
        <v>5.6</v>
      </c>
      <c r="C232" s="16">
        <v>-33.299999999999997</v>
      </c>
      <c r="D232" s="16">
        <f>SUM(B232:C232)</f>
        <v>-27.699999999999996</v>
      </c>
      <c r="E232" s="16">
        <v>12.87398634</v>
      </c>
      <c r="F232" s="16">
        <v>-1.42797E-3</v>
      </c>
      <c r="G232" s="16">
        <f>SUM(E232:F232)</f>
        <v>12.87255837</v>
      </c>
      <c r="H232" s="17">
        <v>3.5</v>
      </c>
      <c r="I232" s="16">
        <v>-0.38600000000000001</v>
      </c>
      <c r="J232" s="16">
        <f>+H232+I232</f>
        <v>3.1139999999999999</v>
      </c>
      <c r="K232" s="17">
        <f>+D232+G232+J232</f>
        <v>-11.713441629999995</v>
      </c>
    </row>
    <row r="233" spans="1:11" ht="15" customHeight="1" x14ac:dyDescent="0.25">
      <c r="A233" s="18" t="s">
        <v>30</v>
      </c>
      <c r="B233" s="16">
        <v>46.7</v>
      </c>
      <c r="C233" s="16">
        <v>-25.8</v>
      </c>
      <c r="D233" s="16">
        <f>SUM(B233:C233)</f>
        <v>20.900000000000002</v>
      </c>
      <c r="E233" s="16">
        <v>12.067563290000001</v>
      </c>
      <c r="F233" s="16">
        <v>-0.64700807000000005</v>
      </c>
      <c r="G233" s="16">
        <f>SUM(E233:F233)</f>
        <v>11.420555220000001</v>
      </c>
      <c r="H233" s="17">
        <f>0.25185555+4</f>
        <v>4.2518555500000002</v>
      </c>
      <c r="I233" s="16">
        <f>-0.25185555-0.215</f>
        <v>-0.46685555000000001</v>
      </c>
      <c r="J233" s="16">
        <f>+H233+I233</f>
        <v>3.7850000000000001</v>
      </c>
      <c r="K233" s="17">
        <f>+D233+G233+J233</f>
        <v>36.105555219999999</v>
      </c>
    </row>
    <row r="234" spans="1:11" ht="15" customHeight="1" x14ac:dyDescent="0.25">
      <c r="A234" s="18" t="s">
        <v>31</v>
      </c>
      <c r="B234" s="16">
        <v>34.1</v>
      </c>
      <c r="C234" s="16">
        <v>-7</v>
      </c>
      <c r="D234" s="16">
        <f>SUM(B234:C234)</f>
        <v>27.1</v>
      </c>
      <c r="E234" s="16">
        <v>59.816663630000001</v>
      </c>
      <c r="F234" s="16">
        <v>-0.10959842</v>
      </c>
      <c r="G234" s="16">
        <f>SUM(E234:F234)</f>
        <v>59.707065210000003</v>
      </c>
      <c r="H234" s="17">
        <v>12.75</v>
      </c>
      <c r="I234" s="16">
        <v>-0.247</v>
      </c>
      <c r="J234" s="16">
        <f>+H234+I234</f>
        <v>12.503</v>
      </c>
      <c r="K234" s="17">
        <f>+D234+G234+J234</f>
        <v>99.310065210000005</v>
      </c>
    </row>
    <row r="235" spans="1:11" ht="15" customHeight="1" x14ac:dyDescent="0.25">
      <c r="A235" s="15" t="s">
        <v>19</v>
      </c>
      <c r="B235" s="13">
        <f t="shared" ref="B235:K235" si="67">SUM(B232:B234)</f>
        <v>86.4</v>
      </c>
      <c r="C235" s="13">
        <f t="shared" si="67"/>
        <v>-66.099999999999994</v>
      </c>
      <c r="D235" s="13">
        <f t="shared" si="67"/>
        <v>20.300000000000008</v>
      </c>
      <c r="E235" s="13">
        <f t="shared" si="67"/>
        <v>84.758213260000005</v>
      </c>
      <c r="F235" s="13">
        <f t="shared" si="67"/>
        <v>-0.75803445999999997</v>
      </c>
      <c r="G235" s="13">
        <f t="shared" si="67"/>
        <v>84.0001788</v>
      </c>
      <c r="H235" s="14">
        <f t="shared" si="67"/>
        <v>20.501855550000002</v>
      </c>
      <c r="I235" s="13">
        <f t="shared" si="67"/>
        <v>-1.09985555</v>
      </c>
      <c r="J235" s="13">
        <f t="shared" si="67"/>
        <v>19.402000000000001</v>
      </c>
      <c r="K235" s="14">
        <f t="shared" si="67"/>
        <v>123.70217880000001</v>
      </c>
    </row>
    <row r="236" spans="1:11" ht="15" customHeight="1" x14ac:dyDescent="0.25">
      <c r="A236" s="12">
        <v>2008</v>
      </c>
      <c r="B236" s="13">
        <f t="shared" ref="B236:K236" si="68">+B240+B244+B248+B252</f>
        <v>553.05454758999997</v>
      </c>
      <c r="C236" s="13">
        <f t="shared" si="68"/>
        <v>-565.84999999999991</v>
      </c>
      <c r="D236" s="13">
        <f t="shared" si="68"/>
        <v>-12.795452409999996</v>
      </c>
      <c r="E236" s="13">
        <f t="shared" si="68"/>
        <v>306.89463845</v>
      </c>
      <c r="F236" s="13">
        <f t="shared" si="68"/>
        <v>-19.587711110000001</v>
      </c>
      <c r="G236" s="13">
        <f t="shared" si="68"/>
        <v>287.30692734000002</v>
      </c>
      <c r="H236" s="14">
        <f t="shared" si="68"/>
        <v>1.5925040000000001E-2</v>
      </c>
      <c r="I236" s="13">
        <f t="shared" si="68"/>
        <v>-8.639697309999999</v>
      </c>
      <c r="J236" s="13">
        <f t="shared" si="68"/>
        <v>-8.6237722699999999</v>
      </c>
      <c r="K236" s="14">
        <f t="shared" si="68"/>
        <v>265.88770266000006</v>
      </c>
    </row>
    <row r="237" spans="1:11" ht="15" customHeight="1" x14ac:dyDescent="0.25">
      <c r="A237" s="18" t="s">
        <v>20</v>
      </c>
      <c r="B237" s="16">
        <v>22.354547589999999</v>
      </c>
      <c r="C237" s="16">
        <v>-3</v>
      </c>
      <c r="D237" s="16">
        <f>SUM(B237:C237)</f>
        <v>19.354547589999999</v>
      </c>
      <c r="E237" s="16">
        <v>41.97048161</v>
      </c>
      <c r="F237" s="16">
        <v>-0.45448450000000001</v>
      </c>
      <c r="G237" s="16">
        <f>SUM(E237:F237)</f>
        <v>41.515997110000001</v>
      </c>
      <c r="H237" s="17">
        <v>1.5925040000000001E-2</v>
      </c>
      <c r="I237" s="16">
        <f>-4.484471-0.194</f>
        <v>-4.678471</v>
      </c>
      <c r="J237" s="16">
        <f>+H237+I237</f>
        <v>-4.6625459600000001</v>
      </c>
      <c r="K237" s="17">
        <f>+D237+G237+J237</f>
        <v>56.207998739999994</v>
      </c>
    </row>
    <row r="238" spans="1:11" ht="15" customHeight="1" x14ac:dyDescent="0.25">
      <c r="A238" s="18" t="s">
        <v>21</v>
      </c>
      <c r="B238" s="16">
        <v>0</v>
      </c>
      <c r="C238" s="16">
        <v>-47.8</v>
      </c>
      <c r="D238" s="16">
        <f>SUM(B238:C238)</f>
        <v>-47.8</v>
      </c>
      <c r="E238" s="16">
        <v>21.086830549999998</v>
      </c>
      <c r="F238" s="16">
        <v>-1.7997461800000001</v>
      </c>
      <c r="G238" s="16">
        <f>SUM(E238:F238)</f>
        <v>19.287084369999999</v>
      </c>
      <c r="H238" s="17">
        <v>0</v>
      </c>
      <c r="I238" s="16">
        <f>-0.01592504-0.2</f>
        <v>-0.21592504000000001</v>
      </c>
      <c r="J238" s="16">
        <f>+H238+I238</f>
        <v>-0.21592504000000001</v>
      </c>
      <c r="K238" s="17">
        <f>+D238+G238+J238</f>
        <v>-28.728840669999997</v>
      </c>
    </row>
    <row r="239" spans="1:11" ht="15" customHeight="1" x14ac:dyDescent="0.25">
      <c r="A239" s="18" t="s">
        <v>22</v>
      </c>
      <c r="B239" s="16">
        <v>102.7</v>
      </c>
      <c r="C239" s="16">
        <v>0</v>
      </c>
      <c r="D239" s="16">
        <f>SUM(B239:C239)</f>
        <v>102.7</v>
      </c>
      <c r="E239" s="16">
        <v>5.7482860799999997</v>
      </c>
      <c r="F239" s="16">
        <v>-4.044358E-2</v>
      </c>
      <c r="G239" s="16">
        <f>SUM(E239:F239)</f>
        <v>5.7078424999999999</v>
      </c>
      <c r="H239" s="17">
        <v>0</v>
      </c>
      <c r="I239" s="16">
        <f>-0.61779621-0.18</f>
        <v>-0.79779621000000001</v>
      </c>
      <c r="J239" s="16">
        <f>+H239+I239</f>
        <v>-0.79779621000000001</v>
      </c>
      <c r="K239" s="17">
        <f>+D239+G239+J239</f>
        <v>107.61004629</v>
      </c>
    </row>
    <row r="240" spans="1:11" ht="15" customHeight="1" x14ac:dyDescent="0.25">
      <c r="A240" s="15" t="s">
        <v>16</v>
      </c>
      <c r="B240" s="13">
        <f t="shared" ref="B240:K240" si="69">SUM(B237:B239)</f>
        <v>125.05454759</v>
      </c>
      <c r="C240" s="13">
        <f t="shared" si="69"/>
        <v>-50.8</v>
      </c>
      <c r="D240" s="13">
        <f t="shared" si="69"/>
        <v>74.254547590000001</v>
      </c>
      <c r="E240" s="13">
        <f t="shared" si="69"/>
        <v>68.805598239999995</v>
      </c>
      <c r="F240" s="13">
        <f t="shared" si="69"/>
        <v>-2.2946742599999999</v>
      </c>
      <c r="G240" s="13">
        <f t="shared" si="69"/>
        <v>66.510923980000001</v>
      </c>
      <c r="H240" s="14">
        <f t="shared" si="69"/>
        <v>1.5925040000000001E-2</v>
      </c>
      <c r="I240" s="13">
        <f t="shared" si="69"/>
        <v>-5.6921922499999997</v>
      </c>
      <c r="J240" s="13">
        <f t="shared" si="69"/>
        <v>-5.6762672100000007</v>
      </c>
      <c r="K240" s="14">
        <f t="shared" si="69"/>
        <v>135.08920436</v>
      </c>
    </row>
    <row r="241" spans="1:11" ht="15" customHeight="1" x14ac:dyDescent="0.25">
      <c r="A241" s="18" t="s">
        <v>23</v>
      </c>
      <c r="B241" s="16">
        <v>181.5</v>
      </c>
      <c r="C241" s="16">
        <v>0</v>
      </c>
      <c r="D241" s="16">
        <f>SUM(B241:C241)</f>
        <v>181.5</v>
      </c>
      <c r="E241" s="16">
        <v>23.228014819999999</v>
      </c>
      <c r="F241" s="16">
        <v>-12.621604919999999</v>
      </c>
      <c r="G241" s="16">
        <f>SUM(E241:F241)</f>
        <v>10.606409899999999</v>
      </c>
      <c r="H241" s="17">
        <v>0</v>
      </c>
      <c r="I241" s="16">
        <v>-6.3E-2</v>
      </c>
      <c r="J241" s="16">
        <f>+H241+I241</f>
        <v>-6.3E-2</v>
      </c>
      <c r="K241" s="17">
        <f>+D241+G241+J241</f>
        <v>192.0434099</v>
      </c>
    </row>
    <row r="242" spans="1:11" ht="15" customHeight="1" x14ac:dyDescent="0.25">
      <c r="A242" s="18" t="s">
        <v>24</v>
      </c>
      <c r="B242" s="16">
        <v>110.5</v>
      </c>
      <c r="C242" s="16">
        <v>0</v>
      </c>
      <c r="D242" s="16">
        <f>SUM(B242:C242)</f>
        <v>110.5</v>
      </c>
      <c r="E242" s="16">
        <v>22.299708979999998</v>
      </c>
      <c r="F242" s="16">
        <v>-2.2078548100000002</v>
      </c>
      <c r="G242" s="16">
        <f>SUM(E242:F242)</f>
        <v>20.091854169999998</v>
      </c>
      <c r="H242" s="17">
        <v>0</v>
      </c>
      <c r="I242" s="16">
        <v>-0.20599999999999999</v>
      </c>
      <c r="J242" s="16">
        <f>+H242+I242</f>
        <v>-0.20599999999999999</v>
      </c>
      <c r="K242" s="17">
        <f>+D242+G242+J242</f>
        <v>130.38585417000002</v>
      </c>
    </row>
    <row r="243" spans="1:11" ht="15" customHeight="1" x14ac:dyDescent="0.25">
      <c r="A243" s="18" t="s">
        <v>25</v>
      </c>
      <c r="B243" s="16">
        <v>90.4</v>
      </c>
      <c r="C243" s="16">
        <v>0</v>
      </c>
      <c r="D243" s="16">
        <f>SUM(B243:C243)</f>
        <v>90.4</v>
      </c>
      <c r="E243" s="16">
        <v>29.03383612</v>
      </c>
      <c r="F243" s="16">
        <v>0</v>
      </c>
      <c r="G243" s="16">
        <f>SUM(E243:F243)</f>
        <v>29.03383612</v>
      </c>
      <c r="H243" s="17">
        <v>0</v>
      </c>
      <c r="I243" s="16">
        <f>-0.24492375-0.118</f>
        <v>-0.36292374999999999</v>
      </c>
      <c r="J243" s="16">
        <f>+H243+I243</f>
        <v>-0.36292374999999999</v>
      </c>
      <c r="K243" s="17">
        <f>+D243+G243+J243</f>
        <v>119.07091237000002</v>
      </c>
    </row>
    <row r="244" spans="1:11" ht="15" customHeight="1" x14ac:dyDescent="0.25">
      <c r="A244" s="15" t="s">
        <v>17</v>
      </c>
      <c r="B244" s="13">
        <f t="shared" ref="B244:K244" si="70">SUM(B241:B243)</f>
        <v>382.4</v>
      </c>
      <c r="C244" s="13">
        <f t="shared" si="70"/>
        <v>0</v>
      </c>
      <c r="D244" s="13">
        <f t="shared" si="70"/>
        <v>382.4</v>
      </c>
      <c r="E244" s="13">
        <f t="shared" si="70"/>
        <v>74.561559919999993</v>
      </c>
      <c r="F244" s="13">
        <f t="shared" si="70"/>
        <v>-14.82945973</v>
      </c>
      <c r="G244" s="13">
        <f t="shared" si="70"/>
        <v>59.732100189999997</v>
      </c>
      <c r="H244" s="14">
        <f t="shared" si="70"/>
        <v>0</v>
      </c>
      <c r="I244" s="13">
        <f t="shared" si="70"/>
        <v>-0.63192375000000001</v>
      </c>
      <c r="J244" s="13">
        <f t="shared" si="70"/>
        <v>-0.63192375000000001</v>
      </c>
      <c r="K244" s="14">
        <f t="shared" si="70"/>
        <v>441.50017644000008</v>
      </c>
    </row>
    <row r="245" spans="1:11" ht="15" customHeight="1" x14ac:dyDescent="0.25">
      <c r="A245" s="18" t="s">
        <v>26</v>
      </c>
      <c r="B245" s="16">
        <v>35.6</v>
      </c>
      <c r="C245" s="16">
        <v>-32.6</v>
      </c>
      <c r="D245" s="16">
        <f>SUM(B245:C245)</f>
        <v>3</v>
      </c>
      <c r="E245" s="16">
        <v>25.631559379999999</v>
      </c>
      <c r="F245" s="16">
        <v>-0.2605748</v>
      </c>
      <c r="G245" s="16">
        <f>SUM(E245:F245)</f>
        <v>25.370984579999998</v>
      </c>
      <c r="H245" s="17">
        <v>0</v>
      </c>
      <c r="I245" s="16">
        <f>-0.01542063-0.172</f>
        <v>-0.18742062999999998</v>
      </c>
      <c r="J245" s="16">
        <f>+H245+I245</f>
        <v>-0.18742062999999998</v>
      </c>
      <c r="K245" s="17">
        <f>+D245+G245+J245</f>
        <v>28.18356395</v>
      </c>
    </row>
    <row r="246" spans="1:11" ht="15" customHeight="1" x14ac:dyDescent="0.25">
      <c r="A246" s="18" t="s">
        <v>27</v>
      </c>
      <c r="B246" s="16">
        <v>3</v>
      </c>
      <c r="C246" s="16">
        <v>-61.5</v>
      </c>
      <c r="D246" s="16">
        <f>SUM(B246:C246)</f>
        <v>-58.5</v>
      </c>
      <c r="E246" s="16">
        <v>24.303484690000001</v>
      </c>
      <c r="F246" s="16">
        <v>-1.1091250699999999</v>
      </c>
      <c r="G246" s="16">
        <f>SUM(E246:F246)</f>
        <v>23.19435962</v>
      </c>
      <c r="H246" s="17">
        <v>0</v>
      </c>
      <c r="I246" s="16">
        <f>-0.88452972-0.303</f>
        <v>-1.1875297199999999</v>
      </c>
      <c r="J246" s="16">
        <f>+H246+I246</f>
        <v>-1.1875297199999999</v>
      </c>
      <c r="K246" s="17">
        <f>+D246+G246+J246</f>
        <v>-36.4931701</v>
      </c>
    </row>
    <row r="247" spans="1:11" ht="15" customHeight="1" x14ac:dyDescent="0.25">
      <c r="A247" s="18" t="s">
        <v>28</v>
      </c>
      <c r="B247" s="16">
        <v>0</v>
      </c>
      <c r="C247" s="16">
        <v>-131.5</v>
      </c>
      <c r="D247" s="16">
        <f>SUM(B247:C247)</f>
        <v>-131.5</v>
      </c>
      <c r="E247" s="16">
        <v>16.38262409</v>
      </c>
      <c r="F247" s="16">
        <v>-0.14000742999999999</v>
      </c>
      <c r="G247" s="16">
        <f>SUM(E247:F247)</f>
        <v>16.242616659999999</v>
      </c>
      <c r="H247" s="17">
        <v>0</v>
      </c>
      <c r="I247" s="16">
        <v>-0.13300000000000001</v>
      </c>
      <c r="J247" s="16">
        <f>+H247+I247</f>
        <v>-0.13300000000000001</v>
      </c>
      <c r="K247" s="17">
        <f>+D247+G247+J247</f>
        <v>-115.39038334</v>
      </c>
    </row>
    <row r="248" spans="1:11" ht="15" customHeight="1" x14ac:dyDescent="0.25">
      <c r="A248" s="15" t="s">
        <v>18</v>
      </c>
      <c r="B248" s="13">
        <f t="shared" ref="B248:K248" si="71">SUM(B245:B247)</f>
        <v>38.6</v>
      </c>
      <c r="C248" s="13">
        <f t="shared" si="71"/>
        <v>-225.6</v>
      </c>
      <c r="D248" s="13">
        <f t="shared" si="71"/>
        <v>-187</v>
      </c>
      <c r="E248" s="13">
        <f t="shared" si="71"/>
        <v>66.317668160000011</v>
      </c>
      <c r="F248" s="13">
        <f t="shared" si="71"/>
        <v>-1.5097072999999999</v>
      </c>
      <c r="G248" s="13">
        <f t="shared" si="71"/>
        <v>64.807960859999994</v>
      </c>
      <c r="H248" s="14">
        <f t="shared" si="71"/>
        <v>0</v>
      </c>
      <c r="I248" s="13">
        <f t="shared" si="71"/>
        <v>-1.5079503499999998</v>
      </c>
      <c r="J248" s="13">
        <f t="shared" si="71"/>
        <v>-1.5079503499999998</v>
      </c>
      <c r="K248" s="14">
        <f t="shared" si="71"/>
        <v>-123.69998949000001</v>
      </c>
    </row>
    <row r="249" spans="1:11" ht="15" customHeight="1" x14ac:dyDescent="0.25">
      <c r="A249" s="18" t="s">
        <v>29</v>
      </c>
      <c r="B249" s="16">
        <v>7</v>
      </c>
      <c r="C249" s="16">
        <v>-205.65</v>
      </c>
      <c r="D249" s="16">
        <f>SUM(B249:C249)</f>
        <v>-198.65</v>
      </c>
      <c r="E249" s="16">
        <v>20.559091200000001</v>
      </c>
      <c r="F249" s="16">
        <v>-0.2056878</v>
      </c>
      <c r="G249" s="16">
        <f>SUM(E249:F249)</f>
        <v>20.353403400000001</v>
      </c>
      <c r="H249" s="17">
        <v>0</v>
      </c>
      <c r="I249" s="16">
        <v>-0.10816724</v>
      </c>
      <c r="J249" s="16">
        <f>+H249+I249</f>
        <v>-0.10816724</v>
      </c>
      <c r="K249" s="17">
        <f>+D249+G249+J249</f>
        <v>-178.40476384000002</v>
      </c>
    </row>
    <row r="250" spans="1:11" ht="15" customHeight="1" x14ac:dyDescent="0.25">
      <c r="A250" s="18" t="s">
        <v>30</v>
      </c>
      <c r="B250" s="16">
        <v>0</v>
      </c>
      <c r="C250" s="16">
        <v>-55.3</v>
      </c>
      <c r="D250" s="16">
        <f>SUM(B250:C250)</f>
        <v>-55.3</v>
      </c>
      <c r="E250" s="16">
        <v>12.828169129999999</v>
      </c>
      <c r="F250" s="16">
        <v>-0.45630848000000002</v>
      </c>
      <c r="G250" s="16">
        <f>SUM(E250:F250)</f>
        <v>12.371860649999999</v>
      </c>
      <c r="H250" s="17">
        <v>0</v>
      </c>
      <c r="I250" s="16">
        <v>-0.23384641</v>
      </c>
      <c r="J250" s="16">
        <f>+H250+I250</f>
        <v>-0.23384641</v>
      </c>
      <c r="K250" s="17">
        <f>+D250+G250+J250</f>
        <v>-43.161985759999993</v>
      </c>
    </row>
    <row r="251" spans="1:11" ht="15" customHeight="1" x14ac:dyDescent="0.25">
      <c r="A251" s="18" t="s">
        <v>31</v>
      </c>
      <c r="B251" s="16">
        <v>0</v>
      </c>
      <c r="C251" s="16">
        <v>-28.5</v>
      </c>
      <c r="D251" s="16">
        <f>SUM(B251:C251)</f>
        <v>-28.5</v>
      </c>
      <c r="E251" s="16">
        <v>63.822551799999999</v>
      </c>
      <c r="F251" s="16">
        <v>-0.29187353999999999</v>
      </c>
      <c r="G251" s="16">
        <f>SUM(E251:F251)</f>
        <v>63.530678260000002</v>
      </c>
      <c r="H251" s="17">
        <v>0</v>
      </c>
      <c r="I251" s="16">
        <f>-0.36738942-0.09822789</f>
        <v>-0.46561731000000001</v>
      </c>
      <c r="J251" s="16">
        <f>+H251+I251</f>
        <v>-0.46561731000000001</v>
      </c>
      <c r="K251" s="17">
        <f>+D251+G251+J251</f>
        <v>34.565060950000003</v>
      </c>
    </row>
    <row r="252" spans="1:11" ht="15" customHeight="1" x14ac:dyDescent="0.25">
      <c r="A252" s="15" t="s">
        <v>19</v>
      </c>
      <c r="B252" s="13">
        <f t="shared" ref="B252:K252" si="72">SUM(B249:B251)</f>
        <v>7</v>
      </c>
      <c r="C252" s="13">
        <f t="shared" si="72"/>
        <v>-289.45</v>
      </c>
      <c r="D252" s="13">
        <f t="shared" si="72"/>
        <v>-282.45</v>
      </c>
      <c r="E252" s="13">
        <f t="shared" si="72"/>
        <v>97.209812130000003</v>
      </c>
      <c r="F252" s="13">
        <f t="shared" si="72"/>
        <v>-0.95386981999999998</v>
      </c>
      <c r="G252" s="13">
        <f t="shared" si="72"/>
        <v>96.255942309999995</v>
      </c>
      <c r="H252" s="14">
        <f t="shared" si="72"/>
        <v>0</v>
      </c>
      <c r="I252" s="13">
        <f t="shared" si="72"/>
        <v>-0.80763096000000001</v>
      </c>
      <c r="J252" s="13">
        <f t="shared" si="72"/>
        <v>-0.80763096000000001</v>
      </c>
      <c r="K252" s="14">
        <f t="shared" si="72"/>
        <v>-187.00168865000001</v>
      </c>
    </row>
    <row r="253" spans="1:11" ht="15" customHeight="1" x14ac:dyDescent="0.25">
      <c r="A253" s="12">
        <v>2009</v>
      </c>
      <c r="B253" s="13">
        <f t="shared" ref="B253:K253" si="73">+B257+B261+B265+B269</f>
        <v>366.09397864000005</v>
      </c>
      <c r="C253" s="13">
        <f t="shared" si="73"/>
        <v>-77</v>
      </c>
      <c r="D253" s="13">
        <f t="shared" si="73"/>
        <v>289.09397864000005</v>
      </c>
      <c r="E253" s="13">
        <f t="shared" si="73"/>
        <v>453.76199865000001</v>
      </c>
      <c r="F253" s="13">
        <f t="shared" si="73"/>
        <v>-56.38549768</v>
      </c>
      <c r="G253" s="13">
        <f t="shared" si="73"/>
        <v>397.37650097000005</v>
      </c>
      <c r="H253" s="14">
        <f t="shared" si="73"/>
        <v>0.03</v>
      </c>
      <c r="I253" s="13">
        <f t="shared" si="73"/>
        <v>-2.10287574</v>
      </c>
      <c r="J253" s="13">
        <f t="shared" si="73"/>
        <v>-2.0728757400000002</v>
      </c>
      <c r="K253" s="14">
        <f t="shared" si="73"/>
        <v>684.39760387000013</v>
      </c>
    </row>
    <row r="254" spans="1:11" ht="15" customHeight="1" x14ac:dyDescent="0.25">
      <c r="A254" s="18" t="s">
        <v>20</v>
      </c>
      <c r="B254" s="16">
        <v>0</v>
      </c>
      <c r="C254" s="16">
        <v>-40</v>
      </c>
      <c r="D254" s="16">
        <f>SUM(B254:C254)</f>
        <v>-40</v>
      </c>
      <c r="E254" s="16">
        <v>17.23946596</v>
      </c>
      <c r="F254" s="16">
        <v>-4.8954289999999998E-2</v>
      </c>
      <c r="G254" s="16">
        <f>SUM(E254:F254)</f>
        <v>17.190511669999999</v>
      </c>
      <c r="H254" s="17">
        <v>0</v>
      </c>
      <c r="I254" s="16">
        <v>-6.4534569999999999E-2</v>
      </c>
      <c r="J254" s="16">
        <f>SUM(H254:I254)</f>
        <v>-6.4534569999999999E-2</v>
      </c>
      <c r="K254" s="17">
        <f>+D254+G254+J254</f>
        <v>-22.8740229</v>
      </c>
    </row>
    <row r="255" spans="1:11" ht="15" customHeight="1" x14ac:dyDescent="0.25">
      <c r="A255" s="18" t="s">
        <v>21</v>
      </c>
      <c r="B255" s="16">
        <v>0.5</v>
      </c>
      <c r="C255" s="16">
        <v>-21</v>
      </c>
      <c r="D255" s="16">
        <f>SUM(B255:C255)</f>
        <v>-20.5</v>
      </c>
      <c r="E255" s="16">
        <v>7.6303637699999998</v>
      </c>
      <c r="F255" s="16">
        <v>-1.31782972</v>
      </c>
      <c r="G255" s="16">
        <f>SUM(E255:F255)</f>
        <v>6.31253405</v>
      </c>
      <c r="H255" s="17">
        <v>0</v>
      </c>
      <c r="I255" s="16">
        <v>-0.85831617000000004</v>
      </c>
      <c r="J255" s="16">
        <f>SUM(H255:I255)</f>
        <v>-0.85831617000000004</v>
      </c>
      <c r="K255" s="17">
        <f>+D255+G255+J255</f>
        <v>-15.04578212</v>
      </c>
    </row>
    <row r="256" spans="1:11" ht="15" customHeight="1" x14ac:dyDescent="0.25">
      <c r="A256" s="18" t="s">
        <v>22</v>
      </c>
      <c r="B256" s="16">
        <v>0</v>
      </c>
      <c r="C256" s="16">
        <v>-6</v>
      </c>
      <c r="D256" s="16">
        <f>SUM(B256:C256)</f>
        <v>-6</v>
      </c>
      <c r="E256" s="16">
        <v>5.6374045500000003</v>
      </c>
      <c r="F256" s="16">
        <v>-2.3822798600000001</v>
      </c>
      <c r="G256" s="16">
        <f>SUM(E256:F256)</f>
        <v>3.2551246900000002</v>
      </c>
      <c r="H256" s="17">
        <v>0</v>
      </c>
      <c r="I256" s="16">
        <v>-8.3000000000000004E-2</v>
      </c>
      <c r="J256" s="16">
        <f>SUM(H256:I256)</f>
        <v>-8.3000000000000004E-2</v>
      </c>
      <c r="K256" s="17">
        <f>+D256+G256+J256</f>
        <v>-2.82787531</v>
      </c>
    </row>
    <row r="257" spans="1:11" ht="15" customHeight="1" x14ac:dyDescent="0.25">
      <c r="A257" s="15" t="s">
        <v>16</v>
      </c>
      <c r="B257" s="13">
        <f t="shared" ref="B257:K257" si="74">SUM(B254:B256)</f>
        <v>0.5</v>
      </c>
      <c r="C257" s="13">
        <f t="shared" si="74"/>
        <v>-67</v>
      </c>
      <c r="D257" s="13">
        <f t="shared" si="74"/>
        <v>-66.5</v>
      </c>
      <c r="E257" s="13">
        <f t="shared" si="74"/>
        <v>30.507234279999999</v>
      </c>
      <c r="F257" s="13">
        <f t="shared" si="74"/>
        <v>-3.7490638700000001</v>
      </c>
      <c r="G257" s="13">
        <f t="shared" si="74"/>
        <v>26.758170409999998</v>
      </c>
      <c r="H257" s="14">
        <f t="shared" si="74"/>
        <v>0</v>
      </c>
      <c r="I257" s="13">
        <f t="shared" si="74"/>
        <v>-1.0058507400000001</v>
      </c>
      <c r="J257" s="13">
        <f t="shared" si="74"/>
        <v>-1.0058507400000001</v>
      </c>
      <c r="K257" s="14">
        <f t="shared" si="74"/>
        <v>-40.747680330000001</v>
      </c>
    </row>
    <row r="258" spans="1:11" ht="15" customHeight="1" x14ac:dyDescent="0.25">
      <c r="A258" s="18" t="s">
        <v>23</v>
      </c>
      <c r="B258" s="16">
        <v>72.293978640000006</v>
      </c>
      <c r="C258" s="16">
        <v>0</v>
      </c>
      <c r="D258" s="16">
        <f>SUM(B258:C258)</f>
        <v>72.293978640000006</v>
      </c>
      <c r="E258" s="16">
        <v>13.40569408</v>
      </c>
      <c r="F258" s="16">
        <v>-1.08507332</v>
      </c>
      <c r="G258" s="16">
        <f>SUM(E258:F258)</f>
        <v>12.320620760000001</v>
      </c>
      <c r="H258" s="17">
        <v>0</v>
      </c>
      <c r="I258" s="16">
        <v>-2.5000000000000001E-5</v>
      </c>
      <c r="J258" s="16">
        <f>SUM(H258:I258)</f>
        <v>-2.5000000000000001E-5</v>
      </c>
      <c r="K258" s="17">
        <f>+D258+G258+J258</f>
        <v>84.614574400000009</v>
      </c>
    </row>
    <row r="259" spans="1:11" ht="15" customHeight="1" x14ac:dyDescent="0.25">
      <c r="A259" s="18" t="s">
        <v>24</v>
      </c>
      <c r="B259" s="16">
        <v>41.5</v>
      </c>
      <c r="C259" s="16">
        <v>0</v>
      </c>
      <c r="D259" s="16">
        <f>SUM(B259:C259)</f>
        <v>41.5</v>
      </c>
      <c r="E259" s="16">
        <v>21.052258949999999</v>
      </c>
      <c r="F259" s="16">
        <v>-0.42830811000000002</v>
      </c>
      <c r="G259" s="16">
        <f>SUM(E259:F259)</f>
        <v>20.623950839999999</v>
      </c>
      <c r="H259" s="17">
        <v>0</v>
      </c>
      <c r="I259" s="16">
        <v>-7.2999999999999995E-2</v>
      </c>
      <c r="J259" s="16">
        <f>SUM(H259:I259)</f>
        <v>-7.2999999999999995E-2</v>
      </c>
      <c r="K259" s="17">
        <f>+D259+G259+J259</f>
        <v>62.050950839999999</v>
      </c>
    </row>
    <row r="260" spans="1:11" ht="15" customHeight="1" x14ac:dyDescent="0.25">
      <c r="A260" s="18" t="s">
        <v>25</v>
      </c>
      <c r="B260" s="16">
        <v>33.5</v>
      </c>
      <c r="C260" s="16">
        <v>0</v>
      </c>
      <c r="D260" s="16">
        <f>SUM(B260:C260)</f>
        <v>33.5</v>
      </c>
      <c r="E260" s="16">
        <v>16.15593247</v>
      </c>
      <c r="F260" s="16">
        <v>-17.19202465</v>
      </c>
      <c r="G260" s="16">
        <f>SUM(E260:F260)</f>
        <v>-1.0360921800000007</v>
      </c>
      <c r="H260" s="17">
        <v>0</v>
      </c>
      <c r="I260" s="16">
        <v>0</v>
      </c>
      <c r="J260" s="16">
        <f>SUM(H260:I260)</f>
        <v>0</v>
      </c>
      <c r="K260" s="17">
        <f>+D260+G260+J260</f>
        <v>32.463907820000003</v>
      </c>
    </row>
    <row r="261" spans="1:11" ht="15" customHeight="1" x14ac:dyDescent="0.25">
      <c r="A261" s="15" t="s">
        <v>17</v>
      </c>
      <c r="B261" s="13">
        <f t="shared" ref="B261:K261" si="75">SUM(B258:B260)</f>
        <v>147.29397864000001</v>
      </c>
      <c r="C261" s="13">
        <f t="shared" si="75"/>
        <v>0</v>
      </c>
      <c r="D261" s="13">
        <f t="shared" si="75"/>
        <v>147.29397864000001</v>
      </c>
      <c r="E261" s="13">
        <f t="shared" si="75"/>
        <v>50.613885499999995</v>
      </c>
      <c r="F261" s="13">
        <f t="shared" si="75"/>
        <v>-18.705406079999999</v>
      </c>
      <c r="G261" s="13">
        <f t="shared" si="75"/>
        <v>31.908479420000003</v>
      </c>
      <c r="H261" s="14">
        <f t="shared" si="75"/>
        <v>0</v>
      </c>
      <c r="I261" s="13">
        <f t="shared" si="75"/>
        <v>-7.3024999999999993E-2</v>
      </c>
      <c r="J261" s="13">
        <f t="shared" si="75"/>
        <v>-7.3024999999999993E-2</v>
      </c>
      <c r="K261" s="14">
        <f t="shared" si="75"/>
        <v>179.12943306000003</v>
      </c>
    </row>
    <row r="262" spans="1:11" ht="15" customHeight="1" x14ac:dyDescent="0.25">
      <c r="A262" s="18" t="s">
        <v>26</v>
      </c>
      <c r="B262" s="16">
        <v>0</v>
      </c>
      <c r="C262" s="16">
        <v>0</v>
      </c>
      <c r="D262" s="16">
        <f>SUM(B262:C262)</f>
        <v>0</v>
      </c>
      <c r="E262" s="16">
        <v>21.362558</v>
      </c>
      <c r="F262" s="16">
        <v>-17.533217329999999</v>
      </c>
      <c r="G262" s="16">
        <f>SUM(E262:F262)</f>
        <v>3.8293406700000006</v>
      </c>
      <c r="H262" s="17">
        <v>0</v>
      </c>
      <c r="I262" s="16">
        <v>0</v>
      </c>
      <c r="J262" s="16">
        <f>SUM(H262:I262)</f>
        <v>0</v>
      </c>
      <c r="K262" s="17">
        <f>+D262+G262+J262</f>
        <v>3.8293406700000006</v>
      </c>
    </row>
    <row r="263" spans="1:11" ht="15" customHeight="1" x14ac:dyDescent="0.25">
      <c r="A263" s="18" t="s">
        <v>27</v>
      </c>
      <c r="B263" s="16">
        <v>4</v>
      </c>
      <c r="C263" s="16">
        <v>0</v>
      </c>
      <c r="D263" s="16">
        <f>SUM(B263:C263)</f>
        <v>4</v>
      </c>
      <c r="E263" s="16">
        <v>24.158372700000001</v>
      </c>
      <c r="F263" s="16">
        <v>-12.483445769999999</v>
      </c>
      <c r="G263" s="16">
        <f>SUM(E263:F263)</f>
        <v>11.674926930000002</v>
      </c>
      <c r="H263" s="17">
        <v>0</v>
      </c>
      <c r="I263" s="16">
        <v>-0.83</v>
      </c>
      <c r="J263" s="16">
        <f>SUM(H263:I263)</f>
        <v>-0.83</v>
      </c>
      <c r="K263" s="17">
        <f>+D263+G263+J263</f>
        <v>14.844926930000002</v>
      </c>
    </row>
    <row r="264" spans="1:11" ht="15" customHeight="1" x14ac:dyDescent="0.25">
      <c r="A264" s="18" t="s">
        <v>28</v>
      </c>
      <c r="B264" s="16">
        <v>0</v>
      </c>
      <c r="C264" s="16">
        <v>0</v>
      </c>
      <c r="D264" s="16">
        <f>SUM(B264:C264)</f>
        <v>0</v>
      </c>
      <c r="E264" s="16">
        <v>34.508885030000002</v>
      </c>
      <c r="F264" s="16">
        <v>-4.4520000000000002E-3</v>
      </c>
      <c r="G264" s="16">
        <f>SUM(E264:F264)</f>
        <v>34.504433030000001</v>
      </c>
      <c r="H264" s="17">
        <v>0</v>
      </c>
      <c r="I264" s="16">
        <v>-0.19400000000000001</v>
      </c>
      <c r="J264" s="16">
        <f>SUM(H264:I264)</f>
        <v>-0.19400000000000001</v>
      </c>
      <c r="K264" s="17">
        <f>+D264+G264+J264</f>
        <v>34.310433029999999</v>
      </c>
    </row>
    <row r="265" spans="1:11" ht="15" customHeight="1" x14ac:dyDescent="0.25">
      <c r="A265" s="15" t="s">
        <v>18</v>
      </c>
      <c r="B265" s="13">
        <f t="shared" ref="B265:K265" si="76">SUM(B262:B264)</f>
        <v>4</v>
      </c>
      <c r="C265" s="13">
        <f t="shared" si="76"/>
        <v>0</v>
      </c>
      <c r="D265" s="13">
        <f t="shared" si="76"/>
        <v>4</v>
      </c>
      <c r="E265" s="13">
        <f t="shared" si="76"/>
        <v>80.029815729999996</v>
      </c>
      <c r="F265" s="13">
        <f t="shared" si="76"/>
        <v>-30.021115099999999</v>
      </c>
      <c r="G265" s="13">
        <f t="shared" si="76"/>
        <v>50.008700630000007</v>
      </c>
      <c r="H265" s="14">
        <f t="shared" si="76"/>
        <v>0</v>
      </c>
      <c r="I265" s="13">
        <f t="shared" si="76"/>
        <v>-1.024</v>
      </c>
      <c r="J265" s="13">
        <f t="shared" si="76"/>
        <v>-1.024</v>
      </c>
      <c r="K265" s="14">
        <f t="shared" si="76"/>
        <v>52.984700629999999</v>
      </c>
    </row>
    <row r="266" spans="1:11" ht="15" customHeight="1" x14ac:dyDescent="0.25">
      <c r="A266" s="18" t="s">
        <v>29</v>
      </c>
      <c r="B266" s="16">
        <v>16.8</v>
      </c>
      <c r="C266" s="16">
        <v>0</v>
      </c>
      <c r="D266" s="16">
        <f>SUM(B266:C266)</f>
        <v>16.8</v>
      </c>
      <c r="E266" s="16">
        <v>123.88824635</v>
      </c>
      <c r="F266" s="16">
        <v>-1.8942072599999999</v>
      </c>
      <c r="G266" s="16">
        <f>SUM(E266:F266)</f>
        <v>121.99403909</v>
      </c>
      <c r="H266" s="17">
        <v>0</v>
      </c>
      <c r="I266" s="16">
        <v>0</v>
      </c>
      <c r="J266" s="16">
        <f>SUM(H266:I266)</f>
        <v>0</v>
      </c>
      <c r="K266" s="17">
        <f>+D266+G266+J266</f>
        <v>138.79403909000001</v>
      </c>
    </row>
    <row r="267" spans="1:11" ht="15" customHeight="1" x14ac:dyDescent="0.25">
      <c r="A267" s="18" t="s">
        <v>30</v>
      </c>
      <c r="B267" s="16">
        <v>86.5</v>
      </c>
      <c r="C267" s="16">
        <v>0</v>
      </c>
      <c r="D267" s="16">
        <f>SUM(B267:C267)</f>
        <v>86.5</v>
      </c>
      <c r="E267" s="16">
        <v>72.495714809999996</v>
      </c>
      <c r="F267" s="16">
        <v>-0.45824777999999999</v>
      </c>
      <c r="G267" s="16">
        <f>SUM(E267:F267)</f>
        <v>72.037467030000002</v>
      </c>
      <c r="H267" s="17">
        <v>0.03</v>
      </c>
      <c r="I267" s="16">
        <v>0</v>
      </c>
      <c r="J267" s="16">
        <f>SUM(H267:I267)</f>
        <v>0.03</v>
      </c>
      <c r="K267" s="17">
        <f>+D267+G267+J267</f>
        <v>158.56746703000002</v>
      </c>
    </row>
    <row r="268" spans="1:11" ht="15" customHeight="1" x14ac:dyDescent="0.25">
      <c r="A268" s="18" t="s">
        <v>31</v>
      </c>
      <c r="B268" s="16">
        <v>111</v>
      </c>
      <c r="C268" s="16">
        <v>-10</v>
      </c>
      <c r="D268" s="16">
        <f>SUM(B268:C268)</f>
        <v>101</v>
      </c>
      <c r="E268" s="16">
        <v>96.22710198</v>
      </c>
      <c r="F268" s="16">
        <v>-1.5574575900000001</v>
      </c>
      <c r="G268" s="16">
        <f>SUM(E268:F268)</f>
        <v>94.669644390000002</v>
      </c>
      <c r="H268" s="17">
        <v>0</v>
      </c>
      <c r="I268" s="16">
        <v>0</v>
      </c>
      <c r="J268" s="16">
        <f>SUM(H268:I268)</f>
        <v>0</v>
      </c>
      <c r="K268" s="17">
        <f>+D268+G268+J268</f>
        <v>195.66964439</v>
      </c>
    </row>
    <row r="269" spans="1:11" ht="15" customHeight="1" x14ac:dyDescent="0.25">
      <c r="A269" s="15" t="s">
        <v>19</v>
      </c>
      <c r="B269" s="13">
        <f t="shared" ref="B269:K269" si="77">SUM(B266:B268)</f>
        <v>214.3</v>
      </c>
      <c r="C269" s="13">
        <f t="shared" si="77"/>
        <v>-10</v>
      </c>
      <c r="D269" s="13">
        <f t="shared" si="77"/>
        <v>204.3</v>
      </c>
      <c r="E269" s="13">
        <f t="shared" si="77"/>
        <v>292.61106314</v>
      </c>
      <c r="F269" s="13">
        <f t="shared" si="77"/>
        <v>-3.90991263</v>
      </c>
      <c r="G269" s="13">
        <f t="shared" si="77"/>
        <v>288.70115051000005</v>
      </c>
      <c r="H269" s="14">
        <f t="shared" si="77"/>
        <v>0.03</v>
      </c>
      <c r="I269" s="13">
        <f t="shared" si="77"/>
        <v>0</v>
      </c>
      <c r="J269" s="13">
        <f t="shared" si="77"/>
        <v>0.03</v>
      </c>
      <c r="K269" s="14">
        <f t="shared" si="77"/>
        <v>493.03115051000009</v>
      </c>
    </row>
    <row r="270" spans="1:11" ht="15" customHeight="1" x14ac:dyDescent="0.25">
      <c r="A270" s="12">
        <v>2010</v>
      </c>
      <c r="B270" s="13">
        <f t="shared" ref="B270:K270" si="78">+B274+B278+B282+B286</f>
        <v>12.095000000000001</v>
      </c>
      <c r="C270" s="13">
        <f t="shared" si="78"/>
        <v>-233.89999999999998</v>
      </c>
      <c r="D270" s="13">
        <f t="shared" si="78"/>
        <v>-221.80500000000001</v>
      </c>
      <c r="E270" s="13">
        <f t="shared" si="78"/>
        <v>357.19115954</v>
      </c>
      <c r="F270" s="13">
        <f t="shared" si="78"/>
        <v>-18.412963229999999</v>
      </c>
      <c r="G270" s="13">
        <f t="shared" si="78"/>
        <v>338.77819631</v>
      </c>
      <c r="H270" s="14">
        <f t="shared" si="78"/>
        <v>0.14000000000000001</v>
      </c>
      <c r="I270" s="13">
        <f t="shared" si="78"/>
        <v>-2.0560586299999999</v>
      </c>
      <c r="J270" s="13">
        <f t="shared" si="78"/>
        <v>-1.9160586299999998</v>
      </c>
      <c r="K270" s="14">
        <f t="shared" si="78"/>
        <v>115.05713768000001</v>
      </c>
    </row>
    <row r="271" spans="1:11" ht="15" customHeight="1" x14ac:dyDescent="0.25">
      <c r="A271" s="18" t="s">
        <v>20</v>
      </c>
      <c r="B271" s="16">
        <v>0</v>
      </c>
      <c r="C271" s="16">
        <v>-26.5</v>
      </c>
      <c r="D271" s="16">
        <f>SUM(B271:C271)</f>
        <v>-26.5</v>
      </c>
      <c r="E271" s="16">
        <v>11.641087600000001</v>
      </c>
      <c r="F271" s="16">
        <v>-1.0430866400000001</v>
      </c>
      <c r="G271" s="16">
        <f>SUM(E271:F271)</f>
        <v>10.59800096</v>
      </c>
      <c r="H271" s="17">
        <v>0</v>
      </c>
      <c r="I271" s="16">
        <v>-0.09</v>
      </c>
      <c r="J271" s="16">
        <f>SUM(H271:I271)</f>
        <v>-0.09</v>
      </c>
      <c r="K271" s="17">
        <f>SUM(D271,G271,J271)</f>
        <v>-15.99199904</v>
      </c>
    </row>
    <row r="272" spans="1:11" ht="15" customHeight="1" x14ac:dyDescent="0.25">
      <c r="A272" s="18" t="s">
        <v>21</v>
      </c>
      <c r="B272" s="16">
        <v>0</v>
      </c>
      <c r="C272" s="16">
        <v>-21.5</v>
      </c>
      <c r="D272" s="16">
        <f>SUM(B272:C272)</f>
        <v>-21.5</v>
      </c>
      <c r="E272" s="16">
        <v>18.177821560000002</v>
      </c>
      <c r="F272" s="16">
        <v>-4.7732916200000002</v>
      </c>
      <c r="G272" s="16">
        <f>SUM(E272:F272)</f>
        <v>13.404529940000002</v>
      </c>
      <c r="H272" s="17">
        <v>0</v>
      </c>
      <c r="I272" s="16">
        <v>0</v>
      </c>
      <c r="J272" s="16">
        <f>SUM(H272:I272)</f>
        <v>0</v>
      </c>
      <c r="K272" s="17">
        <f>SUM(D272,G272,J272)</f>
        <v>-8.0954700599999985</v>
      </c>
    </row>
    <row r="273" spans="1:11" ht="15" customHeight="1" x14ac:dyDescent="0.25">
      <c r="A273" s="18" t="s">
        <v>22</v>
      </c>
      <c r="B273" s="16">
        <v>0</v>
      </c>
      <c r="C273" s="16">
        <v>-4</v>
      </c>
      <c r="D273" s="16">
        <f>SUM(B273:C273)</f>
        <v>-4</v>
      </c>
      <c r="E273" s="16">
        <v>61.310128210000002</v>
      </c>
      <c r="F273" s="16">
        <v>-0.14428442</v>
      </c>
      <c r="G273" s="16">
        <f>SUM(E273:F273)</f>
        <v>61.165843790000004</v>
      </c>
      <c r="H273" s="17">
        <v>0</v>
      </c>
      <c r="I273" s="16">
        <v>-0.86279991</v>
      </c>
      <c r="J273" s="16">
        <f>SUM(H273:I273)</f>
        <v>-0.86279991</v>
      </c>
      <c r="K273" s="17">
        <f>SUM(D273,G273,J273)</f>
        <v>56.303043880000004</v>
      </c>
    </row>
    <row r="274" spans="1:11" ht="15" customHeight="1" x14ac:dyDescent="0.25">
      <c r="A274" s="15" t="s">
        <v>16</v>
      </c>
      <c r="B274" s="13">
        <v>0</v>
      </c>
      <c r="C274" s="13">
        <v>-52</v>
      </c>
      <c r="D274" s="13">
        <v>-52</v>
      </c>
      <c r="E274" s="13">
        <v>91.129037370000006</v>
      </c>
      <c r="F274" s="13">
        <v>-5.9606626800000004</v>
      </c>
      <c r="G274" s="13">
        <v>85.168374690000007</v>
      </c>
      <c r="H274" s="14">
        <v>0</v>
      </c>
      <c r="I274" s="13">
        <v>-0.95279990999999997</v>
      </c>
      <c r="J274" s="13">
        <v>-0.95279990999999997</v>
      </c>
      <c r="K274" s="14">
        <v>32.215574780000004</v>
      </c>
    </row>
    <row r="275" spans="1:11" ht="15" customHeight="1" x14ac:dyDescent="0.25">
      <c r="A275" s="18" t="s">
        <v>23</v>
      </c>
      <c r="B275" s="16">
        <v>0</v>
      </c>
      <c r="C275" s="16">
        <v>-11</v>
      </c>
      <c r="D275" s="16">
        <f>SUM(B275:C275)</f>
        <v>-11</v>
      </c>
      <c r="E275" s="16">
        <v>26.52850261</v>
      </c>
      <c r="F275" s="16">
        <v>-0.63613187000000004</v>
      </c>
      <c r="G275" s="16">
        <f>SUM(E275:F275)</f>
        <v>25.89237074</v>
      </c>
      <c r="H275" s="17">
        <v>0.05</v>
      </c>
      <c r="I275" s="16">
        <v>0</v>
      </c>
      <c r="J275" s="16">
        <f>SUM(H275:I275)</f>
        <v>0.05</v>
      </c>
      <c r="K275" s="17">
        <f>SUM(D275,G275,J275)</f>
        <v>14.942370740000001</v>
      </c>
    </row>
    <row r="276" spans="1:11" ht="15" customHeight="1" x14ac:dyDescent="0.25">
      <c r="A276" s="18" t="s">
        <v>24</v>
      </c>
      <c r="B276" s="16">
        <v>0</v>
      </c>
      <c r="C276" s="16">
        <v>-10</v>
      </c>
      <c r="D276" s="16">
        <f>SUM(B276:C276)</f>
        <v>-10</v>
      </c>
      <c r="E276" s="16">
        <v>25.14098671</v>
      </c>
      <c r="F276" s="16">
        <v>-4.5854685000000002</v>
      </c>
      <c r="G276" s="16">
        <f>SUM(E276:F276)</f>
        <v>20.555518209999999</v>
      </c>
      <c r="H276" s="17">
        <v>0.05</v>
      </c>
      <c r="I276" s="16">
        <v>0</v>
      </c>
      <c r="J276" s="16">
        <f>SUM(H276:I276)</f>
        <v>0.05</v>
      </c>
      <c r="K276" s="17">
        <f>SUM(D276,G276,J276)</f>
        <v>10.60551821</v>
      </c>
    </row>
    <row r="277" spans="1:11" ht="15" customHeight="1" x14ac:dyDescent="0.25">
      <c r="A277" s="18" t="s">
        <v>25</v>
      </c>
      <c r="B277" s="16">
        <v>0</v>
      </c>
      <c r="C277" s="16">
        <v>0</v>
      </c>
      <c r="D277" s="16">
        <f>SUM(B277:C277)</f>
        <v>0</v>
      </c>
      <c r="E277" s="16">
        <v>51.659219200000003</v>
      </c>
      <c r="F277" s="16">
        <v>-3.8265568600000002</v>
      </c>
      <c r="G277" s="16">
        <f>SUM(E277:F277)</f>
        <v>47.832662339999999</v>
      </c>
      <c r="H277" s="17">
        <v>0</v>
      </c>
      <c r="I277" s="16">
        <v>-0.05</v>
      </c>
      <c r="J277" s="16">
        <f>SUM(H277:I277)</f>
        <v>-0.05</v>
      </c>
      <c r="K277" s="17">
        <f>SUM(D277,G277,J277)</f>
        <v>47.782662340000002</v>
      </c>
    </row>
    <row r="278" spans="1:11" ht="15" customHeight="1" x14ac:dyDescent="0.25">
      <c r="A278" s="15" t="s">
        <v>17</v>
      </c>
      <c r="B278" s="13">
        <v>0</v>
      </c>
      <c r="C278" s="13">
        <v>-21</v>
      </c>
      <c r="D278" s="13">
        <v>-21</v>
      </c>
      <c r="E278" s="13">
        <v>103.32870851999999</v>
      </c>
      <c r="F278" s="13">
        <v>-9.0481572300000011</v>
      </c>
      <c r="G278" s="13">
        <v>94.280551290000005</v>
      </c>
      <c r="H278" s="14">
        <v>0.1</v>
      </c>
      <c r="I278" s="13">
        <v>-0.05</v>
      </c>
      <c r="J278" s="13">
        <v>0.05</v>
      </c>
      <c r="K278" s="14">
        <v>73.330551290000002</v>
      </c>
    </row>
    <row r="279" spans="1:11" ht="15" customHeight="1" x14ac:dyDescent="0.25">
      <c r="A279" s="18" t="s">
        <v>26</v>
      </c>
      <c r="B279" s="16">
        <v>0</v>
      </c>
      <c r="C279" s="16">
        <v>0</v>
      </c>
      <c r="D279" s="16">
        <f>SUM(B279:C279)</f>
        <v>0</v>
      </c>
      <c r="E279" s="16">
        <v>12.31917221</v>
      </c>
      <c r="F279" s="16">
        <v>-2.0262745899999999</v>
      </c>
      <c r="G279" s="16">
        <f>SUM(E279:F279)</f>
        <v>10.29289762</v>
      </c>
      <c r="H279" s="17">
        <v>0</v>
      </c>
      <c r="I279" s="16">
        <v>-0.18975871999999999</v>
      </c>
      <c r="J279" s="16">
        <f>SUM(H279:I279)</f>
        <v>-0.18975871999999999</v>
      </c>
      <c r="K279" s="17">
        <f>SUM(D279,G279,J279)</f>
        <v>10.103138899999999</v>
      </c>
    </row>
    <row r="280" spans="1:11" ht="15" customHeight="1" x14ac:dyDescent="0.25">
      <c r="A280" s="18" t="s">
        <v>27</v>
      </c>
      <c r="B280" s="16">
        <v>0</v>
      </c>
      <c r="C280" s="16">
        <v>0</v>
      </c>
      <c r="D280" s="16">
        <f>SUM(B280:C280)</f>
        <v>0</v>
      </c>
      <c r="E280" s="16">
        <v>21.972955280000001</v>
      </c>
      <c r="F280" s="16">
        <v>-1.3195968899999999</v>
      </c>
      <c r="G280" s="16">
        <f>SUM(E280:F280)</f>
        <v>20.653358390000001</v>
      </c>
      <c r="H280" s="17">
        <v>0</v>
      </c>
      <c r="I280" s="16">
        <v>-0.86349999999999993</v>
      </c>
      <c r="J280" s="16">
        <f>SUM(H280:I280)</f>
        <v>-0.86349999999999993</v>
      </c>
      <c r="K280" s="17">
        <f>SUM(D280,G280,J280)</f>
        <v>19.789858390000003</v>
      </c>
    </row>
    <row r="281" spans="1:11" ht="15" customHeight="1" x14ac:dyDescent="0.25">
      <c r="A281" s="18" t="s">
        <v>33</v>
      </c>
      <c r="B281" s="16">
        <v>0</v>
      </c>
      <c r="C281" s="16">
        <v>0</v>
      </c>
      <c r="D281" s="16">
        <f>SUM(B281:C281)</f>
        <v>0</v>
      </c>
      <c r="E281" s="16">
        <v>10.25660813</v>
      </c>
      <c r="F281" s="16">
        <v>-2.5000000000000001E-5</v>
      </c>
      <c r="G281" s="16">
        <f>SUM(E281:F281)</f>
        <v>10.256583129999999</v>
      </c>
      <c r="H281" s="17">
        <v>0.04</v>
      </c>
      <c r="I281" s="16">
        <v>0</v>
      </c>
      <c r="J281" s="16">
        <f>SUM(H281:I281)</f>
        <v>0.04</v>
      </c>
      <c r="K281" s="17">
        <f>SUM(D281,G281,J281)</f>
        <v>10.296583129999998</v>
      </c>
    </row>
    <row r="282" spans="1:11" ht="15" customHeight="1" x14ac:dyDescent="0.25">
      <c r="A282" s="15" t="s">
        <v>18</v>
      </c>
      <c r="B282" s="13">
        <f t="shared" ref="B282:K282" si="79">SUM(B279:B281)</f>
        <v>0</v>
      </c>
      <c r="C282" s="13">
        <f t="shared" si="79"/>
        <v>0</v>
      </c>
      <c r="D282" s="13">
        <f t="shared" si="79"/>
        <v>0</v>
      </c>
      <c r="E282" s="13">
        <f t="shared" si="79"/>
        <v>44.548735620000002</v>
      </c>
      <c r="F282" s="13">
        <f t="shared" si="79"/>
        <v>-3.3458964799999995</v>
      </c>
      <c r="G282" s="13">
        <f t="shared" si="79"/>
        <v>41.202839139999995</v>
      </c>
      <c r="H282" s="14">
        <f t="shared" si="79"/>
        <v>0.04</v>
      </c>
      <c r="I282" s="13">
        <f t="shared" si="79"/>
        <v>-1.0532587199999999</v>
      </c>
      <c r="J282" s="13">
        <f t="shared" si="79"/>
        <v>-1.0132587199999998</v>
      </c>
      <c r="K282" s="14">
        <f t="shared" si="79"/>
        <v>40.189580419999999</v>
      </c>
    </row>
    <row r="283" spans="1:11" ht="15" customHeight="1" x14ac:dyDescent="0.25">
      <c r="A283" s="18" t="s">
        <v>29</v>
      </c>
      <c r="B283" s="16">
        <v>0.05</v>
      </c>
      <c r="C283" s="16">
        <v>-76.599999999999994</v>
      </c>
      <c r="D283" s="16">
        <f>SUM(B283:C283)</f>
        <v>-76.55</v>
      </c>
      <c r="E283" s="16">
        <v>43.280842450000002</v>
      </c>
      <c r="F283" s="16">
        <v>-4.8622800000000001E-3</v>
      </c>
      <c r="G283" s="16">
        <f>SUM(E283:F283)</f>
        <v>43.275980170000004</v>
      </c>
      <c r="H283" s="17">
        <v>0</v>
      </c>
      <c r="I283" s="16">
        <v>0</v>
      </c>
      <c r="J283" s="16">
        <f>SUM(H283:I283)</f>
        <v>0</v>
      </c>
      <c r="K283" s="17">
        <f>SUM(D283,G283,J283)</f>
        <v>-33.274019829999993</v>
      </c>
    </row>
    <row r="284" spans="1:11" ht="15" customHeight="1" x14ac:dyDescent="0.25">
      <c r="A284" s="18" t="s">
        <v>30</v>
      </c>
      <c r="B284" s="16">
        <v>4.4999999999999998E-2</v>
      </c>
      <c r="C284" s="16">
        <v>-64.8</v>
      </c>
      <c r="D284" s="16">
        <f>SUM(B284:C284)</f>
        <v>-64.754999999999995</v>
      </c>
      <c r="E284" s="16">
        <v>37.805009699999999</v>
      </c>
      <c r="F284" s="16">
        <v>-5.6810799999999998E-3</v>
      </c>
      <c r="G284" s="16">
        <f>SUM(E284:F284)</f>
        <v>37.799328619999997</v>
      </c>
      <c r="H284" s="17">
        <v>0</v>
      </c>
      <c r="I284" s="16">
        <v>0</v>
      </c>
      <c r="J284" s="16">
        <f>SUM(H284:I284)</f>
        <v>0</v>
      </c>
      <c r="K284" s="17">
        <f>SUM(D284,G284,J284)</f>
        <v>-26.955671379999998</v>
      </c>
    </row>
    <row r="285" spans="1:11" ht="15" customHeight="1" x14ac:dyDescent="0.25">
      <c r="A285" s="18" t="s">
        <v>31</v>
      </c>
      <c r="B285" s="16">
        <v>12</v>
      </c>
      <c r="C285" s="16">
        <v>-19.5</v>
      </c>
      <c r="D285" s="16">
        <f>SUM(B285:C285)</f>
        <v>-7.5</v>
      </c>
      <c r="E285" s="16">
        <v>37.09882588</v>
      </c>
      <c r="F285" s="16">
        <v>-4.7703479999999999E-2</v>
      </c>
      <c r="G285" s="16">
        <f>SUM(E285:F285)</f>
        <v>37.051122399999997</v>
      </c>
      <c r="H285" s="17">
        <v>0</v>
      </c>
      <c r="I285" s="16">
        <v>0</v>
      </c>
      <c r="J285" s="16">
        <f>SUM(H285:I285)</f>
        <v>0</v>
      </c>
      <c r="K285" s="17">
        <f>SUM(D285,G285,J285)</f>
        <v>29.551122399999997</v>
      </c>
    </row>
    <row r="286" spans="1:11" ht="15" customHeight="1" x14ac:dyDescent="0.25">
      <c r="A286" s="15" t="s">
        <v>19</v>
      </c>
      <c r="B286" s="13">
        <f t="shared" ref="B286:K286" si="80">SUM(B283:B285)</f>
        <v>12.095000000000001</v>
      </c>
      <c r="C286" s="13">
        <f t="shared" si="80"/>
        <v>-160.89999999999998</v>
      </c>
      <c r="D286" s="13">
        <f t="shared" si="80"/>
        <v>-148.80500000000001</v>
      </c>
      <c r="E286" s="13">
        <f t="shared" si="80"/>
        <v>118.18467802999999</v>
      </c>
      <c r="F286" s="13">
        <f t="shared" si="80"/>
        <v>-5.8246840000000001E-2</v>
      </c>
      <c r="G286" s="13">
        <f t="shared" si="80"/>
        <v>118.12643119000001</v>
      </c>
      <c r="H286" s="14">
        <f t="shared" si="80"/>
        <v>0</v>
      </c>
      <c r="I286" s="13">
        <f t="shared" si="80"/>
        <v>0</v>
      </c>
      <c r="J286" s="13">
        <f t="shared" si="80"/>
        <v>0</v>
      </c>
      <c r="K286" s="14">
        <f t="shared" si="80"/>
        <v>-30.678568809999994</v>
      </c>
    </row>
    <row r="287" spans="1:11" ht="15" customHeight="1" x14ac:dyDescent="0.25">
      <c r="A287" s="12">
        <v>2011</v>
      </c>
      <c r="B287" s="13">
        <f t="shared" ref="B287:K287" si="81">+B291+B295+B299+B303</f>
        <v>314</v>
      </c>
      <c r="C287" s="13">
        <f t="shared" si="81"/>
        <v>-207.30599999999998</v>
      </c>
      <c r="D287" s="13">
        <f t="shared" si="81"/>
        <v>106.69400000000003</v>
      </c>
      <c r="E287" s="13">
        <f t="shared" si="81"/>
        <v>491.51982824999999</v>
      </c>
      <c r="F287" s="13">
        <f t="shared" si="81"/>
        <v>-3.2451955200000002</v>
      </c>
      <c r="G287" s="13">
        <f t="shared" si="81"/>
        <v>488.27463273000001</v>
      </c>
      <c r="H287" s="14">
        <f t="shared" si="81"/>
        <v>1.7931559999999999E-2</v>
      </c>
      <c r="I287" s="13">
        <f t="shared" si="81"/>
        <v>-5.9117854400000001</v>
      </c>
      <c r="J287" s="13">
        <f t="shared" si="81"/>
        <v>-5.89385388</v>
      </c>
      <c r="K287" s="14">
        <f t="shared" si="81"/>
        <v>589.07477885000003</v>
      </c>
    </row>
    <row r="288" spans="1:11" ht="15" customHeight="1" x14ac:dyDescent="0.25">
      <c r="A288" s="18" t="s">
        <v>20</v>
      </c>
      <c r="B288" s="16">
        <v>0</v>
      </c>
      <c r="C288" s="16">
        <v>-40.020000000000003</v>
      </c>
      <c r="D288" s="16">
        <f>SUM(B288:C288)</f>
        <v>-40.020000000000003</v>
      </c>
      <c r="E288" s="16">
        <v>22.682320130000001</v>
      </c>
      <c r="F288" s="16">
        <v>-4.0777870000000001E-2</v>
      </c>
      <c r="G288" s="16">
        <f>SUM(E288:F288)</f>
        <v>22.641542260000001</v>
      </c>
      <c r="H288" s="17">
        <v>1.7920729999999999E-2</v>
      </c>
      <c r="I288" s="16">
        <v>0</v>
      </c>
      <c r="J288" s="16">
        <f>SUM(H288:I288)</f>
        <v>1.7920729999999999E-2</v>
      </c>
      <c r="K288" s="17">
        <f>SUM(D288,G288,J288)</f>
        <v>-17.360537010000002</v>
      </c>
    </row>
    <row r="289" spans="1:12" ht="15" customHeight="1" x14ac:dyDescent="0.25">
      <c r="A289" s="18" t="s">
        <v>21</v>
      </c>
      <c r="B289" s="16">
        <v>0</v>
      </c>
      <c r="C289" s="16">
        <v>-25.329000000000001</v>
      </c>
      <c r="D289" s="16">
        <f>SUM(B289:C289)</f>
        <v>-25.329000000000001</v>
      </c>
      <c r="E289" s="16">
        <v>27.42848725</v>
      </c>
      <c r="F289" s="16">
        <v>-9.031641E-2</v>
      </c>
      <c r="G289" s="16">
        <f>SUM(E289:F289)</f>
        <v>27.33817084</v>
      </c>
      <c r="H289" s="17">
        <v>0</v>
      </c>
      <c r="I289" s="16">
        <v>-0.77914549</v>
      </c>
      <c r="J289" s="16">
        <f>SUM(H289:I289)</f>
        <v>-0.77914549</v>
      </c>
      <c r="K289" s="17">
        <f>SUM(D289,G289,J289)</f>
        <v>1.2300253499999996</v>
      </c>
    </row>
    <row r="290" spans="1:12" ht="15" customHeight="1" x14ac:dyDescent="0.25">
      <c r="A290" s="18" t="s">
        <v>22</v>
      </c>
      <c r="B290" s="16">
        <v>36</v>
      </c>
      <c r="C290" s="16">
        <v>-1.8</v>
      </c>
      <c r="D290" s="16">
        <f>SUM(B290:C290)</f>
        <v>34.200000000000003</v>
      </c>
      <c r="E290" s="16">
        <v>7.4268473100000003</v>
      </c>
      <c r="F290" s="16">
        <v>-5.8081149999999998E-2</v>
      </c>
      <c r="G290" s="16">
        <f>SUM(E290:F290)</f>
        <v>7.3687661600000007</v>
      </c>
      <c r="H290" s="17">
        <v>0</v>
      </c>
      <c r="I290" s="16">
        <v>0</v>
      </c>
      <c r="J290" s="16">
        <f>SUM(H290:I290)</f>
        <v>0</v>
      </c>
      <c r="K290" s="17">
        <f>SUM(D290,G290,J290)</f>
        <v>41.568766160000003</v>
      </c>
    </row>
    <row r="291" spans="1:12" ht="15" customHeight="1" x14ac:dyDescent="0.25">
      <c r="A291" s="15" t="s">
        <v>16</v>
      </c>
      <c r="B291" s="13">
        <f t="shared" ref="B291:K291" si="82">+B288+B289+B290</f>
        <v>36</v>
      </c>
      <c r="C291" s="13">
        <f t="shared" si="82"/>
        <v>-67.149000000000001</v>
      </c>
      <c r="D291" s="13">
        <f t="shared" si="82"/>
        <v>-31.149000000000001</v>
      </c>
      <c r="E291" s="13">
        <f t="shared" si="82"/>
        <v>57.537654689999997</v>
      </c>
      <c r="F291" s="13">
        <f t="shared" si="82"/>
        <v>-0.18917543000000001</v>
      </c>
      <c r="G291" s="13">
        <f t="shared" si="82"/>
        <v>57.348479259999998</v>
      </c>
      <c r="H291" s="14">
        <f t="shared" si="82"/>
        <v>1.7920729999999999E-2</v>
      </c>
      <c r="I291" s="13">
        <f t="shared" si="82"/>
        <v>-0.77914549</v>
      </c>
      <c r="J291" s="13">
        <f t="shared" si="82"/>
        <v>-0.76122475999999994</v>
      </c>
      <c r="K291" s="14">
        <f t="shared" si="82"/>
        <v>25.438254499999999</v>
      </c>
    </row>
    <row r="292" spans="1:12" ht="15" customHeight="1" x14ac:dyDescent="0.25">
      <c r="A292" s="18" t="s">
        <v>23</v>
      </c>
      <c r="B292" s="16">
        <v>101.9</v>
      </c>
      <c r="C292" s="16">
        <v>0</v>
      </c>
      <c r="D292" s="16">
        <f>SUM(B292:C292)</f>
        <v>101.9</v>
      </c>
      <c r="E292" s="16">
        <v>39.963734670000001</v>
      </c>
      <c r="F292" s="16">
        <v>-9.4010339999999998E-2</v>
      </c>
      <c r="G292" s="16">
        <f>SUM(E292:F292)</f>
        <v>39.869724330000004</v>
      </c>
      <c r="H292" s="17">
        <v>1.083E-5</v>
      </c>
      <c r="I292" s="16">
        <v>0</v>
      </c>
      <c r="J292" s="16">
        <f>SUM(H292:I292)</f>
        <v>1.083E-5</v>
      </c>
      <c r="K292" s="17">
        <f>SUM(D292,G292,J292)</f>
        <v>141.76973516000001</v>
      </c>
    </row>
    <row r="293" spans="1:12" ht="15" customHeight="1" x14ac:dyDescent="0.25">
      <c r="A293" s="18" t="s">
        <v>24</v>
      </c>
      <c r="B293" s="16">
        <v>27.8</v>
      </c>
      <c r="C293" s="16">
        <v>-0.38600000000000001</v>
      </c>
      <c r="D293" s="16">
        <f>SUM(B293:C293)</f>
        <v>27.414000000000001</v>
      </c>
      <c r="E293" s="16">
        <v>64.85782279</v>
      </c>
      <c r="F293" s="16">
        <v>-0.85691905000000002</v>
      </c>
      <c r="G293" s="16">
        <f>SUM(E293:F293)</f>
        <v>64.000903739999998</v>
      </c>
      <c r="H293" s="17">
        <v>0</v>
      </c>
      <c r="I293" s="16">
        <v>0</v>
      </c>
      <c r="J293" s="16">
        <f>SUM(H293:I293)</f>
        <v>0</v>
      </c>
      <c r="K293" s="17">
        <f>SUM(D293,G293,J293)</f>
        <v>91.41490374</v>
      </c>
    </row>
    <row r="294" spans="1:12" ht="15" customHeight="1" x14ac:dyDescent="0.25">
      <c r="A294" s="18" t="s">
        <v>25</v>
      </c>
      <c r="B294" s="16">
        <v>0</v>
      </c>
      <c r="C294" s="16">
        <v>0</v>
      </c>
      <c r="D294" s="16">
        <f>SUM(B294:C294)</f>
        <v>0</v>
      </c>
      <c r="E294" s="16">
        <v>52.652847270000002</v>
      </c>
      <c r="F294" s="16">
        <v>-0.57507439000000005</v>
      </c>
      <c r="G294" s="16">
        <f>SUM(E294:F294)</f>
        <v>52.077772880000005</v>
      </c>
      <c r="H294" s="17">
        <v>0</v>
      </c>
      <c r="I294" s="16">
        <v>0</v>
      </c>
      <c r="J294" s="16">
        <f>SUM(H294:I294)</f>
        <v>0</v>
      </c>
      <c r="K294" s="17">
        <f>SUM(D294,G294,J294)</f>
        <v>52.077772880000005</v>
      </c>
    </row>
    <row r="295" spans="1:12" ht="15" customHeight="1" x14ac:dyDescent="0.25">
      <c r="A295" s="15" t="s">
        <v>17</v>
      </c>
      <c r="B295" s="13">
        <f t="shared" ref="B295:K295" si="83">+B292+B293+B294</f>
        <v>129.70000000000002</v>
      </c>
      <c r="C295" s="13">
        <f t="shared" si="83"/>
        <v>-0.38600000000000001</v>
      </c>
      <c r="D295" s="13">
        <f t="shared" si="83"/>
        <v>129.31400000000002</v>
      </c>
      <c r="E295" s="13">
        <f t="shared" si="83"/>
        <v>157.47440473</v>
      </c>
      <c r="F295" s="13">
        <f t="shared" si="83"/>
        <v>-1.5260037799999999</v>
      </c>
      <c r="G295" s="13">
        <f t="shared" si="83"/>
        <v>155.94840095000001</v>
      </c>
      <c r="H295" s="14">
        <f t="shared" si="83"/>
        <v>1.083E-5</v>
      </c>
      <c r="I295" s="13">
        <f t="shared" si="83"/>
        <v>0</v>
      </c>
      <c r="J295" s="13">
        <f t="shared" si="83"/>
        <v>1.083E-5</v>
      </c>
      <c r="K295" s="14">
        <f t="shared" si="83"/>
        <v>285.26241178000004</v>
      </c>
    </row>
    <row r="296" spans="1:12" ht="15" customHeight="1" x14ac:dyDescent="0.25">
      <c r="A296" s="18" t="s">
        <v>26</v>
      </c>
      <c r="B296" s="16">
        <v>34</v>
      </c>
      <c r="C296" s="16">
        <v>0</v>
      </c>
      <c r="D296" s="16">
        <f>SUM(B296:C296)</f>
        <v>34</v>
      </c>
      <c r="E296" s="16">
        <v>54.114086180000001</v>
      </c>
      <c r="F296" s="16">
        <v>-3.9419999999999999E-4</v>
      </c>
      <c r="G296" s="16">
        <f>SUM(E296:F296)</f>
        <v>54.113691979999999</v>
      </c>
      <c r="H296" s="17">
        <v>0</v>
      </c>
      <c r="I296" s="16">
        <v>0</v>
      </c>
      <c r="J296" s="16">
        <f>SUM(H296:I296)</f>
        <v>0</v>
      </c>
      <c r="K296" s="17">
        <f>SUM(D296,G296,J296)</f>
        <v>88.113691979999999</v>
      </c>
    </row>
    <row r="297" spans="1:12" ht="15" customHeight="1" x14ac:dyDescent="0.25">
      <c r="A297" s="18" t="s">
        <v>27</v>
      </c>
      <c r="B297" s="16">
        <v>114.3</v>
      </c>
      <c r="C297" s="16">
        <v>0</v>
      </c>
      <c r="D297" s="16">
        <f>SUM(B297:C297)</f>
        <v>114.3</v>
      </c>
      <c r="E297" s="16">
        <v>24.76340879</v>
      </c>
      <c r="F297" s="16">
        <v>-1.2851898900000001</v>
      </c>
      <c r="G297" s="16">
        <f>SUM(E297:F297)</f>
        <v>23.478218899999998</v>
      </c>
      <c r="H297" s="17">
        <v>0</v>
      </c>
      <c r="I297" s="16">
        <v>0</v>
      </c>
      <c r="J297" s="16">
        <f>SUM(H297:I297)</f>
        <v>0</v>
      </c>
      <c r="K297" s="17">
        <f>SUM(D297,G297,J297)</f>
        <v>137.77821889999998</v>
      </c>
    </row>
    <row r="298" spans="1:12" ht="15" customHeight="1" x14ac:dyDescent="0.25">
      <c r="A298" s="18" t="s">
        <v>33</v>
      </c>
      <c r="B298" s="16">
        <v>0</v>
      </c>
      <c r="C298" s="16">
        <v>-25.87</v>
      </c>
      <c r="D298" s="16">
        <f>SUM(B298:C298)</f>
        <v>-25.87</v>
      </c>
      <c r="E298" s="16">
        <v>39.860394380000002</v>
      </c>
      <c r="F298" s="16">
        <v>-0.23354272000000001</v>
      </c>
      <c r="G298" s="16">
        <f>SUM(E298:F298)</f>
        <v>39.62685166</v>
      </c>
      <c r="H298" s="17">
        <v>0</v>
      </c>
      <c r="I298" s="16">
        <v>-5</v>
      </c>
      <c r="J298" s="16">
        <f>SUM(H298:I298)</f>
        <v>-5</v>
      </c>
      <c r="K298" s="17">
        <f>SUM(D298,G298,J298)</f>
        <v>8.7568516599999988</v>
      </c>
    </row>
    <row r="299" spans="1:12" ht="15" customHeight="1" x14ac:dyDescent="0.25">
      <c r="A299" s="15" t="s">
        <v>18</v>
      </c>
      <c r="B299" s="13">
        <f t="shared" ref="B299:K299" si="84">+B296+B297+B298</f>
        <v>148.30000000000001</v>
      </c>
      <c r="C299" s="13">
        <f t="shared" si="84"/>
        <v>-25.87</v>
      </c>
      <c r="D299" s="13">
        <f t="shared" si="84"/>
        <v>122.43</v>
      </c>
      <c r="E299" s="13">
        <f t="shared" si="84"/>
        <v>118.73788935</v>
      </c>
      <c r="F299" s="13">
        <f t="shared" si="84"/>
        <v>-1.5191268099999999</v>
      </c>
      <c r="G299" s="13">
        <f t="shared" si="84"/>
        <v>117.21876254</v>
      </c>
      <c r="H299" s="14">
        <f t="shared" si="84"/>
        <v>0</v>
      </c>
      <c r="I299" s="13">
        <f t="shared" si="84"/>
        <v>-5</v>
      </c>
      <c r="J299" s="13">
        <f t="shared" si="84"/>
        <v>-5</v>
      </c>
      <c r="K299" s="14">
        <f t="shared" si="84"/>
        <v>234.64876253999998</v>
      </c>
    </row>
    <row r="300" spans="1:12" ht="15" customHeight="1" x14ac:dyDescent="0.25">
      <c r="A300" s="18" t="s">
        <v>29</v>
      </c>
      <c r="B300" s="16">
        <v>0</v>
      </c>
      <c r="C300" s="16">
        <v>-3</v>
      </c>
      <c r="D300" s="16">
        <f>SUM(B300:C300)</f>
        <v>-3</v>
      </c>
      <c r="E300" s="16">
        <v>42.761090109999998</v>
      </c>
      <c r="F300" s="16">
        <v>-8.9904000000000008E-3</v>
      </c>
      <c r="G300" s="16">
        <f>SUM(E300:F300)</f>
        <v>42.752099709999996</v>
      </c>
      <c r="H300" s="17">
        <v>0</v>
      </c>
      <c r="I300" s="16">
        <v>0</v>
      </c>
      <c r="J300" s="16">
        <f>SUM(H300:I300)</f>
        <v>0</v>
      </c>
      <c r="K300" s="17">
        <f>SUM(D300,G300,J300)</f>
        <v>39.752099709999996</v>
      </c>
    </row>
    <row r="301" spans="1:12" ht="15" customHeight="1" x14ac:dyDescent="0.25">
      <c r="A301" s="18" t="s">
        <v>30</v>
      </c>
      <c r="B301" s="16">
        <v>0</v>
      </c>
      <c r="C301" s="16">
        <v>-107.901</v>
      </c>
      <c r="D301" s="16">
        <f>SUM(B301:C301)</f>
        <v>-107.901</v>
      </c>
      <c r="E301" s="16">
        <v>73.002197690000003</v>
      </c>
      <c r="F301" s="16">
        <v>-1.7795599999999999E-3</v>
      </c>
      <c r="G301" s="16">
        <f>SUM(E301:F301)</f>
        <v>73.00041813</v>
      </c>
      <c r="H301" s="17">
        <v>0</v>
      </c>
      <c r="I301" s="16">
        <v>-0.13263995000000001</v>
      </c>
      <c r="J301" s="16">
        <f>SUM(H301:I301)</f>
        <v>-0.13263995000000001</v>
      </c>
      <c r="K301" s="17">
        <f>SUM(D301,G301,J301)</f>
        <v>-35.033221819999994</v>
      </c>
    </row>
    <row r="302" spans="1:12" ht="15" customHeight="1" x14ac:dyDescent="0.25">
      <c r="A302" s="18" t="s">
        <v>31</v>
      </c>
      <c r="B302" s="16">
        <v>0</v>
      </c>
      <c r="C302" s="16">
        <v>-3</v>
      </c>
      <c r="D302" s="16">
        <f>SUM(B302:C302)</f>
        <v>-3</v>
      </c>
      <c r="E302" s="16">
        <v>42.00659168</v>
      </c>
      <c r="F302" s="16">
        <v>-1.1954E-4</v>
      </c>
      <c r="G302" s="16">
        <f>SUM(E302:F302)</f>
        <v>42.00647214</v>
      </c>
      <c r="H302" s="17">
        <v>0</v>
      </c>
      <c r="I302" s="16">
        <v>0</v>
      </c>
      <c r="J302" s="16">
        <f>SUM(H302:I302)</f>
        <v>0</v>
      </c>
      <c r="K302" s="17">
        <f>SUM(D302,G302,J302)</f>
        <v>39.00647214</v>
      </c>
    </row>
    <row r="303" spans="1:12" ht="15" customHeight="1" x14ac:dyDescent="0.25">
      <c r="A303" s="15" t="s">
        <v>19</v>
      </c>
      <c r="B303" s="13">
        <f t="shared" ref="B303:K303" si="85">+B300+B301+B302</f>
        <v>0</v>
      </c>
      <c r="C303" s="13">
        <f t="shared" si="85"/>
        <v>-113.901</v>
      </c>
      <c r="D303" s="13">
        <f t="shared" si="85"/>
        <v>-113.901</v>
      </c>
      <c r="E303" s="13">
        <f t="shared" si="85"/>
        <v>157.76987947999999</v>
      </c>
      <c r="F303" s="13">
        <f t="shared" si="85"/>
        <v>-1.08895E-2</v>
      </c>
      <c r="G303" s="13">
        <f t="shared" si="85"/>
        <v>157.75898998</v>
      </c>
      <c r="H303" s="14">
        <f t="shared" si="85"/>
        <v>0</v>
      </c>
      <c r="I303" s="13">
        <f t="shared" si="85"/>
        <v>-0.13263995000000001</v>
      </c>
      <c r="J303" s="13">
        <f t="shared" si="85"/>
        <v>-0.13263995000000001</v>
      </c>
      <c r="K303" s="14">
        <f t="shared" si="85"/>
        <v>43.725350030000001</v>
      </c>
    </row>
    <row r="304" spans="1:12" ht="15" customHeight="1" x14ac:dyDescent="0.25">
      <c r="A304" s="12">
        <v>2012</v>
      </c>
      <c r="B304" s="13">
        <f t="shared" ref="B304:K304" si="86">SUM(B308+B312+B316+B320)</f>
        <v>9.5500000000000007</v>
      </c>
      <c r="C304" s="13">
        <f t="shared" si="86"/>
        <v>-706.5150000000001</v>
      </c>
      <c r="D304" s="13">
        <f t="shared" si="86"/>
        <v>-696.96500000000003</v>
      </c>
      <c r="E304" s="13">
        <f t="shared" si="86"/>
        <v>855.92668292999997</v>
      </c>
      <c r="F304" s="13">
        <f t="shared" si="86"/>
        <v>-96.633688320000005</v>
      </c>
      <c r="G304" s="13">
        <f t="shared" si="86"/>
        <v>759.29299461000005</v>
      </c>
      <c r="H304" s="14">
        <f t="shared" si="86"/>
        <v>5.0502720800000001</v>
      </c>
      <c r="I304" s="13">
        <f t="shared" si="86"/>
        <v>-1.7719022</v>
      </c>
      <c r="J304" s="13">
        <f t="shared" si="86"/>
        <v>3.2783698800000001</v>
      </c>
      <c r="K304" s="14">
        <f t="shared" si="86"/>
        <v>65.606364490000061</v>
      </c>
      <c r="L304" s="13"/>
    </row>
    <row r="305" spans="1:11" ht="15" customHeight="1" x14ac:dyDescent="0.25">
      <c r="A305" s="18" t="s">
        <v>20</v>
      </c>
      <c r="B305" s="16">
        <v>0</v>
      </c>
      <c r="C305" s="16">
        <v>-162.452</v>
      </c>
      <c r="D305" s="16">
        <v>-162.452</v>
      </c>
      <c r="E305" s="16">
        <v>39.749963860000001</v>
      </c>
      <c r="F305" s="16">
        <v>-0.17083407</v>
      </c>
      <c r="G305" s="16">
        <v>39.579129790000003</v>
      </c>
      <c r="H305" s="17">
        <v>0</v>
      </c>
      <c r="I305" s="16">
        <v>0</v>
      </c>
      <c r="J305" s="16">
        <v>0</v>
      </c>
      <c r="K305" s="17">
        <f>+D305+G305+J305</f>
        <v>-122.87287021</v>
      </c>
    </row>
    <row r="306" spans="1:11" ht="15" customHeight="1" x14ac:dyDescent="0.25">
      <c r="A306" s="18" t="s">
        <v>21</v>
      </c>
      <c r="B306" s="16">
        <v>0</v>
      </c>
      <c r="C306" s="16">
        <v>-174.7</v>
      </c>
      <c r="D306" s="16">
        <v>-174.7</v>
      </c>
      <c r="E306" s="16">
        <v>63.538881809999999</v>
      </c>
      <c r="F306" s="16">
        <v>-1.23321E-3</v>
      </c>
      <c r="G306" s="16">
        <v>63.537648599999997</v>
      </c>
      <c r="H306" s="17">
        <v>0</v>
      </c>
      <c r="I306" s="16">
        <v>-0.71479020999999998</v>
      </c>
      <c r="J306" s="16">
        <v>-0.71479020999999998</v>
      </c>
      <c r="K306" s="17">
        <f>+D306+G306+J306</f>
        <v>-111.87714161</v>
      </c>
    </row>
    <row r="307" spans="1:11" ht="15" customHeight="1" x14ac:dyDescent="0.25">
      <c r="A307" s="18" t="s">
        <v>22</v>
      </c>
      <c r="B307" s="16">
        <v>9.4</v>
      </c>
      <c r="C307" s="16">
        <v>-54.661000000000001</v>
      </c>
      <c r="D307" s="16">
        <v>-45.261000000000003</v>
      </c>
      <c r="E307" s="16">
        <v>27.879299880000001</v>
      </c>
      <c r="F307" s="16">
        <v>-1.41894509</v>
      </c>
      <c r="G307" s="16">
        <v>26.46035479</v>
      </c>
      <c r="H307" s="17">
        <v>0</v>
      </c>
      <c r="I307" s="16">
        <v>-2.1822000000000001E-4</v>
      </c>
      <c r="J307" s="16">
        <v>-2.1822000000000001E-4</v>
      </c>
      <c r="K307" s="17">
        <f>+D307+G307+J307</f>
        <v>-18.800863430000003</v>
      </c>
    </row>
    <row r="308" spans="1:11" ht="15" customHeight="1" x14ac:dyDescent="0.25">
      <c r="A308" s="15" t="s">
        <v>16</v>
      </c>
      <c r="B308" s="13">
        <f t="shared" ref="B308:K308" si="87">SUM(B305:B307)</f>
        <v>9.4</v>
      </c>
      <c r="C308" s="13">
        <f t="shared" si="87"/>
        <v>-391.81299999999999</v>
      </c>
      <c r="D308" s="13">
        <f t="shared" si="87"/>
        <v>-382.41300000000001</v>
      </c>
      <c r="E308" s="13">
        <f t="shared" si="87"/>
        <v>131.16814554999999</v>
      </c>
      <c r="F308" s="13">
        <f t="shared" si="87"/>
        <v>-1.5910123700000001</v>
      </c>
      <c r="G308" s="13">
        <f t="shared" si="87"/>
        <v>129.57713318</v>
      </c>
      <c r="H308" s="14">
        <f t="shared" si="87"/>
        <v>0</v>
      </c>
      <c r="I308" s="13">
        <f t="shared" si="87"/>
        <v>-0.71500843000000003</v>
      </c>
      <c r="J308" s="13">
        <f t="shared" si="87"/>
        <v>-0.71500843000000003</v>
      </c>
      <c r="K308" s="14">
        <f t="shared" si="87"/>
        <v>-253.55087524999999</v>
      </c>
    </row>
    <row r="309" spans="1:11" ht="15" customHeight="1" x14ac:dyDescent="0.25">
      <c r="A309" s="18" t="s">
        <v>23</v>
      </c>
      <c r="B309" s="16">
        <v>0</v>
      </c>
      <c r="C309" s="16">
        <v>-0.13200000000000001</v>
      </c>
      <c r="D309" s="16">
        <v>-0.13200000000000001</v>
      </c>
      <c r="E309" s="16">
        <v>58.744911549999998</v>
      </c>
      <c r="F309" s="16">
        <v>-3.8102419999999998E-2</v>
      </c>
      <c r="G309" s="16">
        <v>58.706809129999996</v>
      </c>
      <c r="H309" s="17">
        <v>0</v>
      </c>
      <c r="I309" s="16">
        <v>0</v>
      </c>
      <c r="J309" s="16">
        <v>0</v>
      </c>
      <c r="K309" s="17">
        <v>58.574809129999998</v>
      </c>
    </row>
    <row r="310" spans="1:11" ht="15" customHeight="1" x14ac:dyDescent="0.25">
      <c r="A310" s="18" t="s">
        <v>24</v>
      </c>
      <c r="B310" s="16">
        <v>0</v>
      </c>
      <c r="C310" s="16">
        <v>-66.441000000000003</v>
      </c>
      <c r="D310" s="16">
        <v>-66.441000000000003</v>
      </c>
      <c r="E310" s="16">
        <v>61.323222749999999</v>
      </c>
      <c r="F310" s="16">
        <v>-0.13600000000000001</v>
      </c>
      <c r="G310" s="16">
        <v>61.187222749999997</v>
      </c>
      <c r="H310" s="17">
        <v>0</v>
      </c>
      <c r="I310" s="16">
        <v>0</v>
      </c>
      <c r="J310" s="16">
        <v>0</v>
      </c>
      <c r="K310" s="17">
        <v>-5.2537772500000059</v>
      </c>
    </row>
    <row r="311" spans="1:11" ht="15" customHeight="1" x14ac:dyDescent="0.25">
      <c r="A311" s="18" t="s">
        <v>25</v>
      </c>
      <c r="B311" s="16">
        <v>0</v>
      </c>
      <c r="C311" s="16">
        <v>-90.9</v>
      </c>
      <c r="D311" s="16">
        <v>-90.9</v>
      </c>
      <c r="E311" s="16">
        <v>29.768155960000001</v>
      </c>
      <c r="F311" s="16">
        <v>-2.9528120000000001E-2</v>
      </c>
      <c r="G311" s="16">
        <v>29.738627840000003</v>
      </c>
      <c r="H311" s="17">
        <v>0</v>
      </c>
      <c r="I311" s="16">
        <v>0</v>
      </c>
      <c r="J311" s="16">
        <v>0</v>
      </c>
      <c r="K311" s="17">
        <v>-61.161372159999999</v>
      </c>
    </row>
    <row r="312" spans="1:11" ht="15" customHeight="1" x14ac:dyDescent="0.25">
      <c r="A312" s="15" t="s">
        <v>17</v>
      </c>
      <c r="B312" s="13">
        <f t="shared" ref="B312:K312" si="88">SUM(B309:B311)</f>
        <v>0</v>
      </c>
      <c r="C312" s="13">
        <f t="shared" si="88"/>
        <v>-157.47300000000001</v>
      </c>
      <c r="D312" s="13">
        <f t="shared" si="88"/>
        <v>-157.47300000000001</v>
      </c>
      <c r="E312" s="13">
        <f t="shared" si="88"/>
        <v>149.83629026</v>
      </c>
      <c r="F312" s="13">
        <f t="shared" si="88"/>
        <v>-0.20363054</v>
      </c>
      <c r="G312" s="13">
        <f t="shared" si="88"/>
        <v>149.63265971999999</v>
      </c>
      <c r="H312" s="14">
        <f t="shared" si="88"/>
        <v>0</v>
      </c>
      <c r="I312" s="13">
        <f t="shared" si="88"/>
        <v>0</v>
      </c>
      <c r="J312" s="13">
        <f t="shared" si="88"/>
        <v>0</v>
      </c>
      <c r="K312" s="14">
        <f t="shared" si="88"/>
        <v>-7.8403402800000066</v>
      </c>
    </row>
    <row r="313" spans="1:11" ht="15" customHeight="1" x14ac:dyDescent="0.25">
      <c r="A313" s="18" t="s">
        <v>26</v>
      </c>
      <c r="B313" s="16">
        <v>0</v>
      </c>
      <c r="C313" s="16">
        <v>-7.15</v>
      </c>
      <c r="D313" s="16">
        <f>SUM(B313:C313)</f>
        <v>-7.15</v>
      </c>
      <c r="E313" s="16">
        <v>33.286813160000001</v>
      </c>
      <c r="F313" s="16">
        <v>-2.816103E-2</v>
      </c>
      <c r="G313" s="16">
        <f>SUM(E313:F313)</f>
        <v>33.258652130000002</v>
      </c>
      <c r="H313" s="17">
        <v>0</v>
      </c>
      <c r="I313" s="16">
        <v>0</v>
      </c>
      <c r="J313" s="16">
        <f>SUM(H313:I313)</f>
        <v>0</v>
      </c>
      <c r="K313" s="17">
        <f>SUM(D313,G313,J313)</f>
        <v>26.108652130000003</v>
      </c>
    </row>
    <row r="314" spans="1:11" ht="15" customHeight="1" x14ac:dyDescent="0.25">
      <c r="A314" s="18" t="s">
        <v>27</v>
      </c>
      <c r="B314" s="16">
        <v>0</v>
      </c>
      <c r="C314" s="16">
        <v>-20.279</v>
      </c>
      <c r="D314" s="16">
        <f>SUM(B314:C314)</f>
        <v>-20.279</v>
      </c>
      <c r="E314" s="16">
        <v>43.51604846</v>
      </c>
      <c r="F314" s="16">
        <v>-34.471556669999998</v>
      </c>
      <c r="G314" s="16">
        <f>SUM(E314:F314)</f>
        <v>9.0444917900000021</v>
      </c>
      <c r="H314" s="17">
        <v>5.0272079999999997E-2</v>
      </c>
      <c r="I314" s="16">
        <v>-0.69</v>
      </c>
      <c r="J314" s="16">
        <f>SUM(H314:I314)</f>
        <v>-0.63972791999999989</v>
      </c>
      <c r="K314" s="17">
        <f>SUM(D314,G314,J314)</f>
        <v>-11.874236129999998</v>
      </c>
    </row>
    <row r="315" spans="1:11" ht="15" customHeight="1" x14ac:dyDescent="0.25">
      <c r="A315" s="18" t="s">
        <v>33</v>
      </c>
      <c r="B315" s="16">
        <v>0.05</v>
      </c>
      <c r="C315" s="16">
        <v>-11.5</v>
      </c>
      <c r="D315" s="16">
        <f>SUM(B315:C315)</f>
        <v>-11.45</v>
      </c>
      <c r="E315" s="16">
        <v>30.835853100000001</v>
      </c>
      <c r="F315" s="16">
        <v>-1.8582600000000001E-2</v>
      </c>
      <c r="G315" s="16">
        <f>SUM(E315:F315)</f>
        <v>30.817270500000003</v>
      </c>
      <c r="H315" s="17">
        <v>0</v>
      </c>
      <c r="I315" s="16">
        <v>-0.17140412999999999</v>
      </c>
      <c r="J315" s="16">
        <f>SUM(H315:I315)</f>
        <v>-0.17140412999999999</v>
      </c>
      <c r="K315" s="17">
        <f>SUM(D315,G315,J315)</f>
        <v>19.195866370000005</v>
      </c>
    </row>
    <row r="316" spans="1:11" ht="15" customHeight="1" x14ac:dyDescent="0.25">
      <c r="A316" s="15" t="s">
        <v>18</v>
      </c>
      <c r="B316" s="13">
        <f t="shared" ref="B316:K316" si="89">SUM(B313:B315)</f>
        <v>0.05</v>
      </c>
      <c r="C316" s="13">
        <f t="shared" si="89"/>
        <v>-38.929000000000002</v>
      </c>
      <c r="D316" s="13">
        <f t="shared" si="89"/>
        <v>-38.879000000000005</v>
      </c>
      <c r="E316" s="13">
        <f t="shared" si="89"/>
        <v>107.63871472</v>
      </c>
      <c r="F316" s="13">
        <f t="shared" si="89"/>
        <v>-34.5183003</v>
      </c>
      <c r="G316" s="13">
        <f t="shared" si="89"/>
        <v>73.120414420000003</v>
      </c>
      <c r="H316" s="14">
        <f t="shared" si="89"/>
        <v>5.0272079999999997E-2</v>
      </c>
      <c r="I316" s="13">
        <f t="shared" si="89"/>
        <v>-0.86140412999999993</v>
      </c>
      <c r="J316" s="13">
        <f t="shared" si="89"/>
        <v>-0.81113204999999988</v>
      </c>
      <c r="K316" s="14">
        <f t="shared" si="89"/>
        <v>33.430282370000008</v>
      </c>
    </row>
    <row r="317" spans="1:11" ht="15" customHeight="1" x14ac:dyDescent="0.25">
      <c r="A317" s="18" t="s">
        <v>29</v>
      </c>
      <c r="B317" s="16">
        <v>0.05</v>
      </c>
      <c r="C317" s="16">
        <v>-27</v>
      </c>
      <c r="D317" s="16">
        <v>-26.95</v>
      </c>
      <c r="E317" s="16">
        <v>220.44927702000001</v>
      </c>
      <c r="F317" s="16">
        <v>-6.2436499999999999E-3</v>
      </c>
      <c r="G317" s="16">
        <v>220.44303337000002</v>
      </c>
      <c r="H317" s="17">
        <v>5</v>
      </c>
      <c r="I317" s="16">
        <v>-6.446325E-2</v>
      </c>
      <c r="J317" s="16">
        <v>4.9355367499999998</v>
      </c>
      <c r="K317" s="17">
        <v>198.42857012000005</v>
      </c>
    </row>
    <row r="318" spans="1:11" ht="15" customHeight="1" x14ac:dyDescent="0.25">
      <c r="A318" s="18" t="s">
        <v>30</v>
      </c>
      <c r="B318" s="16">
        <v>0.05</v>
      </c>
      <c r="C318" s="16">
        <v>-67.2</v>
      </c>
      <c r="D318" s="16">
        <v>-67.150000000000006</v>
      </c>
      <c r="E318" s="16">
        <v>131.69977001000001</v>
      </c>
      <c r="F318" s="16">
        <v>-30.224927650000001</v>
      </c>
      <c r="G318" s="16">
        <v>101.47484236000001</v>
      </c>
      <c r="H318" s="17">
        <v>0</v>
      </c>
      <c r="I318" s="16">
        <v>-6.7449999999999996E-2</v>
      </c>
      <c r="J318" s="16">
        <v>-6.7449999999999996E-2</v>
      </c>
      <c r="K318" s="17">
        <v>34.257392360000004</v>
      </c>
    </row>
    <row r="319" spans="1:11" ht="15" customHeight="1" x14ac:dyDescent="0.25">
      <c r="A319" s="18" t="s">
        <v>31</v>
      </c>
      <c r="B319" s="16">
        <v>0</v>
      </c>
      <c r="C319" s="16">
        <v>-24.1</v>
      </c>
      <c r="D319" s="16">
        <v>-24.1</v>
      </c>
      <c r="E319" s="16">
        <v>115.13448536999999</v>
      </c>
      <c r="F319" s="16">
        <v>-30.089573810000001</v>
      </c>
      <c r="G319" s="16">
        <v>85.044911559999989</v>
      </c>
      <c r="H319" s="17">
        <v>0</v>
      </c>
      <c r="I319" s="16">
        <v>-6.3576389999999997E-2</v>
      </c>
      <c r="J319" s="16">
        <v>-6.3576389999999997E-2</v>
      </c>
      <c r="K319" s="17">
        <v>60.881335169999986</v>
      </c>
    </row>
    <row r="320" spans="1:11" ht="15" customHeight="1" x14ac:dyDescent="0.25">
      <c r="A320" s="15" t="s">
        <v>19</v>
      </c>
      <c r="B320" s="13">
        <f t="shared" ref="B320:K320" si="90">SUM(B317:B319)</f>
        <v>0.1</v>
      </c>
      <c r="C320" s="13">
        <f t="shared" si="90"/>
        <v>-118.30000000000001</v>
      </c>
      <c r="D320" s="13">
        <f t="shared" si="90"/>
        <v>-118.20000000000002</v>
      </c>
      <c r="E320" s="13">
        <f t="shared" si="90"/>
        <v>467.28353240000001</v>
      </c>
      <c r="F320" s="13">
        <f t="shared" si="90"/>
        <v>-60.320745110000004</v>
      </c>
      <c r="G320" s="13">
        <f t="shared" si="90"/>
        <v>406.96278729000005</v>
      </c>
      <c r="H320" s="14">
        <f t="shared" si="90"/>
        <v>5</v>
      </c>
      <c r="I320" s="13">
        <f t="shared" si="90"/>
        <v>-0.19548963999999996</v>
      </c>
      <c r="J320" s="13">
        <f t="shared" si="90"/>
        <v>4.8045103600000001</v>
      </c>
      <c r="K320" s="14">
        <f t="shared" si="90"/>
        <v>293.56729765000006</v>
      </c>
    </row>
    <row r="321" spans="1:12" ht="15" customHeight="1" x14ac:dyDescent="0.25">
      <c r="A321" s="12">
        <v>2013</v>
      </c>
      <c r="B321" s="13">
        <f t="shared" ref="B321:K321" si="91">B325+B329+B333+B337</f>
        <v>122.67999999999999</v>
      </c>
      <c r="C321" s="13">
        <f t="shared" si="91"/>
        <v>-517.15</v>
      </c>
      <c r="D321" s="13">
        <f t="shared" si="91"/>
        <v>-394.47</v>
      </c>
      <c r="E321" s="13">
        <f t="shared" si="91"/>
        <v>993.69102306000002</v>
      </c>
      <c r="F321" s="13">
        <f t="shared" si="91"/>
        <v>-190.12081247</v>
      </c>
      <c r="G321" s="13">
        <f t="shared" si="91"/>
        <v>803.57021058999999</v>
      </c>
      <c r="H321" s="14">
        <f t="shared" si="91"/>
        <v>10.05336625</v>
      </c>
      <c r="I321" s="13">
        <f t="shared" si="91"/>
        <v>-2.4107841799999998</v>
      </c>
      <c r="J321" s="13">
        <f t="shared" si="91"/>
        <v>7.6425820699999996</v>
      </c>
      <c r="K321" s="14">
        <f t="shared" si="91"/>
        <v>416.74279265999996</v>
      </c>
      <c r="L321" s="13"/>
    </row>
    <row r="322" spans="1:12" ht="15" customHeight="1" x14ac:dyDescent="0.25">
      <c r="A322" s="18" t="s">
        <v>20</v>
      </c>
      <c r="B322" s="16">
        <v>0</v>
      </c>
      <c r="C322" s="16">
        <v>0</v>
      </c>
      <c r="D322" s="16">
        <v>0</v>
      </c>
      <c r="E322" s="16">
        <v>82.601442079999998</v>
      </c>
      <c r="F322" s="16">
        <v>-5.83061E-3</v>
      </c>
      <c r="G322" s="16">
        <v>82.595611469999994</v>
      </c>
      <c r="H322" s="17">
        <v>0</v>
      </c>
      <c r="I322" s="16">
        <v>-0.12345092000000001</v>
      </c>
      <c r="J322" s="16">
        <v>-0.12345092000000001</v>
      </c>
      <c r="K322" s="17">
        <v>82.472160549999998</v>
      </c>
    </row>
    <row r="323" spans="1:12" ht="15" customHeight="1" x14ac:dyDescent="0.25">
      <c r="A323" s="18" t="s">
        <v>21</v>
      </c>
      <c r="B323" s="16">
        <v>98.2</v>
      </c>
      <c r="C323" s="16">
        <v>-5.5E-2</v>
      </c>
      <c r="D323" s="16">
        <v>98.144999999999996</v>
      </c>
      <c r="E323" s="16">
        <v>64.855531080000006</v>
      </c>
      <c r="F323" s="16">
        <v>-16.647489960000001</v>
      </c>
      <c r="G323" s="16">
        <v>48.208041120000004</v>
      </c>
      <c r="H323" s="17">
        <v>5.0272079999999997E-2</v>
      </c>
      <c r="I323" s="16">
        <v>-0.76943887</v>
      </c>
      <c r="J323" s="16">
        <v>-0.71916679000000006</v>
      </c>
      <c r="K323" s="17">
        <v>145.63387433</v>
      </c>
    </row>
    <row r="324" spans="1:12" ht="15" customHeight="1" x14ac:dyDescent="0.25">
      <c r="A324" s="18" t="s">
        <v>22</v>
      </c>
      <c r="B324" s="16">
        <v>23.9</v>
      </c>
      <c r="C324" s="16">
        <v>-7.6999999999999999E-2</v>
      </c>
      <c r="D324" s="16">
        <v>23.822999999999997</v>
      </c>
      <c r="E324" s="16">
        <v>81.981680109999999</v>
      </c>
      <c r="F324" s="16">
        <v>-10.9445754</v>
      </c>
      <c r="G324" s="16">
        <v>71.037104709999994</v>
      </c>
      <c r="H324" s="17">
        <v>10</v>
      </c>
      <c r="I324" s="16">
        <v>-9.5044409999999996E-2</v>
      </c>
      <c r="J324" s="16">
        <v>9.9049555900000001</v>
      </c>
      <c r="K324" s="17">
        <v>104.76506029999999</v>
      </c>
    </row>
    <row r="325" spans="1:12" ht="15" customHeight="1" x14ac:dyDescent="0.25">
      <c r="A325" s="15" t="s">
        <v>16</v>
      </c>
      <c r="B325" s="13">
        <f t="shared" ref="B325:K325" si="92">SUM(B322:B324)</f>
        <v>122.1</v>
      </c>
      <c r="C325" s="13">
        <f t="shared" si="92"/>
        <v>-0.13200000000000001</v>
      </c>
      <c r="D325" s="13">
        <f t="shared" si="92"/>
        <v>121.96799999999999</v>
      </c>
      <c r="E325" s="13">
        <f t="shared" si="92"/>
        <v>229.43865327000003</v>
      </c>
      <c r="F325" s="13">
        <f t="shared" si="92"/>
        <v>-27.597895970000003</v>
      </c>
      <c r="G325" s="13">
        <f t="shared" si="92"/>
        <v>201.84075730000001</v>
      </c>
      <c r="H325" s="14">
        <f t="shared" si="92"/>
        <v>10.050272079999999</v>
      </c>
      <c r="I325" s="13">
        <f t="shared" si="92"/>
        <v>-0.98793419999999998</v>
      </c>
      <c r="J325" s="13">
        <f t="shared" si="92"/>
        <v>9.0623378799999994</v>
      </c>
      <c r="K325" s="14">
        <f t="shared" si="92"/>
        <v>332.87109518</v>
      </c>
    </row>
    <row r="326" spans="1:12" ht="15" customHeight="1" x14ac:dyDescent="0.25">
      <c r="A326" s="18" t="s">
        <v>23</v>
      </c>
      <c r="B326" s="16">
        <v>0.05</v>
      </c>
      <c r="C326" s="16">
        <v>-18.7</v>
      </c>
      <c r="D326" s="16">
        <v>-18.649999999999999</v>
      </c>
      <c r="E326" s="16">
        <v>74.801068740000005</v>
      </c>
      <c r="F326" s="16">
        <v>-12.26949437</v>
      </c>
      <c r="G326" s="16">
        <v>62.531574370000001</v>
      </c>
      <c r="H326" s="17">
        <v>0</v>
      </c>
      <c r="I326" s="16">
        <v>-0.10998099</v>
      </c>
      <c r="J326" s="16">
        <v>-0.10998099</v>
      </c>
      <c r="K326" s="17">
        <v>43.771593380000006</v>
      </c>
    </row>
    <row r="327" spans="1:12" ht="15" customHeight="1" x14ac:dyDescent="0.25">
      <c r="A327" s="18" t="s">
        <v>24</v>
      </c>
      <c r="B327" s="16">
        <v>0</v>
      </c>
      <c r="C327" s="16">
        <v>-87.1</v>
      </c>
      <c r="D327" s="16">
        <v>-87.1</v>
      </c>
      <c r="E327" s="16">
        <v>63.772427299999997</v>
      </c>
      <c r="F327" s="16">
        <v>-6.6992044399999999</v>
      </c>
      <c r="G327" s="16">
        <v>57.073222859999994</v>
      </c>
      <c r="H327" s="17">
        <v>0</v>
      </c>
      <c r="I327" s="16">
        <v>0</v>
      </c>
      <c r="J327" s="16">
        <v>0</v>
      </c>
      <c r="K327" s="17">
        <v>-30.02677714</v>
      </c>
    </row>
    <row r="328" spans="1:12" ht="15" customHeight="1" x14ac:dyDescent="0.25">
      <c r="A328" s="18" t="s">
        <v>25</v>
      </c>
      <c r="B328" s="16">
        <v>0</v>
      </c>
      <c r="C328" s="16">
        <v>-134.4</v>
      </c>
      <c r="D328" s="16">
        <v>-134.4</v>
      </c>
      <c r="E328" s="16">
        <v>64.500110660000004</v>
      </c>
      <c r="F328" s="16">
        <v>-41.105280460000003</v>
      </c>
      <c r="G328" s="16">
        <v>23.394830200000001</v>
      </c>
      <c r="H328" s="17">
        <v>0</v>
      </c>
      <c r="I328" s="16">
        <v>-8.8046230000000003E-2</v>
      </c>
      <c r="J328" s="16">
        <v>-8.8046230000000003E-2</v>
      </c>
      <c r="K328" s="17">
        <v>-111.09321603000001</v>
      </c>
    </row>
    <row r="329" spans="1:12" ht="15" customHeight="1" x14ac:dyDescent="0.25">
      <c r="A329" s="15" t="s">
        <v>17</v>
      </c>
      <c r="B329" s="13">
        <f t="shared" ref="B329:K329" si="93">SUM(B326:B328)</f>
        <v>0.05</v>
      </c>
      <c r="C329" s="13">
        <f t="shared" si="93"/>
        <v>-240.2</v>
      </c>
      <c r="D329" s="13">
        <f t="shared" si="93"/>
        <v>-240.15</v>
      </c>
      <c r="E329" s="13">
        <f t="shared" si="93"/>
        <v>203.07360670000003</v>
      </c>
      <c r="F329" s="13">
        <f t="shared" si="93"/>
        <v>-60.073979270000002</v>
      </c>
      <c r="G329" s="13">
        <f t="shared" si="93"/>
        <v>142.99962743</v>
      </c>
      <c r="H329" s="14">
        <f t="shared" si="93"/>
        <v>0</v>
      </c>
      <c r="I329" s="13">
        <f t="shared" si="93"/>
        <v>-0.19802722</v>
      </c>
      <c r="J329" s="13">
        <f t="shared" si="93"/>
        <v>-0.19802722</v>
      </c>
      <c r="K329" s="14">
        <f t="shared" si="93"/>
        <v>-97.348399790000002</v>
      </c>
    </row>
    <row r="330" spans="1:12" ht="15" customHeight="1" x14ac:dyDescent="0.25">
      <c r="A330" s="18" t="s">
        <v>26</v>
      </c>
      <c r="B330" s="16">
        <v>0.5</v>
      </c>
      <c r="C330" s="16">
        <v>-40.768000000000001</v>
      </c>
      <c r="D330" s="16">
        <v>-40.268000000000001</v>
      </c>
      <c r="E330" s="16">
        <v>75.204239709999996</v>
      </c>
      <c r="F330" s="16">
        <v>-0.26266306</v>
      </c>
      <c r="G330" s="16">
        <v>74.941576650000002</v>
      </c>
      <c r="H330" s="17">
        <v>5.1490000000000003E-5</v>
      </c>
      <c r="I330" s="16">
        <v>0</v>
      </c>
      <c r="J330" s="16">
        <v>5.1490000000000003E-5</v>
      </c>
      <c r="K330" s="17">
        <v>34.673628139999998</v>
      </c>
    </row>
    <row r="331" spans="1:12" ht="15" customHeight="1" x14ac:dyDescent="0.25">
      <c r="A331" s="18" t="s">
        <v>27</v>
      </c>
      <c r="B331" s="16">
        <v>0</v>
      </c>
      <c r="C331" s="16">
        <v>-80.706000000000003</v>
      </c>
      <c r="D331" s="16">
        <v>-80.706000000000003</v>
      </c>
      <c r="E331" s="16">
        <v>77.879072339999993</v>
      </c>
      <c r="F331" s="16">
        <v>-20.728087890000001</v>
      </c>
      <c r="G331" s="16">
        <v>57.150984449999996</v>
      </c>
      <c r="H331" s="17">
        <v>3.0426799999999999E-3</v>
      </c>
      <c r="I331" s="16">
        <v>-0.93926024000000008</v>
      </c>
      <c r="J331" s="16">
        <v>-0.93621756000000012</v>
      </c>
      <c r="K331" s="17">
        <v>-24.491233110000007</v>
      </c>
    </row>
    <row r="332" spans="1:12" ht="15" customHeight="1" x14ac:dyDescent="0.25">
      <c r="A332" s="18" t="s">
        <v>28</v>
      </c>
      <c r="B332" s="16">
        <v>0</v>
      </c>
      <c r="C332" s="16">
        <v>-29.638999999999999</v>
      </c>
      <c r="D332" s="16">
        <v>-29.638999999999999</v>
      </c>
      <c r="E332" s="16">
        <v>47.603972329999998</v>
      </c>
      <c r="F332" s="16">
        <v>-15.566924630000001</v>
      </c>
      <c r="G332" s="16">
        <v>32.037047699999995</v>
      </c>
      <c r="H332" s="17">
        <v>0</v>
      </c>
      <c r="I332" s="16">
        <v>-0.1738258</v>
      </c>
      <c r="J332" s="16">
        <v>-0.1738258</v>
      </c>
      <c r="K332" s="17">
        <v>2.2242218999999959</v>
      </c>
    </row>
    <row r="333" spans="1:12" ht="15" customHeight="1" x14ac:dyDescent="0.25">
      <c r="A333" s="15" t="s">
        <v>18</v>
      </c>
      <c r="B333" s="13">
        <f t="shared" ref="B333:K333" si="94">SUM(B330:B332)</f>
        <v>0.5</v>
      </c>
      <c r="C333" s="13">
        <f t="shared" si="94"/>
        <v>-151.113</v>
      </c>
      <c r="D333" s="13">
        <f t="shared" si="94"/>
        <v>-150.613</v>
      </c>
      <c r="E333" s="13">
        <f t="shared" si="94"/>
        <v>200.68728437999999</v>
      </c>
      <c r="F333" s="13">
        <f t="shared" si="94"/>
        <v>-36.557675580000002</v>
      </c>
      <c r="G333" s="13">
        <f t="shared" si="94"/>
        <v>164.1296088</v>
      </c>
      <c r="H333" s="14">
        <f t="shared" si="94"/>
        <v>3.0941699999999998E-3</v>
      </c>
      <c r="I333" s="13">
        <f t="shared" si="94"/>
        <v>-1.11308604</v>
      </c>
      <c r="J333" s="13">
        <f t="shared" si="94"/>
        <v>-1.10999187</v>
      </c>
      <c r="K333" s="14">
        <f t="shared" si="94"/>
        <v>12.406616929999988</v>
      </c>
    </row>
    <row r="334" spans="1:12" ht="15" customHeight="1" x14ac:dyDescent="0.25">
      <c r="A334" s="18" t="s">
        <v>29</v>
      </c>
      <c r="B334" s="16">
        <v>0.03</v>
      </c>
      <c r="C334" s="16">
        <v>-64.143000000000001</v>
      </c>
      <c r="D334" s="16">
        <v>-64.113</v>
      </c>
      <c r="E334" s="16">
        <v>72.46932357</v>
      </c>
      <c r="F334" s="16">
        <v>-12.60772219</v>
      </c>
      <c r="G334" s="16">
        <v>59.861601379999996</v>
      </c>
      <c r="H334" s="17">
        <v>0</v>
      </c>
      <c r="I334" s="16">
        <v>-0.10018605</v>
      </c>
      <c r="J334" s="16">
        <v>-0.10018605</v>
      </c>
      <c r="K334" s="17">
        <v>-4.3515846700000029</v>
      </c>
    </row>
    <row r="335" spans="1:12" ht="15" customHeight="1" x14ac:dyDescent="0.25">
      <c r="A335" s="18" t="s">
        <v>30</v>
      </c>
      <c r="B335" s="16">
        <v>0</v>
      </c>
      <c r="C335" s="16">
        <v>-61.561999999999998</v>
      </c>
      <c r="D335" s="16">
        <v>-61.561999999999998</v>
      </c>
      <c r="E335" s="16">
        <v>93.819214270000003</v>
      </c>
      <c r="F335" s="16">
        <v>-23.537587420000001</v>
      </c>
      <c r="G335" s="16">
        <v>70.281626850000009</v>
      </c>
      <c r="H335" s="17">
        <v>0</v>
      </c>
      <c r="I335" s="16">
        <v>-1.1550670000000001E-2</v>
      </c>
      <c r="J335" s="16">
        <v>-1.1550670000000001E-2</v>
      </c>
      <c r="K335" s="17">
        <v>8.7080761800000115</v>
      </c>
    </row>
    <row r="336" spans="1:12" ht="15" customHeight="1" x14ac:dyDescent="0.25">
      <c r="A336" s="18" t="s">
        <v>31</v>
      </c>
      <c r="B336" s="16">
        <v>0</v>
      </c>
      <c r="C336" s="16">
        <v>0</v>
      </c>
      <c r="D336" s="16">
        <v>0</v>
      </c>
      <c r="E336" s="16">
        <v>194.20294086999999</v>
      </c>
      <c r="F336" s="16">
        <v>-29.745952039999999</v>
      </c>
      <c r="G336" s="16">
        <v>164.45698883</v>
      </c>
      <c r="H336" s="17">
        <v>0</v>
      </c>
      <c r="I336" s="16">
        <v>0</v>
      </c>
      <c r="J336" s="16">
        <v>0</v>
      </c>
      <c r="K336" s="17">
        <v>164.45698883</v>
      </c>
    </row>
    <row r="337" spans="1:12" ht="15" customHeight="1" x14ac:dyDescent="0.25">
      <c r="A337" s="15" t="s">
        <v>19</v>
      </c>
      <c r="B337" s="13">
        <f t="shared" ref="B337:K337" si="95">SUM(B334:B336)</f>
        <v>0.03</v>
      </c>
      <c r="C337" s="13">
        <f t="shared" si="95"/>
        <v>-125.705</v>
      </c>
      <c r="D337" s="13">
        <f t="shared" si="95"/>
        <v>-125.675</v>
      </c>
      <c r="E337" s="13">
        <f t="shared" si="95"/>
        <v>360.49147871000002</v>
      </c>
      <c r="F337" s="13">
        <f t="shared" si="95"/>
        <v>-65.89126164999999</v>
      </c>
      <c r="G337" s="13">
        <f t="shared" si="95"/>
        <v>294.60021705999998</v>
      </c>
      <c r="H337" s="14">
        <f t="shared" si="95"/>
        <v>0</v>
      </c>
      <c r="I337" s="13">
        <f t="shared" si="95"/>
        <v>-0.11173672</v>
      </c>
      <c r="J337" s="13">
        <f t="shared" si="95"/>
        <v>-0.11173672</v>
      </c>
      <c r="K337" s="14">
        <f t="shared" si="95"/>
        <v>168.81348034000001</v>
      </c>
    </row>
    <row r="338" spans="1:12" ht="15" customHeight="1" x14ac:dyDescent="0.25">
      <c r="A338" s="12">
        <v>2014</v>
      </c>
      <c r="B338" s="13">
        <f t="shared" ref="B338:K338" si="96">B342+B346+B350+B354</f>
        <v>4.1100000000000003</v>
      </c>
      <c r="C338" s="13">
        <f t="shared" si="96"/>
        <v>-582.29999999999995</v>
      </c>
      <c r="D338" s="13">
        <f t="shared" si="96"/>
        <v>-578.19000000000005</v>
      </c>
      <c r="E338" s="13">
        <f t="shared" si="96"/>
        <v>1193.8429908999999</v>
      </c>
      <c r="F338" s="13">
        <f t="shared" si="96"/>
        <v>-237.07691431000001</v>
      </c>
      <c r="G338" s="13">
        <f t="shared" si="96"/>
        <v>956.76607659000013</v>
      </c>
      <c r="H338" s="14">
        <f t="shared" si="96"/>
        <v>4.8748430100000002</v>
      </c>
      <c r="I338" s="13">
        <f t="shared" si="96"/>
        <v>-0.50326017999999995</v>
      </c>
      <c r="J338" s="13">
        <f t="shared" si="96"/>
        <v>4.3715828300000004</v>
      </c>
      <c r="K338" s="14">
        <f t="shared" si="96"/>
        <v>382.94765941999992</v>
      </c>
      <c r="L338" s="13"/>
    </row>
    <row r="339" spans="1:12" ht="15" customHeight="1" x14ac:dyDescent="0.25">
      <c r="A339" s="18" t="s">
        <v>20</v>
      </c>
      <c r="B339" s="16">
        <v>0</v>
      </c>
      <c r="C339" s="16">
        <v>-179.5</v>
      </c>
      <c r="D339" s="16">
        <v>-179.5</v>
      </c>
      <c r="E339" s="16">
        <v>72.906384810000006</v>
      </c>
      <c r="F339" s="16">
        <v>-27.888588909999999</v>
      </c>
      <c r="G339" s="16">
        <v>45.01779590000001</v>
      </c>
      <c r="H339" s="17">
        <v>4.7481430099999997</v>
      </c>
      <c r="I339" s="16">
        <v>0</v>
      </c>
      <c r="J339" s="16">
        <v>4.7481430099999997</v>
      </c>
      <c r="K339" s="17">
        <v>-129.73406108999998</v>
      </c>
    </row>
    <row r="340" spans="1:12" ht="15" customHeight="1" x14ac:dyDescent="0.25">
      <c r="A340" s="18" t="s">
        <v>21</v>
      </c>
      <c r="B340" s="16">
        <v>0</v>
      </c>
      <c r="C340" s="16">
        <v>-69</v>
      </c>
      <c r="D340" s="16">
        <v>-69</v>
      </c>
      <c r="E340" s="16">
        <v>59.476308920000001</v>
      </c>
      <c r="F340" s="16">
        <v>-13.39281858</v>
      </c>
      <c r="G340" s="16">
        <v>46.083490339999997</v>
      </c>
      <c r="H340" s="17">
        <v>6.7000000000000002E-3</v>
      </c>
      <c r="I340" s="16">
        <v>-2.398376E-2</v>
      </c>
      <c r="J340" s="16">
        <v>-1.7283759999999999E-2</v>
      </c>
      <c r="K340" s="17">
        <v>-22.933793420000004</v>
      </c>
    </row>
    <row r="341" spans="1:12" ht="15" customHeight="1" x14ac:dyDescent="0.25">
      <c r="A341" s="18" t="s">
        <v>22</v>
      </c>
      <c r="B341" s="16">
        <v>0.03</v>
      </c>
      <c r="C341" s="16">
        <v>0</v>
      </c>
      <c r="D341" s="16">
        <v>0.03</v>
      </c>
      <c r="E341" s="16">
        <v>15.629673309999999</v>
      </c>
      <c r="F341" s="16">
        <v>-11.31</v>
      </c>
      <c r="G341" s="16">
        <v>4.3196733099999989</v>
      </c>
      <c r="H341" s="17">
        <v>0</v>
      </c>
      <c r="I341" s="16">
        <v>0</v>
      </c>
      <c r="J341" s="16">
        <v>0</v>
      </c>
      <c r="K341" s="17">
        <v>4.3496733099999991</v>
      </c>
    </row>
    <row r="342" spans="1:12" ht="15" customHeight="1" x14ac:dyDescent="0.25">
      <c r="A342" s="15" t="s">
        <v>16</v>
      </c>
      <c r="B342" s="13">
        <f t="shared" ref="B342:K342" si="97">SUM(B339:B341)</f>
        <v>0.03</v>
      </c>
      <c r="C342" s="13">
        <f t="shared" si="97"/>
        <v>-248.5</v>
      </c>
      <c r="D342" s="13">
        <f t="shared" si="97"/>
        <v>-248.47</v>
      </c>
      <c r="E342" s="13">
        <f t="shared" si="97"/>
        <v>148.01236703999999</v>
      </c>
      <c r="F342" s="13">
        <f t="shared" si="97"/>
        <v>-52.591407490000002</v>
      </c>
      <c r="G342" s="13">
        <f t="shared" si="97"/>
        <v>95.420959550000006</v>
      </c>
      <c r="H342" s="14">
        <f t="shared" si="97"/>
        <v>4.7548430100000001</v>
      </c>
      <c r="I342" s="13">
        <f t="shared" si="97"/>
        <v>-2.398376E-2</v>
      </c>
      <c r="J342" s="13">
        <f t="shared" si="97"/>
        <v>4.73085925</v>
      </c>
      <c r="K342" s="14">
        <f t="shared" si="97"/>
        <v>-148.3181812</v>
      </c>
    </row>
    <row r="343" spans="1:12" ht="15" customHeight="1" x14ac:dyDescent="0.25">
      <c r="A343" s="18" t="s">
        <v>23</v>
      </c>
      <c r="B343" s="16">
        <v>0.04</v>
      </c>
      <c r="C343" s="16">
        <v>0</v>
      </c>
      <c r="D343" s="16">
        <v>0.04</v>
      </c>
      <c r="E343" s="16">
        <v>160.77996680000001</v>
      </c>
      <c r="F343" s="16">
        <v>-12.552291670000001</v>
      </c>
      <c r="G343" s="16">
        <v>148.22767513000002</v>
      </c>
      <c r="H343" s="17">
        <v>0</v>
      </c>
      <c r="I343" s="16">
        <v>0</v>
      </c>
      <c r="J343" s="16">
        <v>0</v>
      </c>
      <c r="K343" s="17">
        <v>148.26767513000001</v>
      </c>
    </row>
    <row r="344" spans="1:12" ht="15" customHeight="1" x14ac:dyDescent="0.25">
      <c r="A344" s="18" t="s">
        <v>24</v>
      </c>
      <c r="B344" s="16">
        <v>3.5000000000000003E-2</v>
      </c>
      <c r="C344" s="16">
        <v>0</v>
      </c>
      <c r="D344" s="16">
        <v>3.5000000000000003E-2</v>
      </c>
      <c r="E344" s="16">
        <v>167.29879424999999</v>
      </c>
      <c r="F344" s="16">
        <v>-15.031785060000001</v>
      </c>
      <c r="G344" s="16">
        <v>152.26700918999998</v>
      </c>
      <c r="H344" s="17">
        <v>0.12</v>
      </c>
      <c r="I344" s="16">
        <v>-3.4162480000000002E-2</v>
      </c>
      <c r="J344" s="16">
        <v>8.583752E-2</v>
      </c>
      <c r="K344" s="17">
        <v>152.38784670999999</v>
      </c>
    </row>
    <row r="345" spans="1:12" ht="15" customHeight="1" x14ac:dyDescent="0.25">
      <c r="A345" s="18" t="s">
        <v>25</v>
      </c>
      <c r="B345" s="16">
        <v>3.5000000000000003E-2</v>
      </c>
      <c r="C345" s="16">
        <v>-38</v>
      </c>
      <c r="D345" s="16">
        <v>-37.965000000000003</v>
      </c>
      <c r="E345" s="16">
        <v>68.456345339999999</v>
      </c>
      <c r="F345" s="16">
        <v>-15.74220006</v>
      </c>
      <c r="G345" s="16">
        <v>52.714145279999997</v>
      </c>
      <c r="H345" s="17">
        <v>0</v>
      </c>
      <c r="I345" s="16">
        <v>0</v>
      </c>
      <c r="J345" s="16">
        <v>0</v>
      </c>
      <c r="K345" s="17">
        <v>14.749145279999993</v>
      </c>
    </row>
    <row r="346" spans="1:12" ht="15" customHeight="1" x14ac:dyDescent="0.25">
      <c r="A346" s="15" t="s">
        <v>17</v>
      </c>
      <c r="B346" s="13">
        <f t="shared" ref="B346:K346" si="98">SUM(B343:B345)</f>
        <v>0.11000000000000001</v>
      </c>
      <c r="C346" s="13">
        <f t="shared" si="98"/>
        <v>-38</v>
      </c>
      <c r="D346" s="13">
        <f t="shared" si="98"/>
        <v>-37.89</v>
      </c>
      <c r="E346" s="13">
        <f t="shared" si="98"/>
        <v>396.53510639000001</v>
      </c>
      <c r="F346" s="13">
        <f t="shared" si="98"/>
        <v>-43.326276790000001</v>
      </c>
      <c r="G346" s="13">
        <f t="shared" si="98"/>
        <v>353.20882960000006</v>
      </c>
      <c r="H346" s="14">
        <f t="shared" si="98"/>
        <v>0.12</v>
      </c>
      <c r="I346" s="13">
        <f t="shared" si="98"/>
        <v>-3.4162480000000002E-2</v>
      </c>
      <c r="J346" s="13">
        <f t="shared" si="98"/>
        <v>8.583752E-2</v>
      </c>
      <c r="K346" s="14">
        <f t="shared" si="98"/>
        <v>315.40466712</v>
      </c>
    </row>
    <row r="347" spans="1:12" ht="15" customHeight="1" x14ac:dyDescent="0.25">
      <c r="A347" s="18" t="s">
        <v>26</v>
      </c>
      <c r="B347" s="16">
        <f>3.6+0.08</f>
        <v>3.68</v>
      </c>
      <c r="C347" s="16">
        <v>-22</v>
      </c>
      <c r="D347" s="16">
        <f>SUM(B347:C347)</f>
        <v>-18.32</v>
      </c>
      <c r="E347" s="16">
        <v>82.938696570000005</v>
      </c>
      <c r="F347" s="16">
        <v>-98.765091299999995</v>
      </c>
      <c r="G347" s="16">
        <f>SUM(E347:F347)</f>
        <v>-15.82639472999999</v>
      </c>
      <c r="H347" s="17">
        <v>0</v>
      </c>
      <c r="I347" s="16">
        <v>0</v>
      </c>
      <c r="J347" s="16">
        <f>SUM(H347:I347)</f>
        <v>0</v>
      </c>
      <c r="K347" s="17">
        <f>SUM(D347,G347,J347)</f>
        <v>-34.14639472999999</v>
      </c>
    </row>
    <row r="348" spans="1:12" ht="15" customHeight="1" x14ac:dyDescent="0.25">
      <c r="A348" s="18" t="s">
        <v>27</v>
      </c>
      <c r="B348" s="16">
        <v>0.04</v>
      </c>
      <c r="C348" s="16">
        <v>0</v>
      </c>
      <c r="D348" s="16">
        <f>SUM(B348:C348)</f>
        <v>0.04</v>
      </c>
      <c r="E348" s="16">
        <v>71.789679530000001</v>
      </c>
      <c r="F348" s="16">
        <v>-17.78967785</v>
      </c>
      <c r="G348" s="16">
        <f>SUM(E348:F348)</f>
        <v>54.000001679999997</v>
      </c>
      <c r="H348" s="17">
        <v>0</v>
      </c>
      <c r="I348" s="16">
        <v>0</v>
      </c>
      <c r="J348" s="16">
        <f>SUM(H348:I348)</f>
        <v>0</v>
      </c>
      <c r="K348" s="17">
        <f>SUM(D348,G348,J348)</f>
        <v>54.040001679999996</v>
      </c>
    </row>
    <row r="349" spans="1:12" ht="15" customHeight="1" x14ac:dyDescent="0.25">
      <c r="A349" s="18" t="s">
        <v>28</v>
      </c>
      <c r="B349" s="16">
        <v>0.03</v>
      </c>
      <c r="C349" s="16">
        <v>-1.8</v>
      </c>
      <c r="D349" s="16">
        <f>SUM(B349:C349)</f>
        <v>-1.77</v>
      </c>
      <c r="E349" s="16">
        <v>143.51951482999999</v>
      </c>
      <c r="F349" s="16">
        <v>-11.179021410000001</v>
      </c>
      <c r="G349" s="16">
        <f>SUM(E349:F349)</f>
        <v>132.34049342</v>
      </c>
      <c r="H349" s="17">
        <v>0</v>
      </c>
      <c r="I349" s="16">
        <v>0</v>
      </c>
      <c r="J349" s="16">
        <f>SUM(H349:I349)</f>
        <v>0</v>
      </c>
      <c r="K349" s="17">
        <f>SUM(D349,G349,J349)</f>
        <v>130.57049341999999</v>
      </c>
    </row>
    <row r="350" spans="1:12" ht="15" customHeight="1" x14ac:dyDescent="0.25">
      <c r="A350" s="15" t="s">
        <v>18</v>
      </c>
      <c r="B350" s="13">
        <f t="shared" ref="B350:K350" si="99">SUM(B347:B349)</f>
        <v>3.75</v>
      </c>
      <c r="C350" s="13">
        <f t="shared" si="99"/>
        <v>-23.8</v>
      </c>
      <c r="D350" s="13">
        <f t="shared" si="99"/>
        <v>-20.05</v>
      </c>
      <c r="E350" s="13">
        <f t="shared" si="99"/>
        <v>298.24789092999998</v>
      </c>
      <c r="F350" s="13">
        <f t="shared" si="99"/>
        <v>-127.73379056</v>
      </c>
      <c r="G350" s="13">
        <f t="shared" si="99"/>
        <v>170.51410036999999</v>
      </c>
      <c r="H350" s="14">
        <f t="shared" si="99"/>
        <v>0</v>
      </c>
      <c r="I350" s="13">
        <f t="shared" si="99"/>
        <v>0</v>
      </c>
      <c r="J350" s="13">
        <f t="shared" si="99"/>
        <v>0</v>
      </c>
      <c r="K350" s="14">
        <f t="shared" si="99"/>
        <v>150.46410036999998</v>
      </c>
    </row>
    <row r="351" spans="1:12" ht="15" customHeight="1" x14ac:dyDescent="0.25">
      <c r="A351" s="18" t="s">
        <v>29</v>
      </c>
      <c r="B351" s="16">
        <v>0.115</v>
      </c>
      <c r="C351" s="16">
        <v>-112</v>
      </c>
      <c r="D351" s="16">
        <v>-111.88500000000001</v>
      </c>
      <c r="E351" s="16">
        <v>79.627575550000003</v>
      </c>
      <c r="F351" s="16">
        <v>-7.2979764300000003</v>
      </c>
      <c r="G351" s="16">
        <v>72.329599119999997</v>
      </c>
      <c r="H351" s="17">
        <v>0</v>
      </c>
      <c r="I351" s="16">
        <v>0</v>
      </c>
      <c r="J351" s="16">
        <v>0</v>
      </c>
      <c r="K351" s="17">
        <v>-39.555400880000008</v>
      </c>
    </row>
    <row r="352" spans="1:12" ht="15" customHeight="1" x14ac:dyDescent="0.25">
      <c r="A352" s="18" t="s">
        <v>30</v>
      </c>
      <c r="B352" s="16">
        <v>7.4999999999999997E-2</v>
      </c>
      <c r="C352" s="16">
        <v>-80</v>
      </c>
      <c r="D352" s="16">
        <v>-79.924999999999997</v>
      </c>
      <c r="E352" s="16">
        <v>96.739101669999997</v>
      </c>
      <c r="F352" s="16">
        <v>-1.6211541199999999</v>
      </c>
      <c r="G352" s="16">
        <v>95.117947549999997</v>
      </c>
      <c r="H352" s="17">
        <v>0</v>
      </c>
      <c r="I352" s="16">
        <v>0</v>
      </c>
      <c r="J352" s="16">
        <v>0</v>
      </c>
      <c r="K352" s="17">
        <v>15.19294755</v>
      </c>
    </row>
    <row r="353" spans="1:11" ht="15" customHeight="1" x14ac:dyDescent="0.25">
      <c r="A353" s="18" t="s">
        <v>31</v>
      </c>
      <c r="B353" s="16">
        <v>0.03</v>
      </c>
      <c r="C353" s="16">
        <v>-80</v>
      </c>
      <c r="D353" s="16">
        <v>-79.97</v>
      </c>
      <c r="E353" s="16">
        <v>174.68094932</v>
      </c>
      <c r="F353" s="16">
        <v>-4.5063089200000004</v>
      </c>
      <c r="G353" s="16">
        <v>170.17464039999999</v>
      </c>
      <c r="H353" s="17">
        <v>0</v>
      </c>
      <c r="I353" s="16">
        <v>-0.44511393999999999</v>
      </c>
      <c r="J353" s="16">
        <v>-0.44511393999999999</v>
      </c>
      <c r="K353" s="17">
        <v>89.759526459999989</v>
      </c>
    </row>
    <row r="354" spans="1:11" ht="15" customHeight="1" x14ac:dyDescent="0.25">
      <c r="A354" s="15" t="s">
        <v>19</v>
      </c>
      <c r="B354" s="13">
        <f t="shared" ref="B354:K354" si="100">SUM(B351:B353)</f>
        <v>0.22</v>
      </c>
      <c r="C354" s="13">
        <f t="shared" si="100"/>
        <v>-272</v>
      </c>
      <c r="D354" s="13">
        <f t="shared" si="100"/>
        <v>-271.77999999999997</v>
      </c>
      <c r="E354" s="13">
        <f t="shared" si="100"/>
        <v>351.04762654000001</v>
      </c>
      <c r="F354" s="13">
        <f t="shared" si="100"/>
        <v>-13.425439470000001</v>
      </c>
      <c r="G354" s="13">
        <f t="shared" si="100"/>
        <v>337.62218707</v>
      </c>
      <c r="H354" s="14">
        <f t="shared" si="100"/>
        <v>0</v>
      </c>
      <c r="I354" s="13">
        <f t="shared" si="100"/>
        <v>-0.44511393999999999</v>
      </c>
      <c r="J354" s="13">
        <f t="shared" si="100"/>
        <v>-0.44511393999999999</v>
      </c>
      <c r="K354" s="14">
        <f t="shared" si="100"/>
        <v>65.397073129999981</v>
      </c>
    </row>
    <row r="355" spans="1:11" ht="15" customHeight="1" x14ac:dyDescent="0.25">
      <c r="A355" s="15">
        <v>2015</v>
      </c>
      <c r="B355" s="13">
        <f t="shared" ref="B355:K355" si="101">+B359+B363+B367+B371</f>
        <v>0.56499999999999995</v>
      </c>
      <c r="C355" s="13">
        <f t="shared" si="101"/>
        <v>-1541.3</v>
      </c>
      <c r="D355" s="13">
        <f t="shared" si="101"/>
        <v>-1540.7350000000001</v>
      </c>
      <c r="E355" s="13">
        <f t="shared" si="101"/>
        <v>1313.75309578</v>
      </c>
      <c r="F355" s="13">
        <f t="shared" si="101"/>
        <v>-69.524418249999997</v>
      </c>
      <c r="G355" s="13">
        <f t="shared" si="101"/>
        <v>1244.2286775299999</v>
      </c>
      <c r="H355" s="14">
        <f t="shared" si="101"/>
        <v>0.9464999999999999</v>
      </c>
      <c r="I355" s="13">
        <f t="shared" si="101"/>
        <v>0</v>
      </c>
      <c r="J355" s="13">
        <f t="shared" si="101"/>
        <v>0.9464999999999999</v>
      </c>
      <c r="K355" s="14">
        <f t="shared" si="101"/>
        <v>-295.55982246999997</v>
      </c>
    </row>
    <row r="356" spans="1:11" ht="15" customHeight="1" x14ac:dyDescent="0.25">
      <c r="A356" s="18" t="s">
        <v>20</v>
      </c>
      <c r="B356" s="16">
        <v>0.04</v>
      </c>
      <c r="C356" s="16">
        <v>-84</v>
      </c>
      <c r="D356" s="16">
        <v>-83.96</v>
      </c>
      <c r="E356" s="16">
        <v>151.30056038000001</v>
      </c>
      <c r="F356" s="16">
        <v>-1.56246258</v>
      </c>
      <c r="G356" s="16">
        <v>149.73809780000002</v>
      </c>
      <c r="H356" s="17">
        <v>0</v>
      </c>
      <c r="I356" s="16">
        <v>0</v>
      </c>
      <c r="J356" s="16">
        <v>0</v>
      </c>
      <c r="K356" s="17">
        <v>65.778097800000026</v>
      </c>
    </row>
    <row r="357" spans="1:11" ht="15" customHeight="1" x14ac:dyDescent="0.25">
      <c r="A357" s="18" t="s">
        <v>21</v>
      </c>
      <c r="B357" s="16">
        <v>0</v>
      </c>
      <c r="C357" s="16">
        <v>-77.5</v>
      </c>
      <c r="D357" s="16">
        <v>-77.5</v>
      </c>
      <c r="E357" s="16">
        <v>76.078263109999995</v>
      </c>
      <c r="F357" s="16">
        <v>-40.911546229999999</v>
      </c>
      <c r="G357" s="16">
        <v>35.166716879999996</v>
      </c>
      <c r="H357" s="17">
        <v>0</v>
      </c>
      <c r="I357" s="16">
        <v>0</v>
      </c>
      <c r="J357" s="16">
        <v>0</v>
      </c>
      <c r="K357" s="17">
        <v>-42.333283120000004</v>
      </c>
    </row>
    <row r="358" spans="1:11" ht="15" customHeight="1" x14ac:dyDescent="0.25">
      <c r="A358" s="18" t="s">
        <v>22</v>
      </c>
      <c r="B358" s="16">
        <v>0.03</v>
      </c>
      <c r="C358" s="16">
        <v>-14.5</v>
      </c>
      <c r="D358" s="16">
        <v>-14.47</v>
      </c>
      <c r="E358" s="16">
        <v>100.42366097999999</v>
      </c>
      <c r="F358" s="16">
        <v>-1.7784580000000001E-2</v>
      </c>
      <c r="G358" s="16">
        <v>100.4058764</v>
      </c>
      <c r="H358" s="17">
        <v>0</v>
      </c>
      <c r="I358" s="16">
        <v>0</v>
      </c>
      <c r="J358" s="16">
        <v>0</v>
      </c>
      <c r="K358" s="17">
        <v>85.935876399999998</v>
      </c>
    </row>
    <row r="359" spans="1:11" ht="15" customHeight="1" x14ac:dyDescent="0.25">
      <c r="A359" s="15" t="s">
        <v>16</v>
      </c>
      <c r="B359" s="13">
        <f t="shared" ref="B359:K359" si="102">SUM(B356:B358)</f>
        <v>7.0000000000000007E-2</v>
      </c>
      <c r="C359" s="13">
        <f t="shared" si="102"/>
        <v>-176</v>
      </c>
      <c r="D359" s="13">
        <f t="shared" si="102"/>
        <v>-175.92999999999998</v>
      </c>
      <c r="E359" s="13">
        <f t="shared" si="102"/>
        <v>327.80248446999997</v>
      </c>
      <c r="F359" s="13">
        <f t="shared" si="102"/>
        <v>-42.491793389999998</v>
      </c>
      <c r="G359" s="13">
        <f t="shared" si="102"/>
        <v>285.31069108000003</v>
      </c>
      <c r="H359" s="14">
        <f t="shared" si="102"/>
        <v>0</v>
      </c>
      <c r="I359" s="13">
        <f t="shared" si="102"/>
        <v>0</v>
      </c>
      <c r="J359" s="13">
        <f t="shared" si="102"/>
        <v>0</v>
      </c>
      <c r="K359" s="14">
        <f t="shared" si="102"/>
        <v>109.38069108000002</v>
      </c>
    </row>
    <row r="360" spans="1:11" ht="15" customHeight="1" x14ac:dyDescent="0.25">
      <c r="A360" s="18" t="s">
        <v>23</v>
      </c>
      <c r="B360" s="16">
        <v>6.5000000000000002E-2</v>
      </c>
      <c r="C360" s="16">
        <v>-13.5</v>
      </c>
      <c r="D360" s="16">
        <f>SUM(B360:C360)</f>
        <v>-13.435</v>
      </c>
      <c r="E360" s="16">
        <v>61.689631540000001</v>
      </c>
      <c r="F360" s="16">
        <v>-4.3268096299999996</v>
      </c>
      <c r="G360" s="16">
        <f>SUM(E360:F360)</f>
        <v>57.362821910000001</v>
      </c>
      <c r="H360" s="17">
        <v>0.34499999999999997</v>
      </c>
      <c r="I360" s="16">
        <v>0</v>
      </c>
      <c r="J360" s="16">
        <f>SUM(H360:I360)</f>
        <v>0.34499999999999997</v>
      </c>
      <c r="K360" s="17">
        <f>SUM(D360,G360,J360)</f>
        <v>44.272821909999998</v>
      </c>
    </row>
    <row r="361" spans="1:11" ht="15" customHeight="1" x14ac:dyDescent="0.25">
      <c r="A361" s="18" t="s">
        <v>24</v>
      </c>
      <c r="B361" s="16">
        <v>0.03</v>
      </c>
      <c r="C361" s="16">
        <v>-86.6</v>
      </c>
      <c r="D361" s="16">
        <f>SUM(B361:C361)</f>
        <v>-86.57</v>
      </c>
      <c r="E361" s="16">
        <v>137.51687357</v>
      </c>
      <c r="F361" s="16">
        <v>-10.494375720000001</v>
      </c>
      <c r="G361" s="16">
        <f>SUM(E361:F361)</f>
        <v>127.02249785000001</v>
      </c>
      <c r="H361" s="17">
        <v>0.16750000000000001</v>
      </c>
      <c r="I361" s="16">
        <v>0</v>
      </c>
      <c r="J361" s="16">
        <f>SUM(H361:I361)</f>
        <v>0.16750000000000001</v>
      </c>
      <c r="K361" s="17">
        <f>SUM(D361,G361,J361)</f>
        <v>40.619997850000011</v>
      </c>
    </row>
    <row r="362" spans="1:11" ht="15" customHeight="1" x14ac:dyDescent="0.25">
      <c r="A362" s="18" t="s">
        <v>25</v>
      </c>
      <c r="B362" s="16">
        <v>0.06</v>
      </c>
      <c r="C362" s="16">
        <v>-152</v>
      </c>
      <c r="D362" s="16">
        <f>SUM(B362:C362)</f>
        <v>-151.94</v>
      </c>
      <c r="E362" s="16">
        <v>117.41548942999999</v>
      </c>
      <c r="F362" s="16">
        <v>-1.90186E-3</v>
      </c>
      <c r="G362" s="16">
        <f>SUM(E362:F362)</f>
        <v>117.41358756999999</v>
      </c>
      <c r="H362" s="17">
        <v>0</v>
      </c>
      <c r="I362" s="16">
        <v>0</v>
      </c>
      <c r="J362" s="16">
        <f>SUM(H362:I362)</f>
        <v>0</v>
      </c>
      <c r="K362" s="17">
        <f>SUM(D362,G362,J362)</f>
        <v>-34.526412430000008</v>
      </c>
    </row>
    <row r="363" spans="1:11" ht="15" customHeight="1" x14ac:dyDescent="0.25">
      <c r="A363" s="15" t="s">
        <v>17</v>
      </c>
      <c r="B363" s="13">
        <f t="shared" ref="B363:K363" si="103">SUM(B360:B362)</f>
        <v>0.155</v>
      </c>
      <c r="C363" s="13">
        <f t="shared" si="103"/>
        <v>-252.1</v>
      </c>
      <c r="D363" s="13">
        <f t="shared" si="103"/>
        <v>-251.94499999999999</v>
      </c>
      <c r="E363" s="13">
        <f t="shared" si="103"/>
        <v>316.62199454</v>
      </c>
      <c r="F363" s="13">
        <f t="shared" si="103"/>
        <v>-14.823087210000001</v>
      </c>
      <c r="G363" s="13">
        <f t="shared" si="103"/>
        <v>301.79890733000002</v>
      </c>
      <c r="H363" s="14">
        <f t="shared" si="103"/>
        <v>0.51249999999999996</v>
      </c>
      <c r="I363" s="13">
        <f t="shared" si="103"/>
        <v>0</v>
      </c>
      <c r="J363" s="13">
        <f t="shared" si="103"/>
        <v>0.51249999999999996</v>
      </c>
      <c r="K363" s="14">
        <f t="shared" si="103"/>
        <v>50.366407330000001</v>
      </c>
    </row>
    <row r="364" spans="1:11" ht="15" customHeight="1" x14ac:dyDescent="0.25">
      <c r="A364" s="18" t="s">
        <v>26</v>
      </c>
      <c r="B364" s="16">
        <v>0.03</v>
      </c>
      <c r="C364" s="16">
        <v>-169.3</v>
      </c>
      <c r="D364" s="16">
        <f>SUM(B364:C364)</f>
        <v>-169.27</v>
      </c>
      <c r="E364" s="16">
        <v>95.487012789999994</v>
      </c>
      <c r="F364" s="16">
        <v>1.4526999999999999E-3</v>
      </c>
      <c r="G364" s="16">
        <f>SUM(E364:F364)</f>
        <v>95.488465489999996</v>
      </c>
      <c r="H364" s="17">
        <v>0.23899999999999999</v>
      </c>
      <c r="I364" s="16">
        <v>0</v>
      </c>
      <c r="J364" s="16">
        <f>SUM(H364:I364)</f>
        <v>0.23899999999999999</v>
      </c>
      <c r="K364" s="17">
        <f>SUM(D364,G364,J364)</f>
        <v>-73.54253451000001</v>
      </c>
    </row>
    <row r="365" spans="1:11" ht="15" customHeight="1" x14ac:dyDescent="0.25">
      <c r="A365" s="18" t="s">
        <v>27</v>
      </c>
      <c r="B365" s="16">
        <v>0.03</v>
      </c>
      <c r="C365" s="16">
        <v>-291.7</v>
      </c>
      <c r="D365" s="16">
        <f>SUM(B365:C365)</f>
        <v>-291.67</v>
      </c>
      <c r="E365" s="16">
        <v>91.255331470000002</v>
      </c>
      <c r="F365" s="16">
        <v>-5.028E-5</v>
      </c>
      <c r="G365" s="16">
        <f>SUM(E365:F365)</f>
        <v>91.255281190000005</v>
      </c>
      <c r="H365" s="17">
        <v>0</v>
      </c>
      <c r="I365" s="16">
        <v>0</v>
      </c>
      <c r="J365" s="16">
        <f>SUM(H365:I365)</f>
        <v>0</v>
      </c>
      <c r="K365" s="17">
        <f>SUM(D365,G365,J365)</f>
        <v>-200.41471881000001</v>
      </c>
    </row>
    <row r="366" spans="1:11" ht="15" customHeight="1" x14ac:dyDescent="0.25">
      <c r="A366" s="18" t="s">
        <v>28</v>
      </c>
      <c r="B366" s="16">
        <v>0.06</v>
      </c>
      <c r="C366" s="16">
        <v>-212.9</v>
      </c>
      <c r="D366" s="16">
        <f>SUM(B366:C366)</f>
        <v>-212.84</v>
      </c>
      <c r="E366" s="16">
        <v>93.559494419999993</v>
      </c>
      <c r="F366" s="16">
        <v>-2.79452E-3</v>
      </c>
      <c r="G366" s="16">
        <f>SUM(E366:F366)</f>
        <v>93.556699899999998</v>
      </c>
      <c r="H366" s="17">
        <v>0</v>
      </c>
      <c r="I366" s="16">
        <v>0</v>
      </c>
      <c r="J366" s="16">
        <f>SUM(H366:I366)</f>
        <v>0</v>
      </c>
      <c r="K366" s="17">
        <f>SUM(D366,G366,J366)</f>
        <v>-119.28330010000001</v>
      </c>
    </row>
    <row r="367" spans="1:11" ht="15" customHeight="1" x14ac:dyDescent="0.25">
      <c r="A367" s="15" t="s">
        <v>18</v>
      </c>
      <c r="B367" s="13">
        <f t="shared" ref="B367:K367" si="104">+B364+B365+B366</f>
        <v>0.12</v>
      </c>
      <c r="C367" s="13">
        <f t="shared" si="104"/>
        <v>-673.9</v>
      </c>
      <c r="D367" s="13">
        <f t="shared" si="104"/>
        <v>-673.78000000000009</v>
      </c>
      <c r="E367" s="13">
        <f t="shared" si="104"/>
        <v>280.30183867999995</v>
      </c>
      <c r="F367" s="13">
        <f t="shared" si="104"/>
        <v>-1.3921000000000001E-3</v>
      </c>
      <c r="G367" s="13">
        <f t="shared" si="104"/>
        <v>280.30044658000003</v>
      </c>
      <c r="H367" s="14">
        <f t="shared" si="104"/>
        <v>0.23899999999999999</v>
      </c>
      <c r="I367" s="13">
        <f t="shared" si="104"/>
        <v>0</v>
      </c>
      <c r="J367" s="13">
        <f t="shared" si="104"/>
        <v>0.23899999999999999</v>
      </c>
      <c r="K367" s="14">
        <f t="shared" si="104"/>
        <v>-393.24055342000003</v>
      </c>
    </row>
    <row r="368" spans="1:11" ht="15" customHeight="1" x14ac:dyDescent="0.25">
      <c r="A368" s="18" t="s">
        <v>29</v>
      </c>
      <c r="B368" s="16">
        <v>0.14000000000000001</v>
      </c>
      <c r="C368" s="16">
        <v>-192</v>
      </c>
      <c r="D368" s="16">
        <v>-191.86</v>
      </c>
      <c r="E368" s="16">
        <v>83.03634169</v>
      </c>
      <c r="F368" s="16">
        <v>-3.9398750499999999</v>
      </c>
      <c r="G368" s="16">
        <v>79.096466640000003</v>
      </c>
      <c r="H368" s="17">
        <v>0.19500000000000001</v>
      </c>
      <c r="I368" s="16">
        <v>0</v>
      </c>
      <c r="J368" s="16">
        <v>0.19500000000000001</v>
      </c>
      <c r="K368" s="17">
        <v>-112.56853336000002</v>
      </c>
    </row>
    <row r="369" spans="1:11" ht="15" customHeight="1" x14ac:dyDescent="0.25">
      <c r="A369" s="18" t="s">
        <v>30</v>
      </c>
      <c r="B369" s="16">
        <v>0.05</v>
      </c>
      <c r="C369" s="16">
        <v>-118.1</v>
      </c>
      <c r="D369" s="16">
        <v>-118.05</v>
      </c>
      <c r="E369" s="16">
        <v>135.51112748</v>
      </c>
      <c r="F369" s="16">
        <v>-2.0133899999999999E-3</v>
      </c>
      <c r="G369" s="16">
        <v>135.50911409</v>
      </c>
      <c r="H369" s="17">
        <v>0</v>
      </c>
      <c r="I369" s="16">
        <v>0</v>
      </c>
      <c r="J369" s="16">
        <v>0</v>
      </c>
      <c r="K369" s="17">
        <v>17.45911409</v>
      </c>
    </row>
    <row r="370" spans="1:11" ht="15" customHeight="1" x14ac:dyDescent="0.25">
      <c r="A370" s="18" t="s">
        <v>31</v>
      </c>
      <c r="B370" s="16">
        <v>0.03</v>
      </c>
      <c r="C370" s="16">
        <v>-129.19999999999999</v>
      </c>
      <c r="D370" s="16">
        <v>-129.16999999999999</v>
      </c>
      <c r="E370" s="16">
        <v>170.47930891999999</v>
      </c>
      <c r="F370" s="16">
        <v>-8.2662571099999997</v>
      </c>
      <c r="G370" s="16">
        <v>162.21305181</v>
      </c>
      <c r="H370" s="17">
        <v>0</v>
      </c>
      <c r="I370" s="16">
        <v>0</v>
      </c>
      <c r="J370" s="16">
        <v>0</v>
      </c>
      <c r="K370" s="17">
        <v>33.043051810000009</v>
      </c>
    </row>
    <row r="371" spans="1:11" ht="15" customHeight="1" x14ac:dyDescent="0.25">
      <c r="A371" s="15" t="s">
        <v>19</v>
      </c>
      <c r="B371" s="13">
        <f t="shared" ref="B371:K371" si="105">+B368+B369+B370</f>
        <v>0.22</v>
      </c>
      <c r="C371" s="13">
        <f t="shared" si="105"/>
        <v>-439.3</v>
      </c>
      <c r="D371" s="13">
        <f t="shared" si="105"/>
        <v>-439.08000000000004</v>
      </c>
      <c r="E371" s="13">
        <f t="shared" si="105"/>
        <v>389.02677808999999</v>
      </c>
      <c r="F371" s="13">
        <f t="shared" si="105"/>
        <v>-12.208145549999999</v>
      </c>
      <c r="G371" s="13">
        <f t="shared" si="105"/>
        <v>376.81863253999995</v>
      </c>
      <c r="H371" s="14">
        <f t="shared" si="105"/>
        <v>0.19500000000000001</v>
      </c>
      <c r="I371" s="13">
        <f t="shared" si="105"/>
        <v>0</v>
      </c>
      <c r="J371" s="13">
        <f t="shared" si="105"/>
        <v>0.19500000000000001</v>
      </c>
      <c r="K371" s="14">
        <f t="shared" si="105"/>
        <v>-62.066367460000009</v>
      </c>
    </row>
    <row r="372" spans="1:11" ht="15" customHeight="1" x14ac:dyDescent="0.25">
      <c r="A372" s="12">
        <v>2016</v>
      </c>
      <c r="B372" s="20">
        <f t="shared" ref="B372:K372" si="106">+B376+B380+B384+B388</f>
        <v>0.43300000000000005</v>
      </c>
      <c r="C372" s="20">
        <f t="shared" si="106"/>
        <v>-429.8</v>
      </c>
      <c r="D372" s="20">
        <f t="shared" si="106"/>
        <v>-429.36700000000002</v>
      </c>
      <c r="E372" s="20">
        <f t="shared" si="106"/>
        <v>1345.07352117</v>
      </c>
      <c r="F372" s="20">
        <f t="shared" si="106"/>
        <v>-2.2164654599999998</v>
      </c>
      <c r="G372" s="20">
        <f t="shared" si="106"/>
        <v>1342.8570557100002</v>
      </c>
      <c r="H372" s="20">
        <f t="shared" si="106"/>
        <v>1.0150000000000001</v>
      </c>
      <c r="I372" s="20">
        <f t="shared" si="106"/>
        <v>0</v>
      </c>
      <c r="J372" s="20">
        <f t="shared" si="106"/>
        <v>1.0150000000000001</v>
      </c>
      <c r="K372" s="14">
        <f t="shared" si="106"/>
        <v>914.50505571000008</v>
      </c>
    </row>
    <row r="373" spans="1:11" ht="15" customHeight="1" x14ac:dyDescent="0.25">
      <c r="A373" s="18" t="s">
        <v>20</v>
      </c>
      <c r="B373" s="16">
        <v>0</v>
      </c>
      <c r="C373" s="16">
        <v>-175.8</v>
      </c>
      <c r="D373" s="16">
        <f>SUM(B373:C373)</f>
        <v>-175.8</v>
      </c>
      <c r="E373" s="16">
        <v>157.79867032000001</v>
      </c>
      <c r="F373" s="16">
        <v>-5.6967950000000003E-2</v>
      </c>
      <c r="G373" s="16">
        <f>SUM(E373:F373)</f>
        <v>157.74170237000001</v>
      </c>
      <c r="H373" s="17">
        <v>0</v>
      </c>
      <c r="I373" s="16">
        <v>0</v>
      </c>
      <c r="J373" s="16">
        <f>SUM(H373:I373)</f>
        <v>0</v>
      </c>
      <c r="K373" s="17">
        <f>SUM(D373,G373,J373)</f>
        <v>-18.058297629999998</v>
      </c>
    </row>
    <row r="374" spans="1:11" ht="15" customHeight="1" x14ac:dyDescent="0.25">
      <c r="A374" s="18" t="s">
        <v>21</v>
      </c>
      <c r="B374" s="16">
        <v>0</v>
      </c>
      <c r="C374" s="16">
        <v>-40.799999999999997</v>
      </c>
      <c r="D374" s="16">
        <f>SUM(B374:C374)</f>
        <v>-40.799999999999997</v>
      </c>
      <c r="E374" s="16">
        <v>62.211992379999998</v>
      </c>
      <c r="F374" s="16">
        <v>-6.9629999999999996E-5</v>
      </c>
      <c r="G374" s="16">
        <f>SUM(E374:F374)</f>
        <v>62.211922749999999</v>
      </c>
      <c r="H374" s="17">
        <v>0</v>
      </c>
      <c r="I374" s="16">
        <v>0</v>
      </c>
      <c r="J374" s="16">
        <f>SUM(H374:I374)</f>
        <v>0</v>
      </c>
      <c r="K374" s="17">
        <f>SUM(D374,G374,J374)</f>
        <v>21.411922750000002</v>
      </c>
    </row>
    <row r="375" spans="1:11" ht="15" customHeight="1" x14ac:dyDescent="0.25">
      <c r="A375" s="18" t="s">
        <v>22</v>
      </c>
      <c r="B375" s="16">
        <v>0</v>
      </c>
      <c r="C375" s="16">
        <v>-2</v>
      </c>
      <c r="D375" s="16">
        <f>SUM(B375:C375)</f>
        <v>-2</v>
      </c>
      <c r="E375" s="16">
        <v>56.947866859999998</v>
      </c>
      <c r="F375" s="16">
        <v>-0.29962504000000001</v>
      </c>
      <c r="G375" s="16">
        <f>SUM(E375:F375)</f>
        <v>56.648241819999996</v>
      </c>
      <c r="H375" s="17">
        <v>0.53</v>
      </c>
      <c r="I375" s="16">
        <v>0</v>
      </c>
      <c r="J375" s="16">
        <f>SUM(H375:I375)</f>
        <v>0.53</v>
      </c>
      <c r="K375" s="17">
        <f>SUM(D375,G375,J375)</f>
        <v>55.178241819999997</v>
      </c>
    </row>
    <row r="376" spans="1:11" ht="15" customHeight="1" x14ac:dyDescent="0.25">
      <c r="A376" s="15" t="s">
        <v>16</v>
      </c>
      <c r="B376" s="13">
        <f t="shared" ref="B376:K376" si="107">SUM(B373:B375)</f>
        <v>0</v>
      </c>
      <c r="C376" s="13">
        <f t="shared" si="107"/>
        <v>-218.60000000000002</v>
      </c>
      <c r="D376" s="13">
        <f t="shared" si="107"/>
        <v>-218.60000000000002</v>
      </c>
      <c r="E376" s="13">
        <f t="shared" si="107"/>
        <v>276.95852955999999</v>
      </c>
      <c r="F376" s="13">
        <f t="shared" si="107"/>
        <v>-0.35666262000000004</v>
      </c>
      <c r="G376" s="13">
        <f t="shared" si="107"/>
        <v>276.60186694000004</v>
      </c>
      <c r="H376" s="14">
        <f t="shared" si="107"/>
        <v>0.53</v>
      </c>
      <c r="I376" s="13">
        <f t="shared" si="107"/>
        <v>0</v>
      </c>
      <c r="J376" s="13">
        <f t="shared" si="107"/>
        <v>0.53</v>
      </c>
      <c r="K376" s="14">
        <f t="shared" si="107"/>
        <v>58.53186694</v>
      </c>
    </row>
    <row r="377" spans="1:11" ht="15" customHeight="1" x14ac:dyDescent="0.25">
      <c r="A377" s="18" t="s">
        <v>23</v>
      </c>
      <c r="B377" s="16">
        <v>0.03</v>
      </c>
      <c r="C377" s="16">
        <v>0</v>
      </c>
      <c r="D377" s="16">
        <f>SUM(B377:C377)</f>
        <v>0.03</v>
      </c>
      <c r="E377" s="16">
        <v>58.440413749999998</v>
      </c>
      <c r="F377" s="16">
        <v>0</v>
      </c>
      <c r="G377" s="16">
        <f>SUM(E377:F377)</f>
        <v>58.440413749999998</v>
      </c>
      <c r="H377" s="17">
        <v>0</v>
      </c>
      <c r="I377" s="16">
        <v>0</v>
      </c>
      <c r="J377" s="16">
        <f>SUM(H377:I377)</f>
        <v>0</v>
      </c>
      <c r="K377" s="17">
        <f>SUM(D377,G377,J377)</f>
        <v>58.470413749999999</v>
      </c>
    </row>
    <row r="378" spans="1:11" ht="15" customHeight="1" x14ac:dyDescent="0.25">
      <c r="A378" s="18" t="s">
        <v>24</v>
      </c>
      <c r="B378" s="16">
        <v>0.06</v>
      </c>
      <c r="C378" s="16">
        <v>-5.0999999999999996</v>
      </c>
      <c r="D378" s="16">
        <f>SUM(B378:C378)</f>
        <v>-5.04</v>
      </c>
      <c r="E378" s="16">
        <v>118.87069636</v>
      </c>
      <c r="F378" s="16">
        <v>-7.4999999999999997E-2</v>
      </c>
      <c r="G378" s="16">
        <f>SUM(E378:F378)</f>
        <v>118.79569635999999</v>
      </c>
      <c r="H378" s="17">
        <v>0</v>
      </c>
      <c r="I378" s="16">
        <v>0</v>
      </c>
      <c r="J378" s="16">
        <f>SUM(H378:I378)</f>
        <v>0</v>
      </c>
      <c r="K378" s="17">
        <f>SUM(D378,G378,J378)</f>
        <v>113.75569635999999</v>
      </c>
    </row>
    <row r="379" spans="1:11" ht="15" customHeight="1" x14ac:dyDescent="0.25">
      <c r="A379" s="18" t="s">
        <v>25</v>
      </c>
      <c r="B379" s="16">
        <v>6.5000000000000002E-2</v>
      </c>
      <c r="C379" s="16">
        <v>-3.6</v>
      </c>
      <c r="D379" s="16">
        <f>SUM(B379:C379)</f>
        <v>-3.5350000000000001</v>
      </c>
      <c r="E379" s="16">
        <v>108.25903572999999</v>
      </c>
      <c r="F379" s="16">
        <v>-1.1726139999999999E-2</v>
      </c>
      <c r="G379" s="16">
        <f>SUM(E379:F379)</f>
        <v>108.24730959</v>
      </c>
      <c r="H379" s="17">
        <v>0</v>
      </c>
      <c r="I379" s="16">
        <v>0</v>
      </c>
      <c r="J379" s="16">
        <f>SUM(H379:I379)</f>
        <v>0</v>
      </c>
      <c r="K379" s="17">
        <f>SUM(D379,G379,J379)</f>
        <v>104.71230959</v>
      </c>
    </row>
    <row r="380" spans="1:11" ht="15" customHeight="1" x14ac:dyDescent="0.25">
      <c r="A380" s="15" t="s">
        <v>17</v>
      </c>
      <c r="B380" s="13">
        <f t="shared" ref="B380:K380" si="108">+B377+B378+B379</f>
        <v>0.155</v>
      </c>
      <c r="C380" s="13">
        <f t="shared" si="108"/>
        <v>-8.6999999999999993</v>
      </c>
      <c r="D380" s="13">
        <f t="shared" si="108"/>
        <v>-8.5449999999999999</v>
      </c>
      <c r="E380" s="13">
        <f t="shared" si="108"/>
        <v>285.57014584000001</v>
      </c>
      <c r="F380" s="13">
        <f t="shared" si="108"/>
        <v>-8.6726139999999993E-2</v>
      </c>
      <c r="G380" s="13">
        <f t="shared" si="108"/>
        <v>285.48341970000001</v>
      </c>
      <c r="H380" s="14">
        <f t="shared" si="108"/>
        <v>0</v>
      </c>
      <c r="I380" s="13">
        <f t="shared" si="108"/>
        <v>0</v>
      </c>
      <c r="J380" s="13">
        <f t="shared" si="108"/>
        <v>0</v>
      </c>
      <c r="K380" s="14">
        <f t="shared" si="108"/>
        <v>276.9384197</v>
      </c>
    </row>
    <row r="381" spans="1:11" ht="15" customHeight="1" x14ac:dyDescent="0.25">
      <c r="A381" s="18" t="s">
        <v>26</v>
      </c>
      <c r="B381" s="16">
        <v>3.7999999999999999E-2</v>
      </c>
      <c r="C381" s="16">
        <v>0</v>
      </c>
      <c r="D381" s="16">
        <f>SUM(B381:C381)</f>
        <v>3.7999999999999999E-2</v>
      </c>
      <c r="E381" s="16">
        <v>81.696821060000005</v>
      </c>
      <c r="F381" s="16">
        <v>-3.34051E-2</v>
      </c>
      <c r="G381" s="16">
        <f>SUM(E381:F381)</f>
        <v>81.663415960000009</v>
      </c>
      <c r="H381" s="17">
        <v>0</v>
      </c>
      <c r="I381" s="16">
        <v>0</v>
      </c>
      <c r="J381" s="16">
        <f>SUM(H381:I381)</f>
        <v>0</v>
      </c>
      <c r="K381" s="17">
        <f>SUM(D381,G381,J381)</f>
        <v>81.701415960000006</v>
      </c>
    </row>
    <row r="382" spans="1:11" ht="15" customHeight="1" x14ac:dyDescent="0.25">
      <c r="A382" s="18" t="s">
        <v>27</v>
      </c>
      <c r="B382" s="16">
        <v>0.04</v>
      </c>
      <c r="C382" s="16">
        <v>0</v>
      </c>
      <c r="D382" s="16">
        <f>SUM(B382:C382)</f>
        <v>0.04</v>
      </c>
      <c r="E382" s="16">
        <v>193.91895246000001</v>
      </c>
      <c r="F382" s="16">
        <v>-0.56614474000000004</v>
      </c>
      <c r="G382" s="16">
        <f>SUM(E382:F382)</f>
        <v>193.35280772000002</v>
      </c>
      <c r="H382" s="17">
        <v>0</v>
      </c>
      <c r="I382" s="16">
        <v>0</v>
      </c>
      <c r="J382" s="16">
        <f>SUM(H382:I382)</f>
        <v>0</v>
      </c>
      <c r="K382" s="17">
        <f>SUM(D382,G382,J382)</f>
        <v>193.39280772000001</v>
      </c>
    </row>
    <row r="383" spans="1:11" ht="15" customHeight="1" x14ac:dyDescent="0.25">
      <c r="A383" s="18" t="s">
        <v>28</v>
      </c>
      <c r="B383" s="16">
        <v>0.04</v>
      </c>
      <c r="C383" s="16">
        <v>0</v>
      </c>
      <c r="D383" s="16">
        <f>SUM(B383:C383)</f>
        <v>0.04</v>
      </c>
      <c r="E383" s="16">
        <v>133.14447432</v>
      </c>
      <c r="F383" s="16">
        <v>-4.0394119999999999E-2</v>
      </c>
      <c r="G383" s="16">
        <f>SUM(E383:F383)</f>
        <v>133.1040802</v>
      </c>
      <c r="H383" s="17">
        <v>0.48499999999999999</v>
      </c>
      <c r="I383" s="16">
        <v>0</v>
      </c>
      <c r="J383" s="16">
        <f>SUM(H383:I383)</f>
        <v>0.48499999999999999</v>
      </c>
      <c r="K383" s="17">
        <f>SUM(D383,G383,J383)</f>
        <v>133.6290802</v>
      </c>
    </row>
    <row r="384" spans="1:11" ht="15" customHeight="1" x14ac:dyDescent="0.25">
      <c r="A384" s="15" t="s">
        <v>18</v>
      </c>
      <c r="B384" s="13">
        <f t="shared" ref="B384:K384" si="109">+B381+B382+B383</f>
        <v>0.11799999999999999</v>
      </c>
      <c r="C384" s="13">
        <f t="shared" si="109"/>
        <v>0</v>
      </c>
      <c r="D384" s="13">
        <f t="shared" si="109"/>
        <v>0.11799999999999999</v>
      </c>
      <c r="E384" s="13">
        <f t="shared" si="109"/>
        <v>408.76024784000003</v>
      </c>
      <c r="F384" s="13">
        <f t="shared" si="109"/>
        <v>-0.63994395999999998</v>
      </c>
      <c r="G384" s="13">
        <f t="shared" si="109"/>
        <v>408.12030388000005</v>
      </c>
      <c r="H384" s="14">
        <f t="shared" si="109"/>
        <v>0.48499999999999999</v>
      </c>
      <c r="I384" s="13">
        <f t="shared" si="109"/>
        <v>0</v>
      </c>
      <c r="J384" s="13">
        <f t="shared" si="109"/>
        <v>0.48499999999999999</v>
      </c>
      <c r="K384" s="14">
        <f t="shared" si="109"/>
        <v>408.72330388</v>
      </c>
    </row>
    <row r="385" spans="1:13" ht="15" customHeight="1" x14ac:dyDescent="0.25">
      <c r="A385" s="18" t="s">
        <v>29</v>
      </c>
      <c r="B385" s="16">
        <v>0.08</v>
      </c>
      <c r="C385" s="16">
        <v>-47.9</v>
      </c>
      <c r="D385" s="16">
        <f>SUM(B385:C385)</f>
        <v>-47.82</v>
      </c>
      <c r="E385" s="16">
        <v>106.98354603</v>
      </c>
      <c r="F385" s="16">
        <v>-1.1263989999999999</v>
      </c>
      <c r="G385" s="16">
        <f>SUM(E385:F385)</f>
        <v>105.85714702999999</v>
      </c>
      <c r="H385" s="17">
        <v>0</v>
      </c>
      <c r="I385" s="16">
        <v>0</v>
      </c>
      <c r="J385" s="16">
        <f>SUM(H385:I385)</f>
        <v>0</v>
      </c>
      <c r="K385" s="17">
        <f>SUM(D385,G385,J385)</f>
        <v>58.037147029999993</v>
      </c>
    </row>
    <row r="386" spans="1:13" ht="15" customHeight="1" x14ac:dyDescent="0.25">
      <c r="A386" s="18" t="s">
        <v>30</v>
      </c>
      <c r="B386" s="16">
        <v>0.04</v>
      </c>
      <c r="C386" s="16">
        <v>-124.4</v>
      </c>
      <c r="D386" s="16">
        <f>SUM(B386:C386)</f>
        <v>-124.36</v>
      </c>
      <c r="E386" s="16">
        <v>146.67918925999999</v>
      </c>
      <c r="F386" s="16">
        <v>-5.5139799999999999E-3</v>
      </c>
      <c r="G386" s="16">
        <f>SUM(E386:F386)</f>
        <v>146.67367528</v>
      </c>
      <c r="H386" s="17">
        <v>0</v>
      </c>
      <c r="I386" s="16">
        <v>0</v>
      </c>
      <c r="J386" s="16">
        <f>SUM(H386:I386)</f>
        <v>0</v>
      </c>
      <c r="K386" s="17">
        <f>SUM(D386,G386,J386)</f>
        <v>22.313675279999998</v>
      </c>
    </row>
    <row r="387" spans="1:13" ht="15" customHeight="1" x14ac:dyDescent="0.25">
      <c r="A387" s="18" t="s">
        <v>31</v>
      </c>
      <c r="B387" s="16">
        <v>0.04</v>
      </c>
      <c r="C387" s="16">
        <v>-30.2</v>
      </c>
      <c r="D387" s="16">
        <f>SUM(B387:C387)</f>
        <v>-30.16</v>
      </c>
      <c r="E387" s="16">
        <v>120.12186264</v>
      </c>
      <c r="F387" s="16">
        <v>-1.2197600000000001E-3</v>
      </c>
      <c r="G387" s="16">
        <f>SUM(E387:F387)</f>
        <v>120.12064288000001</v>
      </c>
      <c r="H387" s="17">
        <v>0</v>
      </c>
      <c r="I387" s="16">
        <v>0</v>
      </c>
      <c r="J387" s="16">
        <f>SUM(H387:I387)</f>
        <v>0</v>
      </c>
      <c r="K387" s="17">
        <f>SUM(D387,G387,J387)</f>
        <v>89.960642880000009</v>
      </c>
    </row>
    <row r="388" spans="1:13" ht="15" customHeight="1" x14ac:dyDescent="0.25">
      <c r="A388" s="15" t="s">
        <v>19</v>
      </c>
      <c r="B388" s="13">
        <f t="shared" ref="B388:K388" si="110">+B385+B386+B387</f>
        <v>0.16</v>
      </c>
      <c r="C388" s="13">
        <f t="shared" si="110"/>
        <v>-202.5</v>
      </c>
      <c r="D388" s="13">
        <f t="shared" si="110"/>
        <v>-202.34</v>
      </c>
      <c r="E388" s="13">
        <f t="shared" si="110"/>
        <v>373.78459793000002</v>
      </c>
      <c r="F388" s="13">
        <f t="shared" si="110"/>
        <v>-1.1331327399999997</v>
      </c>
      <c r="G388" s="13">
        <f t="shared" si="110"/>
        <v>372.65146519000001</v>
      </c>
      <c r="H388" s="14">
        <f t="shared" si="110"/>
        <v>0</v>
      </c>
      <c r="I388" s="13">
        <f t="shared" si="110"/>
        <v>0</v>
      </c>
      <c r="J388" s="13">
        <f t="shared" si="110"/>
        <v>0</v>
      </c>
      <c r="K388" s="14">
        <f t="shared" si="110"/>
        <v>170.31146518999998</v>
      </c>
    </row>
    <row r="389" spans="1:13" ht="15" customHeight="1" x14ac:dyDescent="0.25">
      <c r="A389" s="12">
        <v>2017</v>
      </c>
      <c r="B389" s="13">
        <f t="shared" ref="B389:K389" si="111">+B393+B397+B401+B405</f>
        <v>0.37</v>
      </c>
      <c r="C389" s="13">
        <f t="shared" si="111"/>
        <v>-273.14</v>
      </c>
      <c r="D389" s="13">
        <f t="shared" si="111"/>
        <v>-272.77</v>
      </c>
      <c r="E389" s="13">
        <f t="shared" si="111"/>
        <v>1340.8376778500001</v>
      </c>
      <c r="F389" s="13">
        <f t="shared" si="111"/>
        <v>-9.2603156200000001</v>
      </c>
      <c r="G389" s="13">
        <f t="shared" si="111"/>
        <v>1331.5773622300001</v>
      </c>
      <c r="H389" s="14">
        <f t="shared" si="111"/>
        <v>1.3919999999999999</v>
      </c>
      <c r="I389" s="13">
        <f t="shared" si="111"/>
        <v>-1.5267900000000001E-3</v>
      </c>
      <c r="J389" s="13">
        <f t="shared" si="111"/>
        <v>1.3904732099999999</v>
      </c>
      <c r="K389" s="21">
        <f t="shared" si="111"/>
        <v>1060.1978354400001</v>
      </c>
      <c r="M389" s="22"/>
    </row>
    <row r="390" spans="1:13" ht="15" customHeight="1" x14ac:dyDescent="0.25">
      <c r="A390" s="18" t="s">
        <v>20</v>
      </c>
      <c r="B390" s="16">
        <v>0</v>
      </c>
      <c r="C390" s="16">
        <v>-29.6</v>
      </c>
      <c r="D390" s="16">
        <f>SUM(B390:C390)</f>
        <v>-29.6</v>
      </c>
      <c r="E390" s="16">
        <v>112.44883618999999</v>
      </c>
      <c r="F390" s="16">
        <v>-0.12105953999999999</v>
      </c>
      <c r="G390" s="16">
        <f>SUM(E390:F390)</f>
        <v>112.32777664999999</v>
      </c>
      <c r="H390" s="17">
        <v>0</v>
      </c>
      <c r="I390" s="16">
        <v>0</v>
      </c>
      <c r="J390" s="16">
        <f>SUM(H390:I390)</f>
        <v>0</v>
      </c>
      <c r="K390" s="17">
        <f>SUM(D390,G390,J390)</f>
        <v>82.727776649999981</v>
      </c>
      <c r="M390" s="22"/>
    </row>
    <row r="391" spans="1:13" ht="15" customHeight="1" x14ac:dyDescent="0.25">
      <c r="A391" s="18" t="s">
        <v>21</v>
      </c>
      <c r="B391" s="16">
        <v>0</v>
      </c>
      <c r="C391" s="16">
        <v>-9</v>
      </c>
      <c r="D391" s="16">
        <f>SUM(B391:C391)</f>
        <v>-9</v>
      </c>
      <c r="E391" s="16">
        <v>132.70175230000001</v>
      </c>
      <c r="F391" s="16">
        <v>-3.6149899999999998E-3</v>
      </c>
      <c r="G391" s="16">
        <f>SUM(E391:F391)</f>
        <v>132.69813731000002</v>
      </c>
      <c r="H391" s="17">
        <v>0.75</v>
      </c>
      <c r="I391" s="16">
        <v>0</v>
      </c>
      <c r="J391" s="16">
        <f>SUM(H391:I391)</f>
        <v>0.75</v>
      </c>
      <c r="K391" s="17">
        <f>SUM(D391,G391,J391)</f>
        <v>124.44813731000002</v>
      </c>
    </row>
    <row r="392" spans="1:13" ht="15" customHeight="1" x14ac:dyDescent="0.25">
      <c r="A392" s="18" t="s">
        <v>22</v>
      </c>
      <c r="B392" s="16">
        <v>0.09</v>
      </c>
      <c r="C392" s="16">
        <v>-8</v>
      </c>
      <c r="D392" s="16">
        <f>SUM(B392:C392)</f>
        <v>-7.91</v>
      </c>
      <c r="E392" s="16">
        <v>138.12517471000001</v>
      </c>
      <c r="F392" s="16">
        <v>-1.4075051000000001</v>
      </c>
      <c r="G392" s="16">
        <f>SUM(E392:F392)</f>
        <v>136.71766961</v>
      </c>
      <c r="H392" s="17">
        <v>0</v>
      </c>
      <c r="I392" s="16">
        <v>0</v>
      </c>
      <c r="J392" s="16">
        <f>SUM(H392:I392)</f>
        <v>0</v>
      </c>
      <c r="K392" s="17">
        <f>SUM(D392,G392,J392)</f>
        <v>128.80766961</v>
      </c>
    </row>
    <row r="393" spans="1:13" ht="15" customHeight="1" x14ac:dyDescent="0.25">
      <c r="A393" s="15" t="s">
        <v>16</v>
      </c>
      <c r="B393" s="13">
        <f t="shared" ref="B393:K393" si="112">SUM(B390:B392)</f>
        <v>0.09</v>
      </c>
      <c r="C393" s="13">
        <f t="shared" si="112"/>
        <v>-46.6</v>
      </c>
      <c r="D393" s="13">
        <f t="shared" si="112"/>
        <v>-46.510000000000005</v>
      </c>
      <c r="E393" s="13">
        <f t="shared" si="112"/>
        <v>383.27576320000003</v>
      </c>
      <c r="F393" s="13">
        <f t="shared" si="112"/>
        <v>-1.5321796300000001</v>
      </c>
      <c r="G393" s="13">
        <f t="shared" si="112"/>
        <v>381.74358357000006</v>
      </c>
      <c r="H393" s="14">
        <f t="shared" si="112"/>
        <v>0.75</v>
      </c>
      <c r="I393" s="13">
        <f t="shared" si="112"/>
        <v>0</v>
      </c>
      <c r="J393" s="13">
        <f t="shared" si="112"/>
        <v>0.75</v>
      </c>
      <c r="K393" s="14">
        <f t="shared" si="112"/>
        <v>335.98358357000001</v>
      </c>
    </row>
    <row r="394" spans="1:13" ht="15" customHeight="1" x14ac:dyDescent="0.25">
      <c r="A394" s="18" t="s">
        <v>23</v>
      </c>
      <c r="B394" s="16">
        <v>0.04</v>
      </c>
      <c r="C394" s="16">
        <v>0</v>
      </c>
      <c r="D394" s="16">
        <f>SUM(B394:C394)</f>
        <v>0.04</v>
      </c>
      <c r="E394" s="16">
        <v>83.808028949999994</v>
      </c>
      <c r="F394" s="16">
        <v>-0.15986107999999999</v>
      </c>
      <c r="G394" s="16">
        <f>SUM(E394:F394)</f>
        <v>83.648167869999995</v>
      </c>
      <c r="H394" s="17">
        <v>0</v>
      </c>
      <c r="I394" s="16">
        <v>0</v>
      </c>
      <c r="J394" s="16">
        <f>SUM(H394:I394)</f>
        <v>0</v>
      </c>
      <c r="K394" s="17">
        <f>SUM(D394,G394,J394)</f>
        <v>83.688167870000001</v>
      </c>
    </row>
    <row r="395" spans="1:13" ht="15" customHeight="1" x14ac:dyDescent="0.25">
      <c r="A395" s="18" t="s">
        <v>24</v>
      </c>
      <c r="B395" s="16">
        <v>0.04</v>
      </c>
      <c r="C395" s="16">
        <v>-66.2</v>
      </c>
      <c r="D395" s="16">
        <f>SUM(B395:C395)</f>
        <v>-66.16</v>
      </c>
      <c r="E395" s="16">
        <v>121.0141548</v>
      </c>
      <c r="F395" s="16">
        <v>-0.95530678999999996</v>
      </c>
      <c r="G395" s="16">
        <f>SUM(E395:F395)</f>
        <v>120.05884801000001</v>
      </c>
      <c r="H395" s="17">
        <v>0</v>
      </c>
      <c r="I395" s="16">
        <v>0</v>
      </c>
      <c r="J395" s="16">
        <f>SUM(H395:I395)</f>
        <v>0</v>
      </c>
      <c r="K395" s="17">
        <f>SUM(D395,G395,J395)</f>
        <v>53.898848010000009</v>
      </c>
    </row>
    <row r="396" spans="1:13" ht="15" customHeight="1" x14ac:dyDescent="0.25">
      <c r="A396" s="18" t="s">
        <v>25</v>
      </c>
      <c r="B396" s="16">
        <v>0.08</v>
      </c>
      <c r="C396" s="16">
        <v>0</v>
      </c>
      <c r="D396" s="16">
        <f>SUM(B396:C396)</f>
        <v>0.08</v>
      </c>
      <c r="E396" s="16">
        <v>98.546641230000006</v>
      </c>
      <c r="F396" s="16">
        <v>-0.3383814</v>
      </c>
      <c r="G396" s="16">
        <f>SUM(E396:F396)</f>
        <v>98.208259830000003</v>
      </c>
      <c r="H396" s="17">
        <v>0</v>
      </c>
      <c r="I396" s="16">
        <v>0</v>
      </c>
      <c r="J396" s="16">
        <f>SUM(H396:I396)</f>
        <v>0</v>
      </c>
      <c r="K396" s="17">
        <f>SUM(D396,G396,J396)</f>
        <v>98.288259830000001</v>
      </c>
    </row>
    <row r="397" spans="1:13" ht="15" customHeight="1" x14ac:dyDescent="0.25">
      <c r="A397" s="15" t="s">
        <v>17</v>
      </c>
      <c r="B397" s="13">
        <f>SUM(B394:B396)</f>
        <v>0.16</v>
      </c>
      <c r="C397" s="13">
        <f t="shared" ref="C397:K397" si="113">SUM(C394:C396)</f>
        <v>-66.2</v>
      </c>
      <c r="D397" s="13">
        <f t="shared" si="113"/>
        <v>-66.039999999999992</v>
      </c>
      <c r="E397" s="13">
        <f t="shared" si="113"/>
        <v>303.36882498</v>
      </c>
      <c r="F397" s="13">
        <f t="shared" si="113"/>
        <v>-1.4535492700000001</v>
      </c>
      <c r="G397" s="13">
        <f t="shared" si="113"/>
        <v>301.91527571</v>
      </c>
      <c r="H397" s="14">
        <f t="shared" si="113"/>
        <v>0</v>
      </c>
      <c r="I397" s="13">
        <f t="shared" si="113"/>
        <v>0</v>
      </c>
      <c r="J397" s="13">
        <f t="shared" si="113"/>
        <v>0</v>
      </c>
      <c r="K397" s="14">
        <f t="shared" si="113"/>
        <v>235.87527571000004</v>
      </c>
    </row>
    <row r="398" spans="1:13" ht="15" customHeight="1" x14ac:dyDescent="0.25">
      <c r="A398" s="18" t="s">
        <v>26</v>
      </c>
      <c r="B398" s="16">
        <v>0</v>
      </c>
      <c r="C398" s="16">
        <v>-2</v>
      </c>
      <c r="D398" s="16">
        <f>SUM(B398:C398)</f>
        <v>-2</v>
      </c>
      <c r="E398" s="16">
        <v>79.428422310000002</v>
      </c>
      <c r="F398" s="16">
        <v>-0.30862241000000001</v>
      </c>
      <c r="G398" s="16">
        <f>SUM(E398:F398)</f>
        <v>79.119799900000004</v>
      </c>
      <c r="H398" s="17">
        <v>0.64200000000000002</v>
      </c>
      <c r="I398" s="16">
        <v>0</v>
      </c>
      <c r="J398" s="16">
        <f>SUM(H398:I398)</f>
        <v>0.64200000000000002</v>
      </c>
      <c r="K398" s="17">
        <f>SUM(D398,G398,J398)</f>
        <v>77.7617999</v>
      </c>
    </row>
    <row r="399" spans="1:13" ht="15" customHeight="1" x14ac:dyDescent="0.25">
      <c r="A399" s="18" t="s">
        <v>27</v>
      </c>
      <c r="B399" s="16">
        <v>0.04</v>
      </c>
      <c r="C399" s="16">
        <v>-71</v>
      </c>
      <c r="D399" s="16">
        <f>SUM(B399:C399)</f>
        <v>-70.959999999999994</v>
      </c>
      <c r="E399" s="16">
        <v>100.99178497</v>
      </c>
      <c r="F399" s="16">
        <v>-9.7706039999999994E-2</v>
      </c>
      <c r="G399" s="16">
        <f>SUM(E399:F399)</f>
        <v>100.89407892999999</v>
      </c>
      <c r="H399" s="17">
        <v>0</v>
      </c>
      <c r="I399" s="16">
        <v>0</v>
      </c>
      <c r="J399" s="16">
        <f>SUM(H399:I399)</f>
        <v>0</v>
      </c>
      <c r="K399" s="17">
        <f>SUM(D399,G399,J399)</f>
        <v>29.934078929999998</v>
      </c>
    </row>
    <row r="400" spans="1:13" ht="15" customHeight="1" x14ac:dyDescent="0.25">
      <c r="A400" s="18" t="s">
        <v>34</v>
      </c>
      <c r="B400" s="16">
        <v>0.04</v>
      </c>
      <c r="C400" s="16">
        <v>-39.1</v>
      </c>
      <c r="D400" s="16">
        <f>SUM(B400:C400)</f>
        <v>-39.06</v>
      </c>
      <c r="E400" s="16">
        <v>111.81023826000001</v>
      </c>
      <c r="F400" s="16">
        <v>-4.3788300000000002E-3</v>
      </c>
      <c r="G400" s="16">
        <f>SUM(E400:F400)</f>
        <v>111.80585943000001</v>
      </c>
      <c r="H400" s="17">
        <v>0</v>
      </c>
      <c r="I400" s="16">
        <v>0</v>
      </c>
      <c r="J400" s="16">
        <f>SUM(H400:I400)</f>
        <v>0</v>
      </c>
      <c r="K400" s="17">
        <f>SUM(D400,G400,J400)</f>
        <v>72.74585943000001</v>
      </c>
    </row>
    <row r="401" spans="1:11" ht="15" customHeight="1" x14ac:dyDescent="0.25">
      <c r="A401" s="15" t="s">
        <v>18</v>
      </c>
      <c r="B401" s="13">
        <f>SUM(B398:B400)</f>
        <v>0.08</v>
      </c>
      <c r="C401" s="13">
        <f t="shared" ref="C401:K401" si="114">SUM(C398:C400)</f>
        <v>-112.1</v>
      </c>
      <c r="D401" s="13">
        <f t="shared" si="114"/>
        <v>-112.02</v>
      </c>
      <c r="E401" s="13">
        <f t="shared" si="114"/>
        <v>292.23044554000001</v>
      </c>
      <c r="F401" s="13">
        <f t="shared" si="114"/>
        <v>-0.41070728000000001</v>
      </c>
      <c r="G401" s="13">
        <f t="shared" si="114"/>
        <v>291.81973826000001</v>
      </c>
      <c r="H401" s="14">
        <f t="shared" si="114"/>
        <v>0.64200000000000002</v>
      </c>
      <c r="I401" s="13">
        <f t="shared" si="114"/>
        <v>0</v>
      </c>
      <c r="J401" s="13">
        <f t="shared" si="114"/>
        <v>0.64200000000000002</v>
      </c>
      <c r="K401" s="14">
        <f t="shared" si="114"/>
        <v>180.44173826000002</v>
      </c>
    </row>
    <row r="402" spans="1:11" ht="15" customHeight="1" x14ac:dyDescent="0.25">
      <c r="A402" s="18" t="s">
        <v>29</v>
      </c>
      <c r="B402" s="16">
        <v>0.04</v>
      </c>
      <c r="C402" s="16">
        <v>-14.3</v>
      </c>
      <c r="D402" s="16">
        <f>SUM(B402:C402)</f>
        <v>-14.260000000000002</v>
      </c>
      <c r="E402" s="16">
        <v>92.171102149999996</v>
      </c>
      <c r="F402" s="16">
        <v>-5.4668580000000001E-2</v>
      </c>
      <c r="G402" s="16">
        <f>SUM(E402:F402)</f>
        <v>92.116433569999998</v>
      </c>
      <c r="H402" s="17">
        <v>0</v>
      </c>
      <c r="I402" s="16">
        <v>0</v>
      </c>
      <c r="J402" s="16">
        <f>SUM(H402:I402)</f>
        <v>0</v>
      </c>
      <c r="K402" s="17">
        <f>SUM(D402,G402,J402)</f>
        <v>77.856433569999993</v>
      </c>
    </row>
    <row r="403" spans="1:11" ht="15" customHeight="1" x14ac:dyDescent="0.25">
      <c r="A403" s="18" t="s">
        <v>30</v>
      </c>
      <c r="B403" s="16">
        <v>0</v>
      </c>
      <c r="C403" s="16">
        <v>-33.94</v>
      </c>
      <c r="D403" s="16">
        <f>SUM(B403:C403)</f>
        <v>-33.94</v>
      </c>
      <c r="E403" s="16">
        <v>96.556374180000006</v>
      </c>
      <c r="F403" s="16">
        <v>-1.76502E-3</v>
      </c>
      <c r="G403" s="16">
        <f>SUM(E403:F403)</f>
        <v>96.554609160000012</v>
      </c>
      <c r="H403" s="17">
        <v>0</v>
      </c>
      <c r="I403" s="16">
        <v>0</v>
      </c>
      <c r="J403" s="16">
        <f>SUM(H403:I403)</f>
        <v>0</v>
      </c>
      <c r="K403" s="17">
        <f>SUM(D403,G403,J403)</f>
        <v>62.614609160000015</v>
      </c>
    </row>
    <row r="404" spans="1:11" ht="15" customHeight="1" x14ac:dyDescent="0.25">
      <c r="A404" s="18" t="s">
        <v>31</v>
      </c>
      <c r="B404" s="16">
        <v>0</v>
      </c>
      <c r="C404" s="16">
        <v>0</v>
      </c>
      <c r="D404" s="16">
        <f>SUM(B404:C404)</f>
        <v>0</v>
      </c>
      <c r="E404" s="16">
        <v>173.2351678</v>
      </c>
      <c r="F404" s="16">
        <v>-5.8074458399999997</v>
      </c>
      <c r="G404" s="16">
        <f>SUM(E404:F404)</f>
        <v>167.42772195999999</v>
      </c>
      <c r="H404" s="17">
        <v>0</v>
      </c>
      <c r="I404" s="16">
        <v>-1.5267900000000001E-3</v>
      </c>
      <c r="J404" s="16">
        <f>SUM(H404:I404)</f>
        <v>-1.5267900000000001E-3</v>
      </c>
      <c r="K404" s="17">
        <f>SUM(D404,G404,J404)</f>
        <v>167.42619516999997</v>
      </c>
    </row>
    <row r="405" spans="1:11" ht="15" customHeight="1" x14ac:dyDescent="0.25">
      <c r="A405" s="15" t="s">
        <v>19</v>
      </c>
      <c r="B405" s="13">
        <f>SUM(B402:B404)</f>
        <v>0.04</v>
      </c>
      <c r="C405" s="13">
        <f t="shared" ref="C405:K405" si="115">SUM(C402:C404)</f>
        <v>-48.239999999999995</v>
      </c>
      <c r="D405" s="13">
        <f t="shared" si="115"/>
        <v>-48.2</v>
      </c>
      <c r="E405" s="13">
        <f t="shared" si="115"/>
        <v>361.96264413</v>
      </c>
      <c r="F405" s="13">
        <f t="shared" si="115"/>
        <v>-5.8638794399999998</v>
      </c>
      <c r="G405" s="13">
        <f t="shared" si="115"/>
        <v>356.09876469</v>
      </c>
      <c r="H405" s="14">
        <f t="shared" si="115"/>
        <v>0</v>
      </c>
      <c r="I405" s="13">
        <f t="shared" si="115"/>
        <v>-1.5267900000000001E-3</v>
      </c>
      <c r="J405" s="13">
        <f t="shared" si="115"/>
        <v>-1.5267900000000001E-3</v>
      </c>
      <c r="K405" s="14">
        <f t="shared" si="115"/>
        <v>307.89723789999999</v>
      </c>
    </row>
    <row r="406" spans="1:11" ht="15" customHeight="1" x14ac:dyDescent="0.25">
      <c r="A406" s="12">
        <v>2018</v>
      </c>
      <c r="B406" s="13">
        <f t="shared" ref="B406:K406" si="116">+B410+B414+B418+B422</f>
        <v>0.36000000000000004</v>
      </c>
      <c r="C406" s="13">
        <f t="shared" si="116"/>
        <v>-1273.0999999999999</v>
      </c>
      <c r="D406" s="13">
        <f t="shared" si="116"/>
        <v>-1272.74</v>
      </c>
      <c r="E406" s="13">
        <f t="shared" si="116"/>
        <v>960.09583780000003</v>
      </c>
      <c r="F406" s="13">
        <f t="shared" si="116"/>
        <v>-29.776886449999999</v>
      </c>
      <c r="G406" s="13">
        <f t="shared" si="116"/>
        <v>930.31895135000013</v>
      </c>
      <c r="H406" s="14">
        <f t="shared" si="116"/>
        <v>0</v>
      </c>
      <c r="I406" s="13">
        <f t="shared" si="116"/>
        <v>-8.0939577400000005</v>
      </c>
      <c r="J406" s="13">
        <f t="shared" si="116"/>
        <v>-8.0939577400000005</v>
      </c>
      <c r="K406" s="21">
        <f t="shared" si="116"/>
        <v>-350.51500638999994</v>
      </c>
    </row>
    <row r="407" spans="1:11" ht="15" customHeight="1" x14ac:dyDescent="0.25">
      <c r="A407" s="18" t="s">
        <v>20</v>
      </c>
      <c r="B407" s="16">
        <v>0.04</v>
      </c>
      <c r="C407" s="16">
        <v>-17.100000000000001</v>
      </c>
      <c r="D407" s="16">
        <f>SUM(B407:C407)</f>
        <v>-17.060000000000002</v>
      </c>
      <c r="E407" s="16">
        <v>99.137258000000003</v>
      </c>
      <c r="F407" s="16">
        <v>-7.2798100000000003E-3</v>
      </c>
      <c r="G407" s="16">
        <f>SUM(E407:F407)</f>
        <v>99.129978190000003</v>
      </c>
      <c r="H407" s="17">
        <v>0</v>
      </c>
      <c r="I407" s="16">
        <v>0</v>
      </c>
      <c r="J407" s="16">
        <f>SUM(H407:I407)</f>
        <v>0</v>
      </c>
      <c r="K407" s="17">
        <f>SUM(D407,G407,J407)</f>
        <v>82.06997819</v>
      </c>
    </row>
    <row r="408" spans="1:11" ht="15" customHeight="1" x14ac:dyDescent="0.25">
      <c r="A408" s="18" t="s">
        <v>21</v>
      </c>
      <c r="B408" s="16">
        <v>0</v>
      </c>
      <c r="C408" s="16">
        <v>-21.2</v>
      </c>
      <c r="D408" s="16">
        <f>SUM(B408:C408)</f>
        <v>-21.2</v>
      </c>
      <c r="E408" s="16">
        <v>53.652362220000001</v>
      </c>
      <c r="F408" s="16">
        <v>-1.09658E-3</v>
      </c>
      <c r="G408" s="16">
        <f>SUM(E408:F408)</f>
        <v>53.651265639999998</v>
      </c>
      <c r="H408" s="17">
        <v>0</v>
      </c>
      <c r="I408" s="16">
        <v>0</v>
      </c>
      <c r="J408" s="16">
        <f>SUM(H408:I408)</f>
        <v>0</v>
      </c>
      <c r="K408" s="17">
        <f>SUM(D408,G408,J408)</f>
        <v>32.451265640000003</v>
      </c>
    </row>
    <row r="409" spans="1:11" ht="15" customHeight="1" x14ac:dyDescent="0.25">
      <c r="A409" s="18" t="s">
        <v>22</v>
      </c>
      <c r="B409" s="16">
        <v>0</v>
      </c>
      <c r="C409" s="16">
        <v>-68.3</v>
      </c>
      <c r="D409" s="16">
        <f>SUM(B409:C409)</f>
        <v>-68.3</v>
      </c>
      <c r="E409" s="16">
        <v>53.501754560000002</v>
      </c>
      <c r="F409" s="16">
        <v>-3.8087680800000001</v>
      </c>
      <c r="G409" s="16">
        <f>SUM(E409:F409)</f>
        <v>49.692986480000002</v>
      </c>
      <c r="H409" s="17">
        <v>0</v>
      </c>
      <c r="I409" s="16">
        <v>0</v>
      </c>
      <c r="J409" s="16">
        <f>SUM(H409:I409)</f>
        <v>0</v>
      </c>
      <c r="K409" s="17">
        <f>SUM(D409,G409,J409)</f>
        <v>-18.607013519999995</v>
      </c>
    </row>
    <row r="410" spans="1:11" ht="15" customHeight="1" x14ac:dyDescent="0.25">
      <c r="A410" s="15" t="s">
        <v>16</v>
      </c>
      <c r="B410" s="13">
        <f t="shared" ref="B410:K410" si="117">SUM(B407:B409)</f>
        <v>0.04</v>
      </c>
      <c r="C410" s="13">
        <f t="shared" si="117"/>
        <v>-106.6</v>
      </c>
      <c r="D410" s="13">
        <f t="shared" si="117"/>
        <v>-106.56</v>
      </c>
      <c r="E410" s="13">
        <f t="shared" si="117"/>
        <v>206.29137478000001</v>
      </c>
      <c r="F410" s="13">
        <f t="shared" si="117"/>
        <v>-3.8171444700000001</v>
      </c>
      <c r="G410" s="13">
        <f t="shared" si="117"/>
        <v>202.47423031</v>
      </c>
      <c r="H410" s="14">
        <f t="shared" si="117"/>
        <v>0</v>
      </c>
      <c r="I410" s="13">
        <f t="shared" si="117"/>
        <v>0</v>
      </c>
      <c r="J410" s="13">
        <f t="shared" si="117"/>
        <v>0</v>
      </c>
      <c r="K410" s="14">
        <f t="shared" si="117"/>
        <v>95.914230310000008</v>
      </c>
    </row>
    <row r="411" spans="1:11" ht="15" customHeight="1" x14ac:dyDescent="0.25">
      <c r="A411" s="18" t="s">
        <v>23</v>
      </c>
      <c r="B411" s="16">
        <v>0.04</v>
      </c>
      <c r="C411" s="16">
        <v>-74.7</v>
      </c>
      <c r="D411" s="16">
        <f>SUM(B411:C411)</f>
        <v>-74.66</v>
      </c>
      <c r="E411" s="16">
        <v>83.097017309999998</v>
      </c>
      <c r="F411" s="16">
        <v>-0.44392355999999999</v>
      </c>
      <c r="G411" s="16">
        <f>SUM(E411:F411)</f>
        <v>82.653093749999996</v>
      </c>
      <c r="H411" s="17">
        <v>0</v>
      </c>
      <c r="I411" s="16">
        <v>0</v>
      </c>
      <c r="J411" s="16">
        <f>SUM(H411:I411)</f>
        <v>0</v>
      </c>
      <c r="K411" s="17">
        <f>SUM(D411,G411,J411)</f>
        <v>7.9930937499999999</v>
      </c>
    </row>
    <row r="412" spans="1:11" ht="15" customHeight="1" x14ac:dyDescent="0.25">
      <c r="A412" s="18" t="s">
        <v>24</v>
      </c>
      <c r="B412" s="16">
        <v>0.04</v>
      </c>
      <c r="C412" s="16">
        <v>-327.5</v>
      </c>
      <c r="D412" s="16">
        <f>SUM(B412:C412)</f>
        <v>-327.45999999999998</v>
      </c>
      <c r="E412" s="16">
        <v>150.15138623000001</v>
      </c>
      <c r="F412" s="16">
        <v>-3.6463699999999999E-3</v>
      </c>
      <c r="G412" s="16">
        <f>SUM(E412:F412)</f>
        <v>150.14773986</v>
      </c>
      <c r="H412" s="17">
        <v>0</v>
      </c>
      <c r="I412" s="16">
        <v>-6.9419999999999996E-4</v>
      </c>
      <c r="J412" s="16">
        <f>SUM(H412:I412)</f>
        <v>-6.9419999999999996E-4</v>
      </c>
      <c r="K412" s="17">
        <f>SUM(D412,G412,J412)</f>
        <v>-177.31295433999998</v>
      </c>
    </row>
    <row r="413" spans="1:11" ht="15" customHeight="1" x14ac:dyDescent="0.25">
      <c r="A413" s="18" t="s">
        <v>25</v>
      </c>
      <c r="B413" s="16">
        <v>0.08</v>
      </c>
      <c r="C413" s="16">
        <v>-109.6</v>
      </c>
      <c r="D413" s="16">
        <f>SUM(B413:C413)</f>
        <v>-109.52</v>
      </c>
      <c r="E413" s="16">
        <v>76.959306710000007</v>
      </c>
      <c r="F413" s="16">
        <v>0</v>
      </c>
      <c r="G413" s="16">
        <f>SUM(E413:F413)</f>
        <v>76.959306710000007</v>
      </c>
      <c r="H413" s="17">
        <v>0</v>
      </c>
      <c r="I413" s="16">
        <v>-5.8226800000000002E-2</v>
      </c>
      <c r="J413" s="16">
        <f>SUM(H413:I413)</f>
        <v>-5.8226800000000002E-2</v>
      </c>
      <c r="K413" s="17">
        <f>SUM(D413,G413,J413)</f>
        <v>-32.618920089999989</v>
      </c>
    </row>
    <row r="414" spans="1:11" ht="15" customHeight="1" x14ac:dyDescent="0.25">
      <c r="A414" s="15" t="s">
        <v>17</v>
      </c>
      <c r="B414" s="13">
        <f>SUM(B411:B413)</f>
        <v>0.16</v>
      </c>
      <c r="C414" s="13">
        <f t="shared" ref="C414:K414" si="118">SUM(C411:C413)</f>
        <v>-511.79999999999995</v>
      </c>
      <c r="D414" s="13">
        <f t="shared" si="118"/>
        <v>-511.64</v>
      </c>
      <c r="E414" s="13">
        <f t="shared" si="118"/>
        <v>310.20771025000005</v>
      </c>
      <c r="F414" s="13">
        <f t="shared" si="118"/>
        <v>-0.44756993</v>
      </c>
      <c r="G414" s="13">
        <f t="shared" si="118"/>
        <v>309.76014032</v>
      </c>
      <c r="H414" s="14">
        <f t="shared" si="118"/>
        <v>0</v>
      </c>
      <c r="I414" s="13">
        <f t="shared" si="118"/>
        <v>-5.8921000000000001E-2</v>
      </c>
      <c r="J414" s="13">
        <f t="shared" si="118"/>
        <v>-5.8921000000000001E-2</v>
      </c>
      <c r="K414" s="14">
        <f t="shared" si="118"/>
        <v>-201.93878067999995</v>
      </c>
    </row>
    <row r="415" spans="1:11" ht="15" customHeight="1" x14ac:dyDescent="0.25">
      <c r="A415" s="18" t="s">
        <v>26</v>
      </c>
      <c r="B415" s="16">
        <v>0</v>
      </c>
      <c r="C415" s="16">
        <v>-72.7</v>
      </c>
      <c r="D415" s="16">
        <f>SUM(B415:C415)</f>
        <v>-72.7</v>
      </c>
      <c r="E415" s="16">
        <v>79.447867979999998</v>
      </c>
      <c r="F415" s="16">
        <v>-7.8425560000000005E-2</v>
      </c>
      <c r="G415" s="16">
        <f>SUM(E415:F415)</f>
        <v>79.369442419999999</v>
      </c>
      <c r="H415" s="17">
        <v>0</v>
      </c>
      <c r="I415" s="16">
        <v>-2.35754E-3</v>
      </c>
      <c r="J415" s="16">
        <f>SUM(H415:I415)</f>
        <v>-2.35754E-3</v>
      </c>
      <c r="K415" s="17">
        <f>SUM(D415,G415,J415)</f>
        <v>6.6670848799999956</v>
      </c>
    </row>
    <row r="416" spans="1:11" ht="15" customHeight="1" x14ac:dyDescent="0.25">
      <c r="A416" s="18" t="s">
        <v>27</v>
      </c>
      <c r="B416" s="16">
        <v>0.04</v>
      </c>
      <c r="C416" s="16">
        <v>-182.1</v>
      </c>
      <c r="D416" s="16">
        <f>SUM(B416:C416)</f>
        <v>-182.06</v>
      </c>
      <c r="E416" s="16">
        <v>77.926034869999995</v>
      </c>
      <c r="F416" s="16">
        <v>-4.6889819999999999E-2</v>
      </c>
      <c r="G416" s="16">
        <f>SUM(E416:F416)</f>
        <v>77.879145049999991</v>
      </c>
      <c r="H416" s="17">
        <v>0</v>
      </c>
      <c r="I416" s="16">
        <v>0</v>
      </c>
      <c r="J416" s="16">
        <f>SUM(H416:I416)</f>
        <v>0</v>
      </c>
      <c r="K416" s="17">
        <f>SUM(D416,G416,J416)</f>
        <v>-104.18085495000001</v>
      </c>
    </row>
    <row r="417" spans="1:11" ht="15" customHeight="1" x14ac:dyDescent="0.25">
      <c r="A417" s="18" t="s">
        <v>34</v>
      </c>
      <c r="B417" s="16">
        <v>0.04</v>
      </c>
      <c r="C417" s="16">
        <v>-116.6</v>
      </c>
      <c r="D417" s="16">
        <f>SUM(B417:C417)</f>
        <v>-116.55999999999999</v>
      </c>
      <c r="E417" s="16">
        <v>60.024798769999997</v>
      </c>
      <c r="F417" s="16">
        <v>-5.0548128700000001</v>
      </c>
      <c r="G417" s="16">
        <f>SUM(E417:F417)</f>
        <v>54.969985899999998</v>
      </c>
      <c r="H417" s="17">
        <v>0</v>
      </c>
      <c r="I417" s="16">
        <v>0</v>
      </c>
      <c r="J417" s="16">
        <f>SUM(H417:I417)</f>
        <v>0</v>
      </c>
      <c r="K417" s="17">
        <f>SUM(D417,G417,J417)</f>
        <v>-61.590014099999991</v>
      </c>
    </row>
    <row r="418" spans="1:11" ht="15" customHeight="1" x14ac:dyDescent="0.25">
      <c r="A418" s="15" t="s">
        <v>18</v>
      </c>
      <c r="B418" s="13">
        <f>SUM(B415:B417)</f>
        <v>0.08</v>
      </c>
      <c r="C418" s="13">
        <f t="shared" ref="C418:K418" si="119">SUM(C415:C417)</f>
        <v>-371.4</v>
      </c>
      <c r="D418" s="13">
        <f t="shared" si="119"/>
        <v>-371.32</v>
      </c>
      <c r="E418" s="13">
        <f t="shared" si="119"/>
        <v>217.39870161999997</v>
      </c>
      <c r="F418" s="13">
        <f t="shared" si="119"/>
        <v>-5.1801282500000001</v>
      </c>
      <c r="G418" s="13">
        <f t="shared" si="119"/>
        <v>212.21857337</v>
      </c>
      <c r="H418" s="14">
        <f t="shared" si="119"/>
        <v>0</v>
      </c>
      <c r="I418" s="13">
        <f t="shared" si="119"/>
        <v>-2.35754E-3</v>
      </c>
      <c r="J418" s="13">
        <f t="shared" si="119"/>
        <v>-2.35754E-3</v>
      </c>
      <c r="K418" s="14">
        <f t="shared" si="119"/>
        <v>-159.10378417000001</v>
      </c>
    </row>
    <row r="419" spans="1:11" ht="15" customHeight="1" x14ac:dyDescent="0.25">
      <c r="A419" s="18" t="s">
        <v>29</v>
      </c>
      <c r="B419" s="16">
        <v>0.04</v>
      </c>
      <c r="C419" s="16">
        <v>-178.6</v>
      </c>
      <c r="D419" s="16">
        <f>SUM(B419:C419)</f>
        <v>-178.56</v>
      </c>
      <c r="E419" s="16">
        <v>72.561887530000007</v>
      </c>
      <c r="F419" s="16">
        <v>-16.530348650000001</v>
      </c>
      <c r="G419" s="16">
        <f>SUM(E419:F419)</f>
        <v>56.031538880000006</v>
      </c>
      <c r="H419" s="17">
        <v>0</v>
      </c>
      <c r="I419" s="16">
        <v>-8.6759999999999995E-4</v>
      </c>
      <c r="J419" s="16">
        <f>SUM(H419:I419)</f>
        <v>-8.6759999999999995E-4</v>
      </c>
      <c r="K419" s="17">
        <f>SUM(D419,G419,J419)</f>
        <v>-122.52932872000001</v>
      </c>
    </row>
    <row r="420" spans="1:11" ht="15" customHeight="1" x14ac:dyDescent="0.25">
      <c r="A420" s="18" t="s">
        <v>30</v>
      </c>
      <c r="B420" s="16">
        <v>0.04</v>
      </c>
      <c r="C420" s="16">
        <v>-67.5</v>
      </c>
      <c r="D420" s="16">
        <f>SUM(B420:C420)</f>
        <v>-67.459999999999994</v>
      </c>
      <c r="E420" s="16">
        <v>70.218789490000006</v>
      </c>
      <c r="F420" s="16">
        <v>0</v>
      </c>
      <c r="G420" s="16">
        <f>SUM(E420:F420)</f>
        <v>70.218789490000006</v>
      </c>
      <c r="H420" s="17">
        <v>0</v>
      </c>
      <c r="I420" s="16">
        <v>-7.7999086499999999</v>
      </c>
      <c r="J420" s="16">
        <f>SUM(H420:I420)</f>
        <v>-7.7999086499999999</v>
      </c>
      <c r="K420" s="17">
        <f>SUM(D420,G420,J420)</f>
        <v>-5.0411191599999876</v>
      </c>
    </row>
    <row r="421" spans="1:11" ht="15" customHeight="1" x14ac:dyDescent="0.25">
      <c r="A421" s="18" t="s">
        <v>31</v>
      </c>
      <c r="B421" s="16">
        <v>0</v>
      </c>
      <c r="C421" s="16">
        <v>-37.200000000000003</v>
      </c>
      <c r="D421" s="16">
        <f>SUM(B421:C421)</f>
        <v>-37.200000000000003</v>
      </c>
      <c r="E421" s="16">
        <v>83.417374129999999</v>
      </c>
      <c r="F421" s="16">
        <v>-3.80169515</v>
      </c>
      <c r="G421" s="16">
        <f>SUM(E421:F421)</f>
        <v>79.615678979999998</v>
      </c>
      <c r="H421" s="17">
        <v>0</v>
      </c>
      <c r="I421" s="16">
        <v>-0.23190295</v>
      </c>
      <c r="J421" s="16">
        <f>SUM(H421:I421)</f>
        <v>-0.23190295</v>
      </c>
      <c r="K421" s="17">
        <f>SUM(D421,G421,J421)</f>
        <v>42.183776029999997</v>
      </c>
    </row>
    <row r="422" spans="1:11" ht="15" customHeight="1" x14ac:dyDescent="0.25">
      <c r="A422" s="15" t="s">
        <v>19</v>
      </c>
      <c r="B422" s="13">
        <f>SUM(B419:B421)</f>
        <v>0.08</v>
      </c>
      <c r="C422" s="13">
        <f t="shared" ref="C422:K422" si="120">SUM(C419:C421)</f>
        <v>-283.3</v>
      </c>
      <c r="D422" s="13">
        <f t="shared" si="120"/>
        <v>-283.21999999999997</v>
      </c>
      <c r="E422" s="13">
        <f t="shared" si="120"/>
        <v>226.19805115000003</v>
      </c>
      <c r="F422" s="13">
        <f t="shared" si="120"/>
        <v>-20.332043800000001</v>
      </c>
      <c r="G422" s="13">
        <f t="shared" si="120"/>
        <v>205.86600735000002</v>
      </c>
      <c r="H422" s="14">
        <f t="shared" si="120"/>
        <v>0</v>
      </c>
      <c r="I422" s="13">
        <f t="shared" si="120"/>
        <v>-8.0326792000000005</v>
      </c>
      <c r="J422" s="13">
        <f t="shared" si="120"/>
        <v>-8.0326792000000005</v>
      </c>
      <c r="K422" s="14">
        <f t="shared" si="120"/>
        <v>-85.386671849999999</v>
      </c>
    </row>
    <row r="423" spans="1:11" ht="15" customHeight="1" x14ac:dyDescent="0.25">
      <c r="A423" s="12">
        <v>2019</v>
      </c>
      <c r="B423" s="13">
        <f>+B427+B431+B435+B439</f>
        <v>0.16</v>
      </c>
      <c r="C423" s="13">
        <f t="shared" ref="C423:K423" si="121">+C427+C431+C435+C439</f>
        <v>-1295.4000000000001</v>
      </c>
      <c r="D423" s="13">
        <f t="shared" si="121"/>
        <v>-1295.24</v>
      </c>
      <c r="E423" s="13">
        <f t="shared" si="121"/>
        <v>1176.3799968999999</v>
      </c>
      <c r="F423" s="13">
        <f t="shared" si="121"/>
        <v>-12.540747199999998</v>
      </c>
      <c r="G423" s="13">
        <f t="shared" si="121"/>
        <v>1163.8392497</v>
      </c>
      <c r="H423" s="14">
        <f t="shared" si="121"/>
        <v>13.89945943</v>
      </c>
      <c r="I423" s="13">
        <f t="shared" si="121"/>
        <v>-0.38818145000000004</v>
      </c>
      <c r="J423" s="13">
        <f t="shared" si="121"/>
        <v>13.511277980000001</v>
      </c>
      <c r="K423" s="14">
        <f t="shared" si="121"/>
        <v>-117.88947231999998</v>
      </c>
    </row>
    <row r="424" spans="1:11" ht="15" customHeight="1" x14ac:dyDescent="0.25">
      <c r="A424" s="18" t="s">
        <v>20</v>
      </c>
      <c r="B424" s="16">
        <v>0</v>
      </c>
      <c r="C424" s="16">
        <v>-129.9</v>
      </c>
      <c r="D424" s="16">
        <f>SUM(B424:C424)</f>
        <v>-129.9</v>
      </c>
      <c r="E424" s="16">
        <v>130.87931061</v>
      </c>
      <c r="F424" s="16">
        <v>-1.3182299999999999E-2</v>
      </c>
      <c r="G424" s="16">
        <f>SUM(E424:F424)</f>
        <v>130.86612830999999</v>
      </c>
      <c r="H424" s="17">
        <v>0</v>
      </c>
      <c r="I424" s="16">
        <v>0</v>
      </c>
      <c r="J424" s="16">
        <f>SUM(H424:I424)</f>
        <v>0</v>
      </c>
      <c r="K424" s="17">
        <f>SUM(D424,G424,J424)</f>
        <v>0.96612830999998778</v>
      </c>
    </row>
    <row r="425" spans="1:11" ht="15" customHeight="1" x14ac:dyDescent="0.25">
      <c r="A425" s="18" t="s">
        <v>21</v>
      </c>
      <c r="B425" s="16">
        <v>0</v>
      </c>
      <c r="C425" s="16">
        <v>-25.7</v>
      </c>
      <c r="D425" s="16">
        <f>SUM(B425:C425)</f>
        <v>-25.7</v>
      </c>
      <c r="E425" s="16">
        <v>71.676473779999995</v>
      </c>
      <c r="F425" s="16">
        <v>0</v>
      </c>
      <c r="G425" s="16">
        <f>SUM(E425:F425)</f>
        <v>71.676473779999995</v>
      </c>
      <c r="H425" s="17">
        <v>0</v>
      </c>
      <c r="I425" s="16">
        <v>0</v>
      </c>
      <c r="J425" s="16">
        <f>SUM(H425:I425)</f>
        <v>0</v>
      </c>
      <c r="K425" s="17">
        <f>SUM(D425,G425,J425)</f>
        <v>45.976473779999992</v>
      </c>
    </row>
    <row r="426" spans="1:11" ht="15" customHeight="1" x14ac:dyDescent="0.25">
      <c r="A426" s="18" t="s">
        <v>22</v>
      </c>
      <c r="B426" s="16">
        <v>0.04</v>
      </c>
      <c r="C426" s="16">
        <v>-113.6</v>
      </c>
      <c r="D426" s="16">
        <f>SUM(B426:C426)</f>
        <v>-113.55999999999999</v>
      </c>
      <c r="E426" s="16">
        <v>50.446429809999998</v>
      </c>
      <c r="F426" s="16">
        <v>0</v>
      </c>
      <c r="G426" s="16">
        <f>SUM(E426:F426)</f>
        <v>50.446429809999998</v>
      </c>
      <c r="H426" s="17">
        <v>0</v>
      </c>
      <c r="I426" s="16">
        <v>0</v>
      </c>
      <c r="J426" s="16">
        <f>SUM(H426:I426)</f>
        <v>0</v>
      </c>
      <c r="K426" s="17">
        <f>SUM(D426,G426,J426)</f>
        <v>-63.11357018999999</v>
      </c>
    </row>
    <row r="427" spans="1:11" ht="15" customHeight="1" x14ac:dyDescent="0.25">
      <c r="A427" s="15" t="s">
        <v>16</v>
      </c>
      <c r="B427" s="13">
        <f t="shared" ref="B427:K427" si="122">SUM(B424:B426)</f>
        <v>0.04</v>
      </c>
      <c r="C427" s="13">
        <f t="shared" si="122"/>
        <v>-269.2</v>
      </c>
      <c r="D427" s="13">
        <f t="shared" si="122"/>
        <v>-269.15999999999997</v>
      </c>
      <c r="E427" s="13">
        <f t="shared" si="122"/>
        <v>253.00221419999997</v>
      </c>
      <c r="F427" s="13">
        <f t="shared" si="122"/>
        <v>-1.3182299999999999E-2</v>
      </c>
      <c r="G427" s="13">
        <f t="shared" si="122"/>
        <v>252.98903189999999</v>
      </c>
      <c r="H427" s="14">
        <f t="shared" si="122"/>
        <v>0</v>
      </c>
      <c r="I427" s="13">
        <f t="shared" si="122"/>
        <v>0</v>
      </c>
      <c r="J427" s="13">
        <f t="shared" si="122"/>
        <v>0</v>
      </c>
      <c r="K427" s="14">
        <f t="shared" si="122"/>
        <v>-16.17096810000001</v>
      </c>
    </row>
    <row r="428" spans="1:11" ht="15" customHeight="1" x14ac:dyDescent="0.25">
      <c r="A428" s="18" t="s">
        <v>23</v>
      </c>
      <c r="B428" s="16">
        <v>0.04</v>
      </c>
      <c r="C428" s="16">
        <v>-221.2</v>
      </c>
      <c r="D428" s="16">
        <f>SUM(B428:C428)</f>
        <v>-221.16</v>
      </c>
      <c r="E428" s="16">
        <v>102.66251539</v>
      </c>
      <c r="F428" s="16">
        <v>-1.8055899999999999E-3</v>
      </c>
      <c r="G428" s="16">
        <f>SUM(E428:F428)</f>
        <v>102.66070979999999</v>
      </c>
      <c r="H428" s="17">
        <v>0</v>
      </c>
      <c r="I428" s="16">
        <v>0</v>
      </c>
      <c r="J428" s="16">
        <f>SUM(H428:I428)</f>
        <v>0</v>
      </c>
      <c r="K428" s="17">
        <f>SUM(D428,G428,J428)</f>
        <v>-118.4992902</v>
      </c>
    </row>
    <row r="429" spans="1:11" ht="15" customHeight="1" x14ac:dyDescent="0.25">
      <c r="A429" s="18" t="s">
        <v>24</v>
      </c>
      <c r="B429" s="16">
        <v>0.04</v>
      </c>
      <c r="C429" s="16">
        <v>-286</v>
      </c>
      <c r="D429" s="16">
        <f>SUM(B429:C429)</f>
        <v>-285.95999999999998</v>
      </c>
      <c r="E429" s="16">
        <v>74.333258069999999</v>
      </c>
      <c r="F429" s="16">
        <v>0</v>
      </c>
      <c r="G429" s="16">
        <f>SUM(E429:F429)</f>
        <v>74.333258069999999</v>
      </c>
      <c r="H429" s="17">
        <v>0</v>
      </c>
      <c r="I429" s="16">
        <v>0</v>
      </c>
      <c r="J429" s="16">
        <f>SUM(H429:I429)</f>
        <v>0</v>
      </c>
      <c r="K429" s="17">
        <f>SUM(D429,G429,J429)</f>
        <v>-211.62674192999998</v>
      </c>
    </row>
    <row r="430" spans="1:11" ht="15" customHeight="1" x14ac:dyDescent="0.25">
      <c r="A430" s="18" t="s">
        <v>25</v>
      </c>
      <c r="B430" s="16">
        <v>0</v>
      </c>
      <c r="C430" s="16">
        <v>-59</v>
      </c>
      <c r="D430" s="16">
        <f>SUM(B430:C430)</f>
        <v>-59</v>
      </c>
      <c r="E430" s="16">
        <v>81.332392069999997</v>
      </c>
      <c r="F430" s="16">
        <v>-5.6012E-4</v>
      </c>
      <c r="G430" s="16">
        <f>SUM(E430:F430)</f>
        <v>81.331831949999994</v>
      </c>
      <c r="H430" s="17">
        <v>0</v>
      </c>
      <c r="I430" s="16">
        <v>-0.19676660000000001</v>
      </c>
      <c r="J430" s="16">
        <f>SUM(H430:I430)</f>
        <v>-0.19676660000000001</v>
      </c>
      <c r="K430" s="17">
        <f>SUM(D430,G430,J430)</f>
        <v>22.135065349999994</v>
      </c>
    </row>
    <row r="431" spans="1:11" ht="15" customHeight="1" x14ac:dyDescent="0.25">
      <c r="A431" s="15" t="s">
        <v>17</v>
      </c>
      <c r="B431" s="13">
        <f>SUM(B428:B430)</f>
        <v>0.08</v>
      </c>
      <c r="C431" s="13">
        <f t="shared" ref="C431:K431" si="123">SUM(C428:C430)</f>
        <v>-566.20000000000005</v>
      </c>
      <c r="D431" s="13">
        <f t="shared" si="123"/>
        <v>-566.12</v>
      </c>
      <c r="E431" s="13">
        <f t="shared" si="123"/>
        <v>258.32816552999998</v>
      </c>
      <c r="F431" s="13">
        <f t="shared" si="123"/>
        <v>-2.36571E-3</v>
      </c>
      <c r="G431" s="13">
        <f t="shared" si="123"/>
        <v>258.32579981999999</v>
      </c>
      <c r="H431" s="14">
        <f t="shared" si="123"/>
        <v>0</v>
      </c>
      <c r="I431" s="13">
        <f t="shared" si="123"/>
        <v>-0.19676660000000001</v>
      </c>
      <c r="J431" s="13">
        <f t="shared" si="123"/>
        <v>-0.19676660000000001</v>
      </c>
      <c r="K431" s="14">
        <f t="shared" si="123"/>
        <v>-307.99096678000001</v>
      </c>
    </row>
    <row r="432" spans="1:11" ht="15" customHeight="1" x14ac:dyDescent="0.25">
      <c r="A432" s="18" t="s">
        <v>26</v>
      </c>
      <c r="B432" s="16">
        <v>0.04</v>
      </c>
      <c r="C432" s="16">
        <v>-24.9</v>
      </c>
      <c r="D432" s="16">
        <f>SUM(B432:C432)</f>
        <v>-24.86</v>
      </c>
      <c r="E432" s="16">
        <v>82.329206110000001</v>
      </c>
      <c r="F432" s="16">
        <v>-12.500199589999999</v>
      </c>
      <c r="G432" s="16">
        <f>SUM(E432:F432)</f>
        <v>69.829006520000007</v>
      </c>
      <c r="H432" s="17">
        <v>0</v>
      </c>
      <c r="I432" s="16">
        <v>0</v>
      </c>
      <c r="J432" s="16">
        <f>SUM(H432:I432)</f>
        <v>0</v>
      </c>
      <c r="K432" s="17">
        <f>SUM(D432,G432,J432)</f>
        <v>44.969006520000008</v>
      </c>
    </row>
    <row r="433" spans="1:12" ht="15" customHeight="1" x14ac:dyDescent="0.25">
      <c r="A433" s="18" t="s">
        <v>27</v>
      </c>
      <c r="B433" s="16">
        <v>0</v>
      </c>
      <c r="C433" s="16">
        <v>-78</v>
      </c>
      <c r="D433" s="16">
        <f>SUM(B433:C433)</f>
        <v>-78</v>
      </c>
      <c r="E433" s="16">
        <v>91.730788810000007</v>
      </c>
      <c r="F433" s="16">
        <v>-7.3990000000000004E-4</v>
      </c>
      <c r="G433" s="16">
        <f>SUM(E433:F433)</f>
        <v>91.730048910000008</v>
      </c>
      <c r="H433" s="17">
        <v>0</v>
      </c>
      <c r="I433" s="16">
        <v>0</v>
      </c>
      <c r="J433" s="16">
        <f>SUM(H433:I433)</f>
        <v>0</v>
      </c>
      <c r="K433" s="17">
        <f>SUM(D433,G433,J433)</f>
        <v>13.730048910000008</v>
      </c>
    </row>
    <row r="434" spans="1:12" ht="15" customHeight="1" x14ac:dyDescent="0.25">
      <c r="A434" s="18" t="s">
        <v>34</v>
      </c>
      <c r="B434" s="16">
        <v>0</v>
      </c>
      <c r="C434" s="16">
        <v>-102.4</v>
      </c>
      <c r="D434" s="16">
        <f>SUM(B434:C434)</f>
        <v>-102.4</v>
      </c>
      <c r="E434" s="16">
        <v>104.85429137</v>
      </c>
      <c r="F434" s="16">
        <v>-2.0279539999999999E-2</v>
      </c>
      <c r="G434" s="16">
        <f>SUM(E434:F434)</f>
        <v>104.83401182999999</v>
      </c>
      <c r="H434" s="17">
        <v>0</v>
      </c>
      <c r="I434" s="16">
        <v>0</v>
      </c>
      <c r="J434" s="16">
        <f>SUM(H434:I434)</f>
        <v>0</v>
      </c>
      <c r="K434" s="17">
        <f>SUM(D434,G434,J434)</f>
        <v>2.4340118299999887</v>
      </c>
    </row>
    <row r="435" spans="1:12" ht="15" customHeight="1" x14ac:dyDescent="0.25">
      <c r="A435" s="15" t="s">
        <v>18</v>
      </c>
      <c r="B435" s="13">
        <f>SUM(B432:B434)</f>
        <v>0.04</v>
      </c>
      <c r="C435" s="13">
        <f t="shared" ref="C435:K435" si="124">SUM(C432:C434)</f>
        <v>-205.3</v>
      </c>
      <c r="D435" s="13">
        <f t="shared" si="124"/>
        <v>-205.26</v>
      </c>
      <c r="E435" s="13">
        <f t="shared" si="124"/>
        <v>278.91428629000001</v>
      </c>
      <c r="F435" s="13">
        <f t="shared" si="124"/>
        <v>-12.521219029999999</v>
      </c>
      <c r="G435" s="13">
        <f t="shared" si="124"/>
        <v>266.39306726000001</v>
      </c>
      <c r="H435" s="14">
        <f t="shared" si="124"/>
        <v>0</v>
      </c>
      <c r="I435" s="13">
        <f t="shared" si="124"/>
        <v>0</v>
      </c>
      <c r="J435" s="13">
        <f t="shared" si="124"/>
        <v>0</v>
      </c>
      <c r="K435" s="14">
        <f t="shared" si="124"/>
        <v>61.133067260000004</v>
      </c>
    </row>
    <row r="436" spans="1:12" ht="15" customHeight="1" x14ac:dyDescent="0.25">
      <c r="A436" s="18" t="s">
        <v>29</v>
      </c>
      <c r="B436" s="16">
        <v>0</v>
      </c>
      <c r="C436" s="16">
        <v>-162.4</v>
      </c>
      <c r="D436" s="16">
        <f>SUM(B436:C436)</f>
        <v>-162.4</v>
      </c>
      <c r="E436" s="16">
        <v>111.63503674</v>
      </c>
      <c r="F436" s="16">
        <v>-2.6253100000000001E-3</v>
      </c>
      <c r="G436" s="16">
        <f>SUM(E436:F436)</f>
        <v>111.63241143</v>
      </c>
      <c r="H436" s="17">
        <v>0</v>
      </c>
      <c r="I436" s="16">
        <v>0</v>
      </c>
      <c r="J436" s="16">
        <f>SUM(H436:I436)</f>
        <v>0</v>
      </c>
      <c r="K436" s="17">
        <f>SUM(D436,G436,J436)</f>
        <v>-50.767588570000001</v>
      </c>
    </row>
    <row r="437" spans="1:12" ht="15" customHeight="1" x14ac:dyDescent="0.25">
      <c r="A437" s="18" t="s">
        <v>30</v>
      </c>
      <c r="B437" s="16">
        <v>0</v>
      </c>
      <c r="C437" s="16">
        <v>-61.9</v>
      </c>
      <c r="D437" s="16">
        <f>SUM(B437:C437)</f>
        <v>-61.9</v>
      </c>
      <c r="E437" s="16">
        <v>98.993096499999993</v>
      </c>
      <c r="F437" s="16">
        <v>-1.3548500000000001E-3</v>
      </c>
      <c r="G437" s="16">
        <f>SUM(E437:F437)</f>
        <v>98.991741649999994</v>
      </c>
      <c r="H437" s="17">
        <v>0</v>
      </c>
      <c r="I437" s="16">
        <v>0</v>
      </c>
      <c r="J437" s="16">
        <f>SUM(H437:I437)</f>
        <v>0</v>
      </c>
      <c r="K437" s="17">
        <f>SUM(D437,G437,J437)</f>
        <v>37.091741649999996</v>
      </c>
    </row>
    <row r="438" spans="1:12" ht="15" customHeight="1" x14ac:dyDescent="0.25">
      <c r="A438" s="18" t="s">
        <v>31</v>
      </c>
      <c r="B438" s="16">
        <v>0</v>
      </c>
      <c r="C438" s="16">
        <v>-30.4</v>
      </c>
      <c r="D438" s="16">
        <f>SUM(B438:C438)</f>
        <v>-30.4</v>
      </c>
      <c r="E438" s="16">
        <v>175.50719763999999</v>
      </c>
      <c r="F438" s="16">
        <v>0</v>
      </c>
      <c r="G438" s="16">
        <f>SUM(E438:F438)</f>
        <v>175.50719763999999</v>
      </c>
      <c r="H438" s="17">
        <v>13.89945943</v>
      </c>
      <c r="I438" s="16">
        <v>-0.19141485</v>
      </c>
      <c r="J438" s="16">
        <f>SUM(H438:I438)</f>
        <v>13.708044580000001</v>
      </c>
      <c r="K438" s="17">
        <f>SUM(D438,G438,J438)</f>
        <v>158.81524221999999</v>
      </c>
    </row>
    <row r="439" spans="1:12" ht="15" customHeight="1" x14ac:dyDescent="0.25">
      <c r="A439" s="15" t="s">
        <v>19</v>
      </c>
      <c r="B439" s="13">
        <f>SUM(B436:B438)</f>
        <v>0</v>
      </c>
      <c r="C439" s="13">
        <f t="shared" ref="C439:K439" si="125">SUM(C436:C438)</f>
        <v>-254.70000000000002</v>
      </c>
      <c r="D439" s="13">
        <f t="shared" si="125"/>
        <v>-254.70000000000002</v>
      </c>
      <c r="E439" s="13">
        <f t="shared" si="125"/>
        <v>386.13533087999997</v>
      </c>
      <c r="F439" s="13">
        <f t="shared" si="125"/>
        <v>-3.9801599999999999E-3</v>
      </c>
      <c r="G439" s="13">
        <f t="shared" si="125"/>
        <v>386.13135072</v>
      </c>
      <c r="H439" s="14">
        <f t="shared" si="125"/>
        <v>13.89945943</v>
      </c>
      <c r="I439" s="13">
        <f t="shared" si="125"/>
        <v>-0.19141485</v>
      </c>
      <c r="J439" s="13">
        <f t="shared" si="125"/>
        <v>13.708044580000001</v>
      </c>
      <c r="K439" s="14">
        <f t="shared" si="125"/>
        <v>145.13939529999999</v>
      </c>
    </row>
    <row r="440" spans="1:12" ht="15" customHeight="1" x14ac:dyDescent="0.25">
      <c r="A440" s="12">
        <v>2020</v>
      </c>
      <c r="B440" s="13">
        <f>+B444+B448+B452+B456</f>
        <v>3.5000000000000003E-2</v>
      </c>
      <c r="C440" s="13">
        <f>+C444+C448+C452+C456</f>
        <v>-1770.3000000000002</v>
      </c>
      <c r="D440" s="13">
        <f t="shared" ref="D440:J440" si="126">+D444+D448+D452+D456</f>
        <v>-1770.2649999999999</v>
      </c>
      <c r="E440" s="13">
        <f t="shared" si="126"/>
        <v>2657.634927825633</v>
      </c>
      <c r="F440" s="13">
        <f t="shared" si="126"/>
        <v>-76.234208690000003</v>
      </c>
      <c r="G440" s="13">
        <f t="shared" si="126"/>
        <v>2581.4007191356327</v>
      </c>
      <c r="H440" s="14">
        <f t="shared" si="126"/>
        <v>13.76418043</v>
      </c>
      <c r="I440" s="13">
        <f t="shared" si="126"/>
        <v>-3.8970609799999996</v>
      </c>
      <c r="J440" s="13">
        <f t="shared" si="126"/>
        <v>9.8671194499999988</v>
      </c>
      <c r="K440" s="14">
        <f>+K444+K448+K452+K456</f>
        <v>821.00283858563296</v>
      </c>
      <c r="L440" s="23"/>
    </row>
    <row r="441" spans="1:12" ht="15" customHeight="1" x14ac:dyDescent="0.25">
      <c r="A441" s="18" t="s">
        <v>20</v>
      </c>
      <c r="B441" s="16">
        <v>3.5000000000000003E-2</v>
      </c>
      <c r="C441" s="16">
        <v>-113.7</v>
      </c>
      <c r="D441" s="16">
        <f>SUM(B441:C441)</f>
        <v>-113.66500000000001</v>
      </c>
      <c r="E441" s="16">
        <v>86.161588629999997</v>
      </c>
      <c r="F441" s="16">
        <v>-2.7370000000000001E-5</v>
      </c>
      <c r="G441" s="16">
        <f>SUM(E441:F441)</f>
        <v>86.161561259999999</v>
      </c>
      <c r="H441" s="17">
        <v>0</v>
      </c>
      <c r="I441" s="16">
        <v>0</v>
      </c>
      <c r="J441" s="16">
        <f>SUM(H441:I441)</f>
        <v>0</v>
      </c>
      <c r="K441" s="17">
        <f>SUM(D441,G441,J441)</f>
        <v>-27.503438740000007</v>
      </c>
    </row>
    <row r="442" spans="1:12" ht="15" customHeight="1" x14ac:dyDescent="0.25">
      <c r="A442" s="18" t="s">
        <v>21</v>
      </c>
      <c r="B442" s="16">
        <v>0</v>
      </c>
      <c r="C442" s="16">
        <v>-52.2</v>
      </c>
      <c r="D442" s="16">
        <f>SUM(B442:C442)</f>
        <v>-52.2</v>
      </c>
      <c r="E442" s="16">
        <v>97.105241930000005</v>
      </c>
      <c r="F442" s="16">
        <v>0</v>
      </c>
      <c r="G442" s="16">
        <f>SUM(E442:F442)</f>
        <v>97.105241930000005</v>
      </c>
      <c r="H442" s="17">
        <v>0</v>
      </c>
      <c r="I442" s="16">
        <v>0</v>
      </c>
      <c r="J442" s="16">
        <f>SUM(H442:I442)</f>
        <v>0</v>
      </c>
      <c r="K442" s="17">
        <f>SUM(D442,G442,J442)</f>
        <v>44.905241930000003</v>
      </c>
    </row>
    <row r="443" spans="1:12" ht="15" customHeight="1" x14ac:dyDescent="0.25">
      <c r="A443" s="18" t="s">
        <v>22</v>
      </c>
      <c r="B443" s="16">
        <v>0</v>
      </c>
      <c r="C443" s="16">
        <v>-93.6</v>
      </c>
      <c r="D443" s="16">
        <f>SUM(B443:C443)</f>
        <v>-93.6</v>
      </c>
      <c r="E443" s="16">
        <v>100.31410590999999</v>
      </c>
      <c r="F443" s="16">
        <v>0</v>
      </c>
      <c r="G443" s="16">
        <f>SUM(E443:F443)</f>
        <v>100.31410590999999</v>
      </c>
      <c r="H443" s="17">
        <v>0.86846699999999999</v>
      </c>
      <c r="I443" s="16">
        <v>0</v>
      </c>
      <c r="J443" s="16">
        <f>SUM(H443:I443)</f>
        <v>0.86846699999999999</v>
      </c>
      <c r="K443" s="17">
        <f>SUM(D443,G443,J443)</f>
        <v>7.5825729100000006</v>
      </c>
    </row>
    <row r="444" spans="1:12" ht="15" customHeight="1" x14ac:dyDescent="0.25">
      <c r="A444" s="15" t="s">
        <v>16</v>
      </c>
      <c r="B444" s="13">
        <f t="shared" ref="B444:K444" si="127">SUM(B441:B443)</f>
        <v>3.5000000000000003E-2</v>
      </c>
      <c r="C444" s="13">
        <f t="shared" si="127"/>
        <v>-259.5</v>
      </c>
      <c r="D444" s="13">
        <f t="shared" si="127"/>
        <v>-259.46500000000003</v>
      </c>
      <c r="E444" s="13">
        <f t="shared" si="127"/>
        <v>283.58093646999998</v>
      </c>
      <c r="F444" s="13">
        <f t="shared" si="127"/>
        <v>-2.7370000000000001E-5</v>
      </c>
      <c r="G444" s="13">
        <f t="shared" si="127"/>
        <v>283.58090909999999</v>
      </c>
      <c r="H444" s="14">
        <f t="shared" si="127"/>
        <v>0.86846699999999999</v>
      </c>
      <c r="I444" s="13">
        <f t="shared" si="127"/>
        <v>0</v>
      </c>
      <c r="J444" s="13">
        <f t="shared" si="127"/>
        <v>0.86846699999999999</v>
      </c>
      <c r="K444" s="14">
        <f t="shared" si="127"/>
        <v>24.984376099999995</v>
      </c>
    </row>
    <row r="445" spans="1:12" ht="15" customHeight="1" x14ac:dyDescent="0.25">
      <c r="A445" s="18" t="s">
        <v>23</v>
      </c>
      <c r="B445" s="16">
        <v>0</v>
      </c>
      <c r="C445" s="16">
        <v>-100</v>
      </c>
      <c r="D445" s="16">
        <f>SUM(B445:C445)</f>
        <v>-100</v>
      </c>
      <c r="E445" s="16">
        <v>216.35338148</v>
      </c>
      <c r="F445" s="16">
        <v>-0.22063708000000001</v>
      </c>
      <c r="G445" s="16">
        <f>SUM(E445:F445)</f>
        <v>216.13274440000001</v>
      </c>
      <c r="H445" s="17">
        <v>0</v>
      </c>
      <c r="I445" s="16">
        <v>0</v>
      </c>
      <c r="J445" s="16">
        <f>SUM(H445:I445)</f>
        <v>0</v>
      </c>
      <c r="K445" s="17">
        <f>SUM(D445,G445,J445)</f>
        <v>116.13274440000001</v>
      </c>
    </row>
    <row r="446" spans="1:12" ht="15" customHeight="1" x14ac:dyDescent="0.25">
      <c r="A446" s="18" t="s">
        <v>24</v>
      </c>
      <c r="B446" s="16">
        <v>0</v>
      </c>
      <c r="C446" s="16">
        <v>-146.1</v>
      </c>
      <c r="D446" s="16">
        <f>SUM(B446:C446)</f>
        <v>-146.1</v>
      </c>
      <c r="E446" s="16">
        <v>528.27887511999995</v>
      </c>
      <c r="F446" s="16">
        <v>0</v>
      </c>
      <c r="G446" s="16">
        <f>SUM(E446:F446)</f>
        <v>528.27887511999995</v>
      </c>
      <c r="H446" s="17">
        <v>0</v>
      </c>
      <c r="I446" s="16">
        <v>0</v>
      </c>
      <c r="J446" s="16">
        <f>SUM(H446:I446)</f>
        <v>0</v>
      </c>
      <c r="K446" s="17">
        <f>SUM(D446,G446,J446)</f>
        <v>382.17887511999993</v>
      </c>
    </row>
    <row r="447" spans="1:12" ht="15" customHeight="1" x14ac:dyDescent="0.25">
      <c r="A447" s="18" t="s">
        <v>25</v>
      </c>
      <c r="B447" s="16">
        <v>0</v>
      </c>
      <c r="C447" s="16">
        <v>-207.5</v>
      </c>
      <c r="D447" s="16">
        <f>SUM(B447:C447)</f>
        <v>-207.5</v>
      </c>
      <c r="E447" s="16">
        <v>101.82720903000001</v>
      </c>
      <c r="F447" s="16">
        <v>0</v>
      </c>
      <c r="G447" s="16">
        <f>SUM(E447:F447)</f>
        <v>101.82720903000001</v>
      </c>
      <c r="H447" s="17">
        <v>0</v>
      </c>
      <c r="I447" s="16">
        <v>-0.58753856000000004</v>
      </c>
      <c r="J447" s="16">
        <f>SUM(H447:I447)</f>
        <v>-0.58753856000000004</v>
      </c>
      <c r="K447" s="17">
        <f>SUM(D447,G447,J447)</f>
        <v>-106.26032952999999</v>
      </c>
    </row>
    <row r="448" spans="1:12" ht="15" customHeight="1" x14ac:dyDescent="0.25">
      <c r="A448" s="15" t="s">
        <v>17</v>
      </c>
      <c r="B448" s="13">
        <f>SUM(B445:B447)</f>
        <v>0</v>
      </c>
      <c r="C448" s="13">
        <f t="shared" ref="C448:K448" si="128">SUM(C445:C447)</f>
        <v>-453.6</v>
      </c>
      <c r="D448" s="13">
        <f t="shared" si="128"/>
        <v>-453.6</v>
      </c>
      <c r="E448" s="13">
        <f t="shared" si="128"/>
        <v>846.45946562999984</v>
      </c>
      <c r="F448" s="13">
        <f t="shared" si="128"/>
        <v>-0.22063708000000001</v>
      </c>
      <c r="G448" s="13">
        <f t="shared" si="128"/>
        <v>846.23882854999988</v>
      </c>
      <c r="H448" s="14">
        <f t="shared" si="128"/>
        <v>0</v>
      </c>
      <c r="I448" s="13">
        <f t="shared" si="128"/>
        <v>-0.58753856000000004</v>
      </c>
      <c r="J448" s="13">
        <f t="shared" si="128"/>
        <v>-0.58753856000000004</v>
      </c>
      <c r="K448" s="14">
        <f t="shared" si="128"/>
        <v>392.05128998999993</v>
      </c>
    </row>
    <row r="449" spans="1:15" ht="15" customHeight="1" x14ac:dyDescent="0.25">
      <c r="A449" s="18" t="s">
        <v>26</v>
      </c>
      <c r="B449" s="16">
        <v>0</v>
      </c>
      <c r="C449" s="16">
        <v>-283.2</v>
      </c>
      <c r="D449" s="16">
        <f>SUM(B449:C449)</f>
        <v>-283.2</v>
      </c>
      <c r="E449" s="16">
        <v>345.30383841999998</v>
      </c>
      <c r="F449" s="16">
        <v>0</v>
      </c>
      <c r="G449" s="16">
        <f>SUM(E449:F449)</f>
        <v>345.30383841999998</v>
      </c>
      <c r="H449" s="17">
        <v>1.37508531</v>
      </c>
      <c r="I449" s="16">
        <v>-4.2000000000000003E-2</v>
      </c>
      <c r="J449" s="16">
        <f>SUM(H449:I449)</f>
        <v>1.33308531</v>
      </c>
      <c r="K449" s="17">
        <f>SUM(D449,G449,J449)</f>
        <v>63.43692372999999</v>
      </c>
    </row>
    <row r="450" spans="1:15" ht="15" customHeight="1" x14ac:dyDescent="0.25">
      <c r="A450" s="18" t="s">
        <v>27</v>
      </c>
      <c r="B450" s="16">
        <v>0</v>
      </c>
      <c r="C450" s="16">
        <v>-136.4</v>
      </c>
      <c r="D450" s="16">
        <f>SUM(B450:C450)</f>
        <v>-136.4</v>
      </c>
      <c r="E450" s="16">
        <v>192.04028478999999</v>
      </c>
      <c r="F450" s="16">
        <v>0</v>
      </c>
      <c r="G450" s="16">
        <f>SUM(E450:F450)</f>
        <v>192.04028478999999</v>
      </c>
      <c r="H450" s="17">
        <v>0</v>
      </c>
      <c r="I450" s="16">
        <v>0</v>
      </c>
      <c r="J450" s="16">
        <f>SUM(H450:I450)</f>
        <v>0</v>
      </c>
      <c r="K450" s="17">
        <f>SUM(D450,G450,J450)</f>
        <v>55.640284789999981</v>
      </c>
    </row>
    <row r="451" spans="1:15" ht="15" customHeight="1" x14ac:dyDescent="0.25">
      <c r="A451" s="18" t="s">
        <v>34</v>
      </c>
      <c r="B451" s="16">
        <v>0</v>
      </c>
      <c r="C451" s="16">
        <v>-113</v>
      </c>
      <c r="D451" s="16">
        <f>SUM(B451:C451)</f>
        <v>-113</v>
      </c>
      <c r="E451" s="16">
        <v>136.80675156563299</v>
      </c>
      <c r="F451" s="16">
        <v>-25</v>
      </c>
      <c r="G451" s="16">
        <f>SUM(E451:F451)</f>
        <v>111.80675156563299</v>
      </c>
      <c r="H451" s="17">
        <v>0</v>
      </c>
      <c r="I451" s="16">
        <v>-3.0230160399999999</v>
      </c>
      <c r="J451" s="16">
        <f>SUM(H451:I451)</f>
        <v>-3.0230160399999999</v>
      </c>
      <c r="K451" s="17">
        <f>SUM(D451,G451,J451)</f>
        <v>-4.2162644743670068</v>
      </c>
    </row>
    <row r="452" spans="1:15" ht="15" customHeight="1" x14ac:dyDescent="0.25">
      <c r="A452" s="15" t="s">
        <v>18</v>
      </c>
      <c r="B452" s="13">
        <f>SUM(B449:B451)</f>
        <v>0</v>
      </c>
      <c r="C452" s="13">
        <f t="shared" ref="C452:K452" si="129">SUM(C449:C451)</f>
        <v>-532.6</v>
      </c>
      <c r="D452" s="13">
        <f t="shared" si="129"/>
        <v>-532.6</v>
      </c>
      <c r="E452" s="13">
        <f t="shared" si="129"/>
        <v>674.15087477563293</v>
      </c>
      <c r="F452" s="13">
        <f t="shared" si="129"/>
        <v>-25</v>
      </c>
      <c r="G452" s="13">
        <f t="shared" si="129"/>
        <v>649.15087477563293</v>
      </c>
      <c r="H452" s="14">
        <f t="shared" si="129"/>
        <v>1.37508531</v>
      </c>
      <c r="I452" s="13">
        <f t="shared" si="129"/>
        <v>-3.0650160399999997</v>
      </c>
      <c r="J452" s="13">
        <f t="shared" si="129"/>
        <v>-1.6899307299999999</v>
      </c>
      <c r="K452" s="14">
        <f t="shared" si="129"/>
        <v>114.86094404563296</v>
      </c>
    </row>
    <row r="453" spans="1:15" ht="15" customHeight="1" x14ac:dyDescent="0.25">
      <c r="A453" s="18" t="s">
        <v>29</v>
      </c>
      <c r="B453" s="16">
        <v>0</v>
      </c>
      <c r="C453" s="16">
        <v>-232.2</v>
      </c>
      <c r="D453" s="16">
        <f>SUM(B453:C453)</f>
        <v>-232.2</v>
      </c>
      <c r="E453" s="16">
        <v>308.92765424999999</v>
      </c>
      <c r="F453" s="16">
        <v>-36</v>
      </c>
      <c r="G453" s="16">
        <f>SUM(E453:F453)</f>
        <v>272.92765424999999</v>
      </c>
      <c r="H453" s="17">
        <v>0</v>
      </c>
      <c r="I453" s="16">
        <v>0</v>
      </c>
      <c r="J453" s="16">
        <f>SUM(H453:I453)</f>
        <v>0</v>
      </c>
      <c r="K453" s="17">
        <f>SUM(D453,G453,J453)</f>
        <v>40.727654250000001</v>
      </c>
    </row>
    <row r="454" spans="1:15" ht="15" customHeight="1" x14ac:dyDescent="0.25">
      <c r="A454" s="18" t="s">
        <v>30</v>
      </c>
      <c r="B454" s="16">
        <v>0</v>
      </c>
      <c r="C454" s="16">
        <v>-170.8</v>
      </c>
      <c r="D454" s="16">
        <f>SUM(B454:C454)</f>
        <v>-170.8</v>
      </c>
      <c r="E454" s="16">
        <v>193.04309807999999</v>
      </c>
      <c r="F454" s="16">
        <v>-15.01146509</v>
      </c>
      <c r="G454" s="16">
        <f>SUM(E454:F454)</f>
        <v>178.03163298999999</v>
      </c>
      <c r="H454" s="17">
        <v>0</v>
      </c>
      <c r="I454" s="16">
        <v>0</v>
      </c>
      <c r="J454" s="16">
        <f>SUM(H454:I454)</f>
        <v>0</v>
      </c>
      <c r="K454" s="17">
        <f>SUM(D454,G454,J454)</f>
        <v>7.2316329899999801</v>
      </c>
    </row>
    <row r="455" spans="1:15" ht="15" customHeight="1" x14ac:dyDescent="0.3">
      <c r="A455" s="18" t="s">
        <v>31</v>
      </c>
      <c r="B455" s="16">
        <v>0</v>
      </c>
      <c r="C455" s="16">
        <v>-121.6</v>
      </c>
      <c r="D455" s="16">
        <f>SUM(B455:C455)</f>
        <v>-121.6</v>
      </c>
      <c r="E455" s="16">
        <v>351.47289862000002</v>
      </c>
      <c r="F455" s="16">
        <v>-2.0791500000000001E-3</v>
      </c>
      <c r="G455" s="16">
        <f>SUM(E455:F455)</f>
        <v>351.47081947000004</v>
      </c>
      <c r="H455" s="17">
        <v>11.52062812</v>
      </c>
      <c r="I455" s="16">
        <v>-0.24450638</v>
      </c>
      <c r="J455" s="16">
        <f>SUM(H455:I455)</f>
        <v>11.276121739999999</v>
      </c>
      <c r="K455" s="17">
        <f>SUM(D455,G455,J455)</f>
        <v>241.14694121000005</v>
      </c>
      <c r="M455" s="24"/>
      <c r="N455" s="24"/>
    </row>
    <row r="456" spans="1:15" ht="15" customHeight="1" x14ac:dyDescent="0.3">
      <c r="A456" s="15" t="s">
        <v>19</v>
      </c>
      <c r="B456" s="13">
        <f>SUM(B453:B455)</f>
        <v>0</v>
      </c>
      <c r="C456" s="13">
        <f t="shared" ref="C456:K456" si="130">SUM(C453:C455)</f>
        <v>-524.6</v>
      </c>
      <c r="D456" s="13">
        <f t="shared" si="130"/>
        <v>-524.6</v>
      </c>
      <c r="E456" s="13">
        <f t="shared" si="130"/>
        <v>853.44365095000001</v>
      </c>
      <c r="F456" s="13">
        <f t="shared" si="130"/>
        <v>-51.013544240000002</v>
      </c>
      <c r="G456" s="13">
        <f t="shared" si="130"/>
        <v>802.43010671000002</v>
      </c>
      <c r="H456" s="14">
        <f t="shared" si="130"/>
        <v>11.52062812</v>
      </c>
      <c r="I456" s="13">
        <f t="shared" si="130"/>
        <v>-0.24450638</v>
      </c>
      <c r="J456" s="13">
        <f t="shared" si="130"/>
        <v>11.276121739999999</v>
      </c>
      <c r="K456" s="14">
        <f t="shared" si="130"/>
        <v>289.10622845</v>
      </c>
      <c r="M456" s="24"/>
      <c r="N456" s="24"/>
    </row>
    <row r="457" spans="1:15" ht="15" customHeight="1" x14ac:dyDescent="0.3">
      <c r="A457" s="12">
        <v>2021</v>
      </c>
      <c r="B457" s="13">
        <f>+B461+B465+B469+B473</f>
        <v>0</v>
      </c>
      <c r="C457" s="13">
        <f t="shared" ref="C457:K457" si="131">+C461+C465+C469+C473</f>
        <v>-1502.3</v>
      </c>
      <c r="D457" s="13">
        <f t="shared" si="131"/>
        <v>-1502.3</v>
      </c>
      <c r="E457" s="13">
        <f t="shared" si="131"/>
        <v>1793.4556266900001</v>
      </c>
      <c r="F457" s="13">
        <f t="shared" si="131"/>
        <v>-212.26147478999997</v>
      </c>
      <c r="G457" s="13">
        <f t="shared" si="131"/>
        <v>1581.1941519</v>
      </c>
      <c r="H457" s="14">
        <f t="shared" si="131"/>
        <v>102.91680116000001</v>
      </c>
      <c r="I457" s="13">
        <f t="shared" si="131"/>
        <v>-62.588425520000001</v>
      </c>
      <c r="J457" s="13">
        <f t="shared" si="131"/>
        <v>40.328375640000004</v>
      </c>
      <c r="K457" s="14">
        <f t="shared" si="131"/>
        <v>119.22252753999994</v>
      </c>
      <c r="M457" s="24"/>
      <c r="N457" s="24"/>
      <c r="O457" s="24"/>
    </row>
    <row r="458" spans="1:15" ht="15" customHeight="1" x14ac:dyDescent="0.3">
      <c r="A458" s="18" t="s">
        <v>20</v>
      </c>
      <c r="B458" s="16">
        <v>0</v>
      </c>
      <c r="C458" s="16">
        <v>-130.30000000000001</v>
      </c>
      <c r="D458" s="16">
        <f>SUM(B458:C458)</f>
        <v>-130.30000000000001</v>
      </c>
      <c r="E458" s="16">
        <v>222.65064330999999</v>
      </c>
      <c r="F458" s="16">
        <v>-8.9897899999999992E-3</v>
      </c>
      <c r="G458" s="16">
        <f>SUM(E458:F458)</f>
        <v>222.64165352000001</v>
      </c>
      <c r="H458" s="17">
        <v>0.64537818000000002</v>
      </c>
      <c r="I458" s="16">
        <v>0</v>
      </c>
      <c r="J458" s="16">
        <f>SUM(H458:I458)</f>
        <v>0.64537818000000002</v>
      </c>
      <c r="K458" s="17">
        <f>SUM(D458,G458,J458)</f>
        <v>92.987031699999989</v>
      </c>
      <c r="M458" s="24"/>
      <c r="N458" s="24"/>
      <c r="O458" s="24"/>
    </row>
    <row r="459" spans="1:15" ht="15" customHeight="1" x14ac:dyDescent="0.3">
      <c r="A459" s="18" t="s">
        <v>21</v>
      </c>
      <c r="B459" s="16">
        <v>0</v>
      </c>
      <c r="C459" s="16">
        <v>-95.1</v>
      </c>
      <c r="D459" s="16">
        <f>SUM(B459:C459)</f>
        <v>-95.1</v>
      </c>
      <c r="E459" s="16">
        <v>45.835281770000002</v>
      </c>
      <c r="F459" s="16">
        <v>-0.37921547</v>
      </c>
      <c r="G459" s="16">
        <f>SUM(E459:F459)</f>
        <v>45.456066300000003</v>
      </c>
      <c r="H459" s="17">
        <v>23.812166449999999</v>
      </c>
      <c r="I459" s="16">
        <v>0</v>
      </c>
      <c r="J459" s="16">
        <f>SUM(H459:I459)</f>
        <v>23.812166449999999</v>
      </c>
      <c r="K459" s="17">
        <f>SUM(D459,G459,J459)</f>
        <v>-25.831767249999992</v>
      </c>
      <c r="M459" s="24"/>
      <c r="N459" s="24"/>
      <c r="O459" s="24"/>
    </row>
    <row r="460" spans="1:15" ht="15" customHeight="1" x14ac:dyDescent="0.3">
      <c r="A460" s="18" t="s">
        <v>22</v>
      </c>
      <c r="B460" s="16">
        <v>0</v>
      </c>
      <c r="C460" s="16">
        <v>-95.5</v>
      </c>
      <c r="D460" s="16">
        <f>SUM(B460:C460)</f>
        <v>-95.5</v>
      </c>
      <c r="E460" s="16">
        <v>91.853758049999996</v>
      </c>
      <c r="F460" s="16">
        <v>-40.556967409999999</v>
      </c>
      <c r="G460" s="16">
        <f>SUM(E460:F460)</f>
        <v>51.296790639999998</v>
      </c>
      <c r="H460" s="17">
        <v>2.03645648</v>
      </c>
      <c r="I460" s="16">
        <v>0</v>
      </c>
      <c r="J460" s="16">
        <f>SUM(H460:I460)</f>
        <v>2.03645648</v>
      </c>
      <c r="K460" s="17">
        <f>SUM(D460,G460,J460)</f>
        <v>-42.166752880000004</v>
      </c>
      <c r="M460" s="24"/>
      <c r="N460" s="24"/>
      <c r="O460" s="24"/>
    </row>
    <row r="461" spans="1:15" ht="15" customHeight="1" x14ac:dyDescent="0.3">
      <c r="A461" s="15" t="s">
        <v>16</v>
      </c>
      <c r="B461" s="13">
        <f t="shared" ref="B461:K461" si="132">SUM(B458:B460)</f>
        <v>0</v>
      </c>
      <c r="C461" s="13">
        <f t="shared" si="132"/>
        <v>-320.89999999999998</v>
      </c>
      <c r="D461" s="13">
        <f t="shared" si="132"/>
        <v>-320.89999999999998</v>
      </c>
      <c r="E461" s="13">
        <f t="shared" si="132"/>
        <v>360.33968313000003</v>
      </c>
      <c r="F461" s="13">
        <f t="shared" si="132"/>
        <v>-40.945172669999998</v>
      </c>
      <c r="G461" s="13">
        <f t="shared" si="132"/>
        <v>319.39451045999999</v>
      </c>
      <c r="H461" s="14">
        <f t="shared" si="132"/>
        <v>26.494001109999999</v>
      </c>
      <c r="I461" s="13">
        <f t="shared" si="132"/>
        <v>0</v>
      </c>
      <c r="J461" s="13">
        <f t="shared" si="132"/>
        <v>26.494001109999999</v>
      </c>
      <c r="K461" s="14">
        <f t="shared" si="132"/>
        <v>24.98851157</v>
      </c>
      <c r="M461" s="24"/>
      <c r="N461" s="24"/>
      <c r="O461" s="24"/>
    </row>
    <row r="462" spans="1:15" ht="15" customHeight="1" x14ac:dyDescent="0.3">
      <c r="A462" s="18" t="s">
        <v>23</v>
      </c>
      <c r="B462" s="16">
        <v>0</v>
      </c>
      <c r="C462" s="16">
        <v>-24</v>
      </c>
      <c r="D462" s="16">
        <f>SUM(B462:C462)</f>
        <v>-24</v>
      </c>
      <c r="E462" s="16">
        <v>116.53630953</v>
      </c>
      <c r="F462" s="16">
        <v>-8.0490584500000004</v>
      </c>
      <c r="G462" s="16">
        <f>SUM(E462:F462)</f>
        <v>108.48725107999999</v>
      </c>
      <c r="H462" s="17">
        <v>3.1641452999999999</v>
      </c>
      <c r="I462" s="16">
        <v>0</v>
      </c>
      <c r="J462" s="16">
        <f>SUM(H462:I462)</f>
        <v>3.1641452999999999</v>
      </c>
      <c r="K462" s="17">
        <f>SUM(D462,G462,J462)</f>
        <v>87.651396379999994</v>
      </c>
      <c r="M462" s="24"/>
      <c r="N462" s="24"/>
      <c r="O462" s="24"/>
    </row>
    <row r="463" spans="1:15" ht="15" customHeight="1" x14ac:dyDescent="0.3">
      <c r="A463" s="18" t="s">
        <v>24</v>
      </c>
      <c r="B463" s="16">
        <v>0</v>
      </c>
      <c r="C463" s="16">
        <v>-92.2</v>
      </c>
      <c r="D463" s="16">
        <f>SUM(B463:C463)</f>
        <v>-92.2</v>
      </c>
      <c r="E463" s="16">
        <v>123.99673681</v>
      </c>
      <c r="F463" s="16">
        <v>-2.5371700000000001E-3</v>
      </c>
      <c r="G463" s="16">
        <f>SUM(E463:F463)</f>
        <v>123.99419964000001</v>
      </c>
      <c r="H463" s="17">
        <v>1.9197022399999999</v>
      </c>
      <c r="I463" s="16">
        <v>-0.18172605999999999</v>
      </c>
      <c r="J463" s="16">
        <f>SUM(H463:I463)</f>
        <v>1.73797618</v>
      </c>
      <c r="K463" s="17">
        <f>SUM(D463,G463,J463)</f>
        <v>33.532175819999999</v>
      </c>
      <c r="M463" s="24"/>
      <c r="N463" s="24"/>
      <c r="O463" s="24"/>
    </row>
    <row r="464" spans="1:15" ht="15" customHeight="1" x14ac:dyDescent="0.3">
      <c r="A464" s="18" t="s">
        <v>25</v>
      </c>
      <c r="B464" s="16">
        <v>0</v>
      </c>
      <c r="C464" s="16">
        <v>-107.9</v>
      </c>
      <c r="D464" s="16">
        <f>SUM(B464:C464)</f>
        <v>-107.9</v>
      </c>
      <c r="E464" s="16">
        <v>90.639686330000004</v>
      </c>
      <c r="F464" s="16">
        <v>-100.54910552</v>
      </c>
      <c r="G464" s="16">
        <f>SUM(E464:F464)</f>
        <v>-9.9094191899999942</v>
      </c>
      <c r="H464" s="17">
        <v>6.6647593799999996</v>
      </c>
      <c r="I464" s="16">
        <v>-0.20442705999999999</v>
      </c>
      <c r="J464" s="16">
        <f>SUM(H464:I464)</f>
        <v>6.4603323199999991</v>
      </c>
      <c r="K464" s="17">
        <f>SUM(D464,G464,J464)</f>
        <v>-111.34908687000001</v>
      </c>
      <c r="M464" s="24"/>
      <c r="N464" s="24"/>
      <c r="O464" s="24"/>
    </row>
    <row r="465" spans="1:15" ht="15" customHeight="1" x14ac:dyDescent="0.3">
      <c r="A465" s="15" t="s">
        <v>17</v>
      </c>
      <c r="B465" s="13">
        <f>SUM(B462:B464)</f>
        <v>0</v>
      </c>
      <c r="C465" s="13">
        <f t="shared" ref="C465:K465" si="133">SUM(C462:C464)</f>
        <v>-224.10000000000002</v>
      </c>
      <c r="D465" s="13">
        <f t="shared" si="133"/>
        <v>-224.10000000000002</v>
      </c>
      <c r="E465" s="13">
        <f t="shared" si="133"/>
        <v>331.17273267000002</v>
      </c>
      <c r="F465" s="13">
        <f t="shared" si="133"/>
        <v>-108.60070114</v>
      </c>
      <c r="G465" s="13">
        <f t="shared" si="133"/>
        <v>222.57203153</v>
      </c>
      <c r="H465" s="14">
        <f t="shared" si="133"/>
        <v>11.74860692</v>
      </c>
      <c r="I465" s="13">
        <f t="shared" si="133"/>
        <v>-0.38615312000000002</v>
      </c>
      <c r="J465" s="13">
        <f t="shared" si="133"/>
        <v>11.362453799999999</v>
      </c>
      <c r="K465" s="14">
        <f t="shared" si="133"/>
        <v>9.8344853299999784</v>
      </c>
      <c r="M465" s="24"/>
      <c r="N465" s="24"/>
      <c r="O465" s="24"/>
    </row>
    <row r="466" spans="1:15" ht="15" customHeight="1" x14ac:dyDescent="0.3">
      <c r="A466" s="18" t="s">
        <v>26</v>
      </c>
      <c r="B466" s="16">
        <v>0</v>
      </c>
      <c r="C466" s="16">
        <v>-113.5</v>
      </c>
      <c r="D466" s="16">
        <f>SUM(B466:C466)</f>
        <v>-113.5</v>
      </c>
      <c r="E466" s="16">
        <v>144.71976151000001</v>
      </c>
      <c r="F466" s="16">
        <v>-3.9338999999999997E-3</v>
      </c>
      <c r="G466" s="16">
        <f>SUM(E466:F466)</f>
        <v>144.71582761000002</v>
      </c>
      <c r="H466" s="17">
        <v>5.62164252</v>
      </c>
      <c r="I466" s="16">
        <v>-38.533759410000002</v>
      </c>
      <c r="J466" s="16">
        <f>SUM(H466:I466)</f>
        <v>-32.91211689</v>
      </c>
      <c r="K466" s="17">
        <f>SUM(D466,G466,J466)</f>
        <v>-1.6962892799999807</v>
      </c>
      <c r="M466" s="24"/>
      <c r="N466" s="24"/>
      <c r="O466" s="24"/>
    </row>
    <row r="467" spans="1:15" ht="15" customHeight="1" x14ac:dyDescent="0.3">
      <c r="A467" s="18" t="s">
        <v>27</v>
      </c>
      <c r="B467" s="16">
        <v>0</v>
      </c>
      <c r="C467" s="16">
        <v>-172.4</v>
      </c>
      <c r="D467" s="16">
        <v>-172.4</v>
      </c>
      <c r="E467" s="16">
        <v>90.8405226</v>
      </c>
      <c r="F467" s="16">
        <v>-2.1260782900000001</v>
      </c>
      <c r="G467" s="16">
        <v>88.714444310000005</v>
      </c>
      <c r="H467" s="17">
        <v>5.9491162099999997</v>
      </c>
      <c r="I467" s="16">
        <v>0</v>
      </c>
      <c r="J467" s="16">
        <v>5.9491162099999997</v>
      </c>
      <c r="K467" s="17">
        <v>-77.736439480000001</v>
      </c>
      <c r="M467" s="24"/>
      <c r="N467" s="24"/>
      <c r="O467" s="24"/>
    </row>
    <row r="468" spans="1:15" ht="15" customHeight="1" x14ac:dyDescent="0.3">
      <c r="A468" s="18" t="s">
        <v>34</v>
      </c>
      <c r="B468" s="16">
        <v>0</v>
      </c>
      <c r="C468" s="16">
        <v>-172.1</v>
      </c>
      <c r="D468" s="16">
        <v>-172.1</v>
      </c>
      <c r="E468" s="16">
        <v>95.091945899999999</v>
      </c>
      <c r="F468" s="16">
        <v>-0.56428053</v>
      </c>
      <c r="G468" s="16">
        <v>94.527665369999994</v>
      </c>
      <c r="H468" s="17">
        <v>7.4638156100000002</v>
      </c>
      <c r="I468" s="16">
        <v>0</v>
      </c>
      <c r="J468" s="16">
        <v>7.4638156100000002</v>
      </c>
      <c r="K468" s="17">
        <v>-70.108519020000003</v>
      </c>
      <c r="M468" s="24"/>
      <c r="N468" s="24"/>
      <c r="O468" s="24"/>
    </row>
    <row r="469" spans="1:15" ht="15" customHeight="1" x14ac:dyDescent="0.3">
      <c r="A469" s="15" t="s">
        <v>18</v>
      </c>
      <c r="B469" s="13">
        <f>SUM(B466:B468)</f>
        <v>0</v>
      </c>
      <c r="C469" s="13">
        <f t="shared" ref="C469:J469" si="134">SUM(C466:C468)</f>
        <v>-458</v>
      </c>
      <c r="D469" s="13">
        <f>SUM(D466:D468)</f>
        <v>-458</v>
      </c>
      <c r="E469" s="13">
        <f>SUM(E466:E468)</f>
        <v>330.65223000999998</v>
      </c>
      <c r="F469" s="13">
        <f t="shared" si="134"/>
        <v>-2.69429272</v>
      </c>
      <c r="G469" s="13">
        <f>SUM(G466:G468)</f>
        <v>327.95793729000002</v>
      </c>
      <c r="H469" s="14">
        <f t="shared" si="134"/>
        <v>19.034574339999999</v>
      </c>
      <c r="I469" s="13">
        <f>SUM(I466:I468)</f>
        <v>-38.533759410000002</v>
      </c>
      <c r="J469" s="13">
        <f t="shared" si="134"/>
        <v>-19.499185069999999</v>
      </c>
      <c r="K469" s="14">
        <f>SUM(K466:K468)</f>
        <v>-149.54124777999999</v>
      </c>
      <c r="M469" s="24"/>
      <c r="N469" s="24"/>
      <c r="O469" s="24"/>
    </row>
    <row r="470" spans="1:15" ht="15" customHeight="1" x14ac:dyDescent="0.3">
      <c r="A470" s="18" t="s">
        <v>29</v>
      </c>
      <c r="B470" s="16">
        <v>0</v>
      </c>
      <c r="C470" s="16">
        <v>-232.5</v>
      </c>
      <c r="D470" s="16">
        <v>-232.5</v>
      </c>
      <c r="E470" s="16">
        <v>132.1839344</v>
      </c>
      <c r="F470" s="16">
        <v>0</v>
      </c>
      <c r="G470" s="16">
        <v>132.1839344</v>
      </c>
      <c r="H470" s="17">
        <v>5.3401473599999996</v>
      </c>
      <c r="I470" s="16">
        <v>-23.43271863</v>
      </c>
      <c r="J470" s="16">
        <v>-18.092571270000001</v>
      </c>
      <c r="K470" s="17">
        <v>-118.40863687000001</v>
      </c>
      <c r="L470" s="19"/>
      <c r="M470" s="24"/>
      <c r="N470" s="24"/>
      <c r="O470" s="24"/>
    </row>
    <row r="471" spans="1:15" ht="15" customHeight="1" x14ac:dyDescent="0.3">
      <c r="A471" s="18" t="s">
        <v>30</v>
      </c>
      <c r="B471" s="16">
        <v>0</v>
      </c>
      <c r="C471" s="16">
        <v>-228.8</v>
      </c>
      <c r="D471" s="16">
        <v>-228.8</v>
      </c>
      <c r="E471" s="16">
        <v>292.56292857</v>
      </c>
      <c r="F471" s="16">
        <v>-30.021268989999999</v>
      </c>
      <c r="G471" s="16">
        <v>262.54165957999999</v>
      </c>
      <c r="H471" s="17">
        <v>7.1372244</v>
      </c>
      <c r="I471" s="16">
        <v>-6.0836400000000004E-3</v>
      </c>
      <c r="J471" s="16">
        <v>7.1311407600000001</v>
      </c>
      <c r="K471" s="17">
        <v>40.872800339999976</v>
      </c>
      <c r="L471" s="19"/>
      <c r="M471" s="24"/>
      <c r="N471" s="24"/>
      <c r="O471" s="24"/>
    </row>
    <row r="472" spans="1:15" ht="15" customHeight="1" x14ac:dyDescent="0.3">
      <c r="A472" s="18" t="s">
        <v>31</v>
      </c>
      <c r="B472" s="16">
        <v>0</v>
      </c>
      <c r="C472" s="16">
        <v>-38</v>
      </c>
      <c r="D472" s="16">
        <v>-38</v>
      </c>
      <c r="E472" s="16">
        <v>346.54411791000001</v>
      </c>
      <c r="F472" s="16">
        <v>-30.000039269999998</v>
      </c>
      <c r="G472" s="16">
        <v>316.54407864000001</v>
      </c>
      <c r="H472" s="17">
        <v>33.162247030000003</v>
      </c>
      <c r="I472" s="16">
        <v>-0.22971072000000001</v>
      </c>
      <c r="J472" s="16">
        <v>32.932536310000003</v>
      </c>
      <c r="K472" s="17">
        <v>311.47661495</v>
      </c>
      <c r="L472" s="19"/>
      <c r="M472" s="24"/>
      <c r="N472" s="24"/>
      <c r="O472" s="24"/>
    </row>
    <row r="473" spans="1:15" ht="15" customHeight="1" x14ac:dyDescent="0.3">
      <c r="A473" s="15" t="s">
        <v>19</v>
      </c>
      <c r="B473" s="13">
        <f>SUM(B470:B472)</f>
        <v>0</v>
      </c>
      <c r="C473" s="13">
        <f t="shared" ref="C473:J473" si="135">SUM(C470:C472)</f>
        <v>-499.3</v>
      </c>
      <c r="D473" s="13">
        <f>SUM(D470:D472)</f>
        <v>-499.3</v>
      </c>
      <c r="E473" s="13">
        <f>SUM(E470:E472)</f>
        <v>771.29098088000001</v>
      </c>
      <c r="F473" s="13">
        <f t="shared" si="135"/>
        <v>-60.021308259999998</v>
      </c>
      <c r="G473" s="13">
        <f>SUM(G470:G472)</f>
        <v>711.26967261999994</v>
      </c>
      <c r="H473" s="14">
        <f t="shared" si="135"/>
        <v>45.63961879</v>
      </c>
      <c r="I473" s="13">
        <f>SUM(I470:I472)</f>
        <v>-23.66851299</v>
      </c>
      <c r="J473" s="13">
        <f t="shared" si="135"/>
        <v>21.971105800000004</v>
      </c>
      <c r="K473" s="14">
        <f>SUM(K470:K472)</f>
        <v>233.94077841999996</v>
      </c>
      <c r="L473" s="19"/>
      <c r="M473" s="24"/>
      <c r="N473" s="24"/>
      <c r="O473" s="24"/>
    </row>
    <row r="474" spans="1:15" ht="15" customHeight="1" x14ac:dyDescent="0.3">
      <c r="A474" s="12">
        <v>2022</v>
      </c>
      <c r="B474" s="13">
        <f t="shared" ref="B474:K474" si="136">+B478+B482+B486+B490</f>
        <v>0</v>
      </c>
      <c r="C474" s="13">
        <f t="shared" si="136"/>
        <v>-863.7</v>
      </c>
      <c r="D474" s="13">
        <f t="shared" si="136"/>
        <v>-863.7</v>
      </c>
      <c r="E474" s="13">
        <f t="shared" si="136"/>
        <v>1674.6427338523088</v>
      </c>
      <c r="F474" s="13">
        <f t="shared" si="136"/>
        <v>-543.15485816</v>
      </c>
      <c r="G474" s="13">
        <f t="shared" si="136"/>
        <v>1131.4878756923085</v>
      </c>
      <c r="H474" s="14">
        <f t="shared" si="136"/>
        <v>88.549419154835022</v>
      </c>
      <c r="I474" s="13">
        <f t="shared" si="136"/>
        <v>-80.665619634890504</v>
      </c>
      <c r="J474" s="13">
        <f t="shared" si="136"/>
        <v>7.8837995199445317</v>
      </c>
      <c r="K474" s="14">
        <f t="shared" si="136"/>
        <v>275.67167521225304</v>
      </c>
      <c r="L474" s="19"/>
      <c r="M474" s="24"/>
      <c r="N474" s="24"/>
      <c r="O474" s="24"/>
    </row>
    <row r="475" spans="1:15" ht="15" customHeight="1" x14ac:dyDescent="0.3">
      <c r="A475" s="18" t="s">
        <v>20</v>
      </c>
      <c r="B475" s="16">
        <v>0</v>
      </c>
      <c r="C475" s="16">
        <v>-230.9</v>
      </c>
      <c r="D475" s="16">
        <f>SUM(B475:C475)</f>
        <v>-230.9</v>
      </c>
      <c r="E475" s="16">
        <v>181.30659133</v>
      </c>
      <c r="F475" s="16">
        <v>-100.02899032000001</v>
      </c>
      <c r="G475" s="16">
        <f>SUM(E475:F475)</f>
        <v>81.277601009999998</v>
      </c>
      <c r="H475" s="17">
        <v>1.0937593299999999</v>
      </c>
      <c r="I475" s="16">
        <v>-28.60276253</v>
      </c>
      <c r="J475" s="16">
        <f>SUM(H475:I475)</f>
        <v>-27.509003199999999</v>
      </c>
      <c r="K475" s="17">
        <f>SUM(D475,G475,J475)</f>
        <v>-177.13140219000002</v>
      </c>
      <c r="L475" s="19"/>
      <c r="M475" s="24"/>
      <c r="N475" s="24"/>
      <c r="O475" s="24"/>
    </row>
    <row r="476" spans="1:15" ht="15" customHeight="1" x14ac:dyDescent="0.3">
      <c r="A476" s="18" t="s">
        <v>21</v>
      </c>
      <c r="B476" s="16">
        <v>0</v>
      </c>
      <c r="C476" s="16">
        <v>-175.1</v>
      </c>
      <c r="D476" s="16">
        <f>SUM(B476:C476)</f>
        <v>-175.1</v>
      </c>
      <c r="E476" s="16">
        <v>74.477257519999995</v>
      </c>
      <c r="F476" s="16">
        <v>0</v>
      </c>
      <c r="G476" s="16">
        <f>SUM(E476:F476)</f>
        <v>74.477257519999995</v>
      </c>
      <c r="H476" s="17">
        <v>1.54937597</v>
      </c>
      <c r="I476" s="16">
        <v>0</v>
      </c>
      <c r="J476" s="16">
        <f>SUM(H476:I476)</f>
        <v>1.54937597</v>
      </c>
      <c r="K476" s="17">
        <f>SUM(D476,G476,J476)</f>
        <v>-99.07336651</v>
      </c>
      <c r="L476" s="19"/>
      <c r="M476" s="24"/>
      <c r="N476" s="24"/>
      <c r="O476" s="24"/>
    </row>
    <row r="477" spans="1:15" ht="15" customHeight="1" x14ac:dyDescent="0.3">
      <c r="A477" s="18" t="s">
        <v>22</v>
      </c>
      <c r="B477" s="16">
        <v>0</v>
      </c>
      <c r="C477" s="16">
        <v>-144.6</v>
      </c>
      <c r="D477" s="16">
        <f>SUM(B477:C477)</f>
        <v>-144.6</v>
      </c>
      <c r="E477" s="16">
        <v>128.05560542000001</v>
      </c>
      <c r="F477" s="16">
        <v>-1.260785E-2</v>
      </c>
      <c r="G477" s="16">
        <f>SUM(E477:F477)</f>
        <v>128.04299757000001</v>
      </c>
      <c r="H477" s="17">
        <v>2.1235235399999999</v>
      </c>
      <c r="I477" s="16">
        <v>0</v>
      </c>
      <c r="J477" s="16">
        <f>SUM(H477:I477)</f>
        <v>2.1235235399999999</v>
      </c>
      <c r="K477" s="17">
        <f>SUM(D477,G477,J477)</f>
        <v>-14.433478889999982</v>
      </c>
      <c r="L477" s="19"/>
      <c r="M477" s="24"/>
      <c r="N477" s="24"/>
      <c r="O477" s="24"/>
    </row>
    <row r="478" spans="1:15" ht="15" customHeight="1" x14ac:dyDescent="0.3">
      <c r="A478" s="15" t="s">
        <v>16</v>
      </c>
      <c r="B478" s="13">
        <f>+SUM(B475:B477)</f>
        <v>0</v>
      </c>
      <c r="C478" s="13">
        <f t="shared" ref="C478:K478" si="137">+SUM(C475:C477)</f>
        <v>-550.6</v>
      </c>
      <c r="D478" s="13">
        <f t="shared" si="137"/>
        <v>-550.6</v>
      </c>
      <c r="E478" s="13">
        <f t="shared" si="137"/>
        <v>383.83945427000003</v>
      </c>
      <c r="F478" s="13">
        <f t="shared" si="137"/>
        <v>-100.04159817</v>
      </c>
      <c r="G478" s="13">
        <f t="shared" si="137"/>
        <v>283.79785609999999</v>
      </c>
      <c r="H478" s="14">
        <f t="shared" si="137"/>
        <v>4.7666588399999998</v>
      </c>
      <c r="I478" s="13">
        <f t="shared" si="137"/>
        <v>-28.60276253</v>
      </c>
      <c r="J478" s="13">
        <f t="shared" si="137"/>
        <v>-23.836103689999998</v>
      </c>
      <c r="K478" s="14">
        <f t="shared" si="137"/>
        <v>-290.63824759000005</v>
      </c>
      <c r="L478" s="19"/>
      <c r="M478" s="24"/>
      <c r="N478" s="24"/>
      <c r="O478" s="24"/>
    </row>
    <row r="479" spans="1:15" ht="15" customHeight="1" x14ac:dyDescent="0.3">
      <c r="A479" s="18" t="s">
        <v>23</v>
      </c>
      <c r="B479" s="16">
        <v>0</v>
      </c>
      <c r="C479" s="16">
        <v>-75</v>
      </c>
      <c r="D479" s="16">
        <f>SUM(B479:C479)</f>
        <v>-75</v>
      </c>
      <c r="E479" s="16">
        <v>101.92940350999999</v>
      </c>
      <c r="F479" s="16">
        <v>-149.77760147999999</v>
      </c>
      <c r="G479" s="16">
        <f>SUM(E479:F479)</f>
        <v>-47.848197970000001</v>
      </c>
      <c r="H479" s="17">
        <v>6.0973843800000012</v>
      </c>
      <c r="I479" s="16">
        <v>-11.54921158</v>
      </c>
      <c r="J479" s="16">
        <f>SUM(H479:I479)</f>
        <v>-5.4518271999999985</v>
      </c>
      <c r="K479" s="17">
        <f>SUM(D479,G479,J479)</f>
        <v>-128.30002517</v>
      </c>
      <c r="L479" s="19"/>
      <c r="M479" s="24"/>
      <c r="N479" s="24"/>
      <c r="O479" s="24"/>
    </row>
    <row r="480" spans="1:15" ht="15" customHeight="1" x14ac:dyDescent="0.3">
      <c r="A480" s="18" t="s">
        <v>24</v>
      </c>
      <c r="B480" s="16">
        <v>0</v>
      </c>
      <c r="C480" s="16">
        <v>-74.099999999999994</v>
      </c>
      <c r="D480" s="16">
        <f>SUM(B480:C480)</f>
        <v>-74.099999999999994</v>
      </c>
      <c r="E480" s="16">
        <v>114.24871632049764</v>
      </c>
      <c r="F480" s="16">
        <v>-150.85497541000001</v>
      </c>
      <c r="G480" s="16">
        <f>SUM(E480:F480)</f>
        <v>-36.606259089502373</v>
      </c>
      <c r="H480" s="17">
        <v>4.8888518448350213</v>
      </c>
      <c r="I480" s="16">
        <v>0</v>
      </c>
      <c r="J480" s="16">
        <f>SUM(H480:I480)</f>
        <v>4.8888518448350213</v>
      </c>
      <c r="K480" s="17">
        <f>SUM(D480,G480,J480)</f>
        <v>-105.81740724466735</v>
      </c>
      <c r="L480" s="19"/>
      <c r="M480" s="24"/>
      <c r="N480" s="24"/>
      <c r="O480" s="24"/>
    </row>
    <row r="481" spans="1:15" ht="15" customHeight="1" x14ac:dyDescent="0.3">
      <c r="A481" s="18" t="s">
        <v>25</v>
      </c>
      <c r="B481" s="16">
        <v>0</v>
      </c>
      <c r="C481" s="16">
        <v>-8.5</v>
      </c>
      <c r="D481" s="16">
        <f>SUM(B481:C481)</f>
        <v>-8.5</v>
      </c>
      <c r="E481" s="16">
        <v>111.514209124883</v>
      </c>
      <c r="F481" s="16">
        <v>-25.000070350000001</v>
      </c>
      <c r="G481" s="16">
        <f>SUM(E481:F481)</f>
        <v>86.514138774882994</v>
      </c>
      <c r="H481" s="17">
        <v>8.4636681899999999</v>
      </c>
      <c r="I481" s="16">
        <v>-0.173717634890489</v>
      </c>
      <c r="J481" s="16">
        <f>SUM(H481:I481)</f>
        <v>8.2899505551095114</v>
      </c>
      <c r="K481" s="17">
        <f>SUM(D481,G481,J481)</f>
        <v>86.304089329992507</v>
      </c>
      <c r="L481" s="19"/>
      <c r="M481" s="24"/>
      <c r="N481" s="24"/>
      <c r="O481" s="24"/>
    </row>
    <row r="482" spans="1:15" ht="15" customHeight="1" x14ac:dyDescent="0.3">
      <c r="A482" s="15" t="s">
        <v>17</v>
      </c>
      <c r="B482" s="13">
        <f>+SUM(B479:B481)</f>
        <v>0</v>
      </c>
      <c r="C482" s="13">
        <f t="shared" ref="C482:K482" si="138">+SUM(C479:C481)</f>
        <v>-157.6</v>
      </c>
      <c r="D482" s="13">
        <f t="shared" si="138"/>
        <v>-157.6</v>
      </c>
      <c r="E482" s="13">
        <f t="shared" si="138"/>
        <v>327.69232895538062</v>
      </c>
      <c r="F482" s="13">
        <f t="shared" si="138"/>
        <v>-325.63264723999998</v>
      </c>
      <c r="G482" s="13">
        <f t="shared" si="138"/>
        <v>2.0596817153806199</v>
      </c>
      <c r="H482" s="14">
        <f t="shared" si="138"/>
        <v>19.449904414835022</v>
      </c>
      <c r="I482" s="13">
        <f t="shared" si="138"/>
        <v>-11.722929214890488</v>
      </c>
      <c r="J482" s="13">
        <f t="shared" si="138"/>
        <v>7.7269751999445342</v>
      </c>
      <c r="K482" s="14">
        <f t="shared" si="138"/>
        <v>-147.81334308467484</v>
      </c>
      <c r="L482" s="19"/>
      <c r="M482" s="24"/>
      <c r="N482" s="24"/>
      <c r="O482" s="24"/>
    </row>
    <row r="483" spans="1:15" ht="15" customHeight="1" x14ac:dyDescent="0.3">
      <c r="A483" s="18" t="s">
        <v>26</v>
      </c>
      <c r="B483" s="16">
        <v>0</v>
      </c>
      <c r="C483" s="16">
        <v>0</v>
      </c>
      <c r="D483" s="16">
        <f>SUM(B483:C483)</f>
        <v>0</v>
      </c>
      <c r="E483" s="16">
        <v>111.57395463000002</v>
      </c>
      <c r="F483" s="16">
        <v>-80.000616960000002</v>
      </c>
      <c r="G483" s="16">
        <f>SUM(E483:F483)</f>
        <v>31.573337670000015</v>
      </c>
      <c r="H483" s="17">
        <v>7.2227349099999989</v>
      </c>
      <c r="I483" s="16">
        <v>0</v>
      </c>
      <c r="J483" s="16">
        <f>SUM(H483:I483)</f>
        <v>7.2227349099999989</v>
      </c>
      <c r="K483" s="17">
        <f>SUM(D483,G483,J483)</f>
        <v>38.796072580000015</v>
      </c>
      <c r="L483" s="19"/>
      <c r="M483" s="24"/>
      <c r="N483" s="24"/>
      <c r="O483" s="24"/>
    </row>
    <row r="484" spans="1:15" ht="15" customHeight="1" x14ac:dyDescent="0.3">
      <c r="A484" s="18" t="s">
        <v>27</v>
      </c>
      <c r="B484" s="16">
        <v>0</v>
      </c>
      <c r="C484" s="16">
        <v>0</v>
      </c>
      <c r="D484" s="16">
        <f>SUM(B484:C484)</f>
        <v>0</v>
      </c>
      <c r="E484" s="16">
        <v>105.88306915</v>
      </c>
      <c r="F484" s="16">
        <v>-3.2960459999999997E-2</v>
      </c>
      <c r="G484" s="16">
        <f>SUM(E484:F484)</f>
        <v>105.85010869</v>
      </c>
      <c r="H484" s="17">
        <v>3.7645253699999999</v>
      </c>
      <c r="I484" s="16">
        <v>0</v>
      </c>
      <c r="J484" s="16">
        <f>SUM(H484:I484)</f>
        <v>3.7645253699999999</v>
      </c>
      <c r="K484" s="17">
        <f>SUM(D484,G484,J484)</f>
        <v>109.61463406</v>
      </c>
      <c r="L484" s="19"/>
      <c r="M484" s="24"/>
      <c r="N484" s="24"/>
      <c r="O484" s="24"/>
    </row>
    <row r="485" spans="1:15" ht="15" customHeight="1" x14ac:dyDescent="0.3">
      <c r="A485" s="18" t="s">
        <v>34</v>
      </c>
      <c r="B485" s="16">
        <v>0</v>
      </c>
      <c r="C485" s="16">
        <v>0</v>
      </c>
      <c r="D485" s="16">
        <f>SUM(B485:C485)</f>
        <v>0</v>
      </c>
      <c r="E485" s="16">
        <v>119.13364542270295</v>
      </c>
      <c r="F485" s="16">
        <v>-30.00020108</v>
      </c>
      <c r="G485" s="16">
        <f>SUM(E485:F485)</f>
        <v>89.133444342702958</v>
      </c>
      <c r="H485" s="17">
        <v>6.2222776499999997</v>
      </c>
      <c r="I485" s="16">
        <v>-8.8636359999999997E-2</v>
      </c>
      <c r="J485" s="16">
        <f t="shared" ref="J485" si="139">SUM(H485:I485)</f>
        <v>6.1336412899999999</v>
      </c>
      <c r="K485" s="17">
        <f t="shared" ref="K485" si="140">SUM(D485,G485,J485)</f>
        <v>95.267085632702958</v>
      </c>
      <c r="L485" s="19"/>
      <c r="M485" s="24"/>
      <c r="N485" s="24"/>
      <c r="O485" s="24"/>
    </row>
    <row r="486" spans="1:15" ht="15" customHeight="1" x14ac:dyDescent="0.3">
      <c r="A486" s="15" t="s">
        <v>18</v>
      </c>
      <c r="B486" s="13">
        <f>SUM(B483:B485)</f>
        <v>0</v>
      </c>
      <c r="C486" s="13">
        <f t="shared" ref="C486" si="141">SUM(C483:C485)</f>
        <v>0</v>
      </c>
      <c r="D486" s="13">
        <f>SUM(D483:D485)</f>
        <v>0</v>
      </c>
      <c r="E486" s="13">
        <f t="shared" ref="E486:K486" si="142">SUM(E483:E485)</f>
        <v>336.590669202703</v>
      </c>
      <c r="F486" s="13">
        <f t="shared" si="142"/>
        <v>-110.0337785</v>
      </c>
      <c r="G486" s="13">
        <f t="shared" si="142"/>
        <v>226.55689070270296</v>
      </c>
      <c r="H486" s="14">
        <f t="shared" si="142"/>
        <v>17.20953793</v>
      </c>
      <c r="I486" s="13">
        <f t="shared" si="142"/>
        <v>-8.8636359999999997E-2</v>
      </c>
      <c r="J486" s="13">
        <f t="shared" si="142"/>
        <v>17.120901570000001</v>
      </c>
      <c r="K486" s="14">
        <f t="shared" si="142"/>
        <v>243.67779227270296</v>
      </c>
      <c r="L486" s="19"/>
      <c r="M486" s="24"/>
      <c r="N486" s="24"/>
      <c r="O486" s="24"/>
    </row>
    <row r="487" spans="1:15" ht="15" customHeight="1" x14ac:dyDescent="0.3">
      <c r="A487" s="18" t="s">
        <v>29</v>
      </c>
      <c r="B487" s="16">
        <v>0</v>
      </c>
      <c r="C487" s="16">
        <v>-60.5</v>
      </c>
      <c r="D487" s="16">
        <f>SUM(B487:C487)</f>
        <v>-60.5</v>
      </c>
      <c r="E487" s="16">
        <v>158.75791252293504</v>
      </c>
      <c r="F487" s="16">
        <v>-5.6120061000000003</v>
      </c>
      <c r="G487" s="16">
        <f>SUM(E487:F487)</f>
        <v>153.14590642293504</v>
      </c>
      <c r="H487" s="17">
        <v>6.1474310900000013</v>
      </c>
      <c r="I487" s="16">
        <v>-40.251291530000003</v>
      </c>
      <c r="J487" s="16">
        <f t="shared" ref="J487:J488" si="143">SUM(H487:I487)</f>
        <v>-34.103860440000005</v>
      </c>
      <c r="K487" s="17">
        <f t="shared" ref="K487:K488" si="144">SUM(D487,G487,J487)</f>
        <v>58.542045982935036</v>
      </c>
      <c r="L487" s="19"/>
      <c r="M487" s="24"/>
      <c r="N487" s="24"/>
      <c r="O487" s="24"/>
    </row>
    <row r="488" spans="1:15" ht="15" customHeight="1" x14ac:dyDescent="0.3">
      <c r="A488" s="18" t="s">
        <v>30</v>
      </c>
      <c r="B488" s="16">
        <v>0</v>
      </c>
      <c r="C488" s="16">
        <v>-47.5</v>
      </c>
      <c r="D488" s="16">
        <f>SUM(B488:C488)</f>
        <v>-47.5</v>
      </c>
      <c r="E488" s="16">
        <v>176.41150687153217</v>
      </c>
      <c r="F488" s="16">
        <v>-5.7432400000000002E-3</v>
      </c>
      <c r="G488" s="16">
        <f>SUM(E488:F488)</f>
        <v>176.40576363153218</v>
      </c>
      <c r="H488" s="17">
        <v>6.7038349899999998</v>
      </c>
      <c r="I488" s="16">
        <v>0</v>
      </c>
      <c r="J488" s="16">
        <f t="shared" si="143"/>
        <v>6.7038349899999998</v>
      </c>
      <c r="K488" s="17">
        <f t="shared" si="144"/>
        <v>135.60959862153217</v>
      </c>
      <c r="L488" s="19"/>
      <c r="M488" s="24"/>
      <c r="N488" s="24"/>
      <c r="O488" s="24"/>
    </row>
    <row r="489" spans="1:15" ht="15" customHeight="1" x14ac:dyDescent="0.3">
      <c r="A489" s="18" t="s">
        <v>31</v>
      </c>
      <c r="B489" s="16">
        <v>0</v>
      </c>
      <c r="C489" s="16">
        <v>-47.5</v>
      </c>
      <c r="D489" s="16">
        <v>-47.5</v>
      </c>
      <c r="E489" s="16">
        <v>291.35086202975776</v>
      </c>
      <c r="F489" s="16">
        <v>-1.82908491</v>
      </c>
      <c r="G489" s="16">
        <v>289.52177711975776</v>
      </c>
      <c r="H489" s="17">
        <v>34.27205189</v>
      </c>
      <c r="I489" s="16">
        <v>0</v>
      </c>
      <c r="J489" s="16">
        <v>34.27205189</v>
      </c>
      <c r="K489" s="17">
        <v>276.29382900975776</v>
      </c>
      <c r="L489" s="19"/>
      <c r="M489" s="24"/>
      <c r="N489" s="24"/>
      <c r="O489" s="24"/>
    </row>
    <row r="490" spans="1:15" ht="15" customHeight="1" x14ac:dyDescent="0.3">
      <c r="A490" s="15" t="s">
        <v>19</v>
      </c>
      <c r="B490" s="13">
        <f>SUM(B487:B489)</f>
        <v>0</v>
      </c>
      <c r="C490" s="13">
        <f>SUM(C487:C489)</f>
        <v>-155.5</v>
      </c>
      <c r="D490" s="13">
        <f>SUM(D487:D489)</f>
        <v>-155.5</v>
      </c>
      <c r="E490" s="13">
        <f t="shared" ref="E490:K490" si="145">SUM(E487:E489)</f>
        <v>626.520281424225</v>
      </c>
      <c r="F490" s="13">
        <f t="shared" si="145"/>
        <v>-7.4468342500000002</v>
      </c>
      <c r="G490" s="13">
        <f t="shared" si="145"/>
        <v>619.07344717422495</v>
      </c>
      <c r="H490" s="14">
        <f t="shared" si="145"/>
        <v>47.123317970000002</v>
      </c>
      <c r="I490" s="13">
        <f t="shared" si="145"/>
        <v>-40.251291530000003</v>
      </c>
      <c r="J490" s="13">
        <f t="shared" si="145"/>
        <v>6.8720264399999955</v>
      </c>
      <c r="K490" s="14">
        <f t="shared" si="145"/>
        <v>470.44547361422497</v>
      </c>
      <c r="L490" s="19"/>
      <c r="M490" s="24"/>
      <c r="N490" s="24"/>
      <c r="O490" s="24"/>
    </row>
    <row r="491" spans="1:15" ht="15" customHeight="1" x14ac:dyDescent="0.3">
      <c r="A491" s="12">
        <v>2023</v>
      </c>
      <c r="B491" s="13">
        <f>+B495+B499+B503+B507</f>
        <v>0</v>
      </c>
      <c r="C491" s="13">
        <f t="shared" ref="C491:K491" si="146">+C495+C499+C503+C507</f>
        <v>-833</v>
      </c>
      <c r="D491" s="13">
        <f t="shared" si="146"/>
        <v>-833</v>
      </c>
      <c r="E491" s="13">
        <f t="shared" si="146"/>
        <v>1406.3470279736584</v>
      </c>
      <c r="F491" s="13">
        <f t="shared" si="146"/>
        <v>-296.57887821000003</v>
      </c>
      <c r="G491" s="13">
        <f t="shared" si="146"/>
        <v>1109.7681497636586</v>
      </c>
      <c r="H491" s="14">
        <f t="shared" si="146"/>
        <v>51.211111320000001</v>
      </c>
      <c r="I491" s="13">
        <f t="shared" si="146"/>
        <v>-54.534500539999996</v>
      </c>
      <c r="J491" s="13">
        <f t="shared" si="146"/>
        <v>-3.3233892199999993</v>
      </c>
      <c r="K491" s="14">
        <f t="shared" si="146"/>
        <v>273.44476054365833</v>
      </c>
      <c r="L491" s="19"/>
      <c r="M491" s="24"/>
      <c r="N491" s="24"/>
      <c r="O491" s="24"/>
    </row>
    <row r="492" spans="1:15" ht="15" customHeight="1" x14ac:dyDescent="0.3">
      <c r="A492" s="18" t="s">
        <v>20</v>
      </c>
      <c r="B492" s="16">
        <v>0</v>
      </c>
      <c r="C492" s="16">
        <v>-225.3</v>
      </c>
      <c r="D492" s="16">
        <f>SUM(B492:C492)</f>
        <v>-225.3</v>
      </c>
      <c r="E492" s="16">
        <v>90.683882110000013</v>
      </c>
      <c r="F492" s="16">
        <v>-2.0348E-4</v>
      </c>
      <c r="G492" s="16">
        <f>SUM(E492:F492)</f>
        <v>90.683678630000017</v>
      </c>
      <c r="H492" s="17">
        <v>0.77317552000000001</v>
      </c>
      <c r="I492" s="16">
        <v>0</v>
      </c>
      <c r="J492" s="16">
        <f t="shared" ref="J492:J506" si="147">SUM(H492:I492)</f>
        <v>0.77317552000000001</v>
      </c>
      <c r="K492" s="17">
        <f t="shared" ref="K492:K502" si="148">SUM(D492,G492,J492)</f>
        <v>-133.84314584999998</v>
      </c>
      <c r="L492" s="19"/>
      <c r="M492" s="24"/>
      <c r="N492" s="24"/>
      <c r="O492" s="24"/>
    </row>
    <row r="493" spans="1:15" ht="15" customHeight="1" x14ac:dyDescent="0.3">
      <c r="A493" s="18" t="s">
        <v>21</v>
      </c>
      <c r="B493" s="16">
        <v>0</v>
      </c>
      <c r="C493" s="16">
        <v>-120</v>
      </c>
      <c r="D493" s="16">
        <f>SUM(B493:C493)</f>
        <v>-120</v>
      </c>
      <c r="E493" s="16">
        <v>133.35631285999997</v>
      </c>
      <c r="F493" s="16">
        <v>-4.8844230000000002E-2</v>
      </c>
      <c r="G493" s="16">
        <f>SUM(E493:F493)</f>
        <v>133.30746862999999</v>
      </c>
      <c r="H493" s="17">
        <v>1.91221435</v>
      </c>
      <c r="I493" s="16">
        <v>0</v>
      </c>
      <c r="J493" s="16">
        <f t="shared" si="147"/>
        <v>1.91221435</v>
      </c>
      <c r="K493" s="17">
        <f t="shared" si="148"/>
        <v>15.219682979999988</v>
      </c>
      <c r="L493" s="19"/>
      <c r="M493" s="24"/>
      <c r="N493" s="24"/>
      <c r="O493" s="24"/>
    </row>
    <row r="494" spans="1:15" ht="15" customHeight="1" x14ac:dyDescent="0.3">
      <c r="A494" s="18" t="s">
        <v>22</v>
      </c>
      <c r="B494" s="16">
        <v>0</v>
      </c>
      <c r="C494" s="16">
        <v>-73.7</v>
      </c>
      <c r="D494" s="16">
        <f>SUM(B494:C494)</f>
        <v>-73.7</v>
      </c>
      <c r="E494" s="16">
        <v>118.97192075</v>
      </c>
      <c r="F494" s="16">
        <v>-70.747683970000011</v>
      </c>
      <c r="G494" s="16">
        <f>SUM(E494:F494)</f>
        <v>48.224236779999984</v>
      </c>
      <c r="H494" s="17">
        <v>2.00557228</v>
      </c>
      <c r="I494" s="16">
        <v>-8.5616392699999988</v>
      </c>
      <c r="J494" s="16">
        <f t="shared" si="147"/>
        <v>-6.5560669899999988</v>
      </c>
      <c r="K494" s="17">
        <f t="shared" si="148"/>
        <v>-32.031830210000017</v>
      </c>
      <c r="L494" s="19"/>
      <c r="M494" s="24"/>
      <c r="N494" s="24"/>
      <c r="O494" s="24"/>
    </row>
    <row r="495" spans="1:15" ht="15" customHeight="1" x14ac:dyDescent="0.3">
      <c r="A495" s="15" t="s">
        <v>16</v>
      </c>
      <c r="B495" s="13">
        <f>+SUM(B492:B494)</f>
        <v>0</v>
      </c>
      <c r="C495" s="13">
        <f t="shared" ref="C495:D495" si="149">+SUM(C492:C494)</f>
        <v>-419</v>
      </c>
      <c r="D495" s="13">
        <f t="shared" si="149"/>
        <v>-419</v>
      </c>
      <c r="E495" s="13">
        <f t="shared" ref="E495:J495" si="150">+SUM(E492:E494)</f>
        <v>343.01211572</v>
      </c>
      <c r="F495" s="13">
        <f t="shared" si="150"/>
        <v>-70.796731680000008</v>
      </c>
      <c r="G495" s="13">
        <f t="shared" si="150"/>
        <v>272.21538404</v>
      </c>
      <c r="H495" s="14">
        <f t="shared" si="150"/>
        <v>4.6909621499999998</v>
      </c>
      <c r="I495" s="13">
        <f t="shared" si="150"/>
        <v>-8.5616392699999988</v>
      </c>
      <c r="J495" s="13">
        <f t="shared" si="150"/>
        <v>-3.870677119999999</v>
      </c>
      <c r="K495" s="14">
        <f t="shared" si="148"/>
        <v>-150.65529308000001</v>
      </c>
      <c r="L495" s="19"/>
      <c r="M495" s="24"/>
      <c r="N495" s="24"/>
      <c r="O495" s="24"/>
    </row>
    <row r="496" spans="1:15" ht="15" customHeight="1" x14ac:dyDescent="0.3">
      <c r="A496" s="18" t="s">
        <v>23</v>
      </c>
      <c r="B496" s="16">
        <v>0</v>
      </c>
      <c r="C496" s="16">
        <v>-29.4</v>
      </c>
      <c r="D496" s="16">
        <f>SUM(B496:C496)</f>
        <v>-29.4</v>
      </c>
      <c r="E496" s="16">
        <v>171.31633096999997</v>
      </c>
      <c r="F496" s="16">
        <v>-95.497386239999997</v>
      </c>
      <c r="G496" s="16">
        <f>SUM(E496:F496)</f>
        <v>75.81894472999997</v>
      </c>
      <c r="H496" s="17">
        <v>3.54483529</v>
      </c>
      <c r="I496" s="16">
        <v>-7</v>
      </c>
      <c r="J496" s="16">
        <f t="shared" si="147"/>
        <v>-3.45516471</v>
      </c>
      <c r="K496" s="17">
        <f t="shared" si="148"/>
        <v>42.963780019999973</v>
      </c>
      <c r="L496" s="19"/>
      <c r="M496" s="24"/>
      <c r="N496" s="24"/>
      <c r="O496" s="24"/>
    </row>
    <row r="497" spans="1:15" ht="15" customHeight="1" x14ac:dyDescent="0.3">
      <c r="A497" s="18" t="s">
        <v>24</v>
      </c>
      <c r="B497" s="16">
        <v>0</v>
      </c>
      <c r="C497" s="16">
        <v>-29.5</v>
      </c>
      <c r="D497" s="16">
        <f>SUM(B497:C497)</f>
        <v>-29.5</v>
      </c>
      <c r="E497" s="16">
        <v>77.184940199999986</v>
      </c>
      <c r="F497" s="16">
        <v>-20.000467489999998</v>
      </c>
      <c r="G497" s="16">
        <f>SUM(E497:F497)</f>
        <v>57.184472709999987</v>
      </c>
      <c r="H497" s="17">
        <v>2.75423179</v>
      </c>
      <c r="I497" s="16">
        <v>0</v>
      </c>
      <c r="J497" s="16">
        <f t="shared" si="147"/>
        <v>2.75423179</v>
      </c>
      <c r="K497" s="17">
        <f t="shared" si="148"/>
        <v>30.438704499999986</v>
      </c>
      <c r="L497" s="19"/>
      <c r="M497" s="24"/>
      <c r="N497" s="24"/>
      <c r="O497" s="24"/>
    </row>
    <row r="498" spans="1:15" ht="15" customHeight="1" x14ac:dyDescent="0.3">
      <c r="A498" s="18" t="s">
        <v>25</v>
      </c>
      <c r="B498" s="16">
        <v>0</v>
      </c>
      <c r="C498" s="16">
        <v>0</v>
      </c>
      <c r="D498" s="16">
        <f>SUM(B498:C498)</f>
        <v>0</v>
      </c>
      <c r="E498" s="16">
        <v>72.278331750000007</v>
      </c>
      <c r="F498" s="16">
        <v>-30.022935369999999</v>
      </c>
      <c r="G498" s="16">
        <f>SUM(E498:F498)</f>
        <v>42.255396380000008</v>
      </c>
      <c r="H498" s="17">
        <v>2.5127593199999998</v>
      </c>
      <c r="I498" s="16">
        <v>-3.93456048</v>
      </c>
      <c r="J498" s="16">
        <f t="shared" si="147"/>
        <v>-1.4218011600000002</v>
      </c>
      <c r="K498" s="17">
        <f t="shared" si="148"/>
        <v>40.833595220000007</v>
      </c>
      <c r="L498" s="19"/>
      <c r="M498" s="24"/>
      <c r="N498" s="24"/>
      <c r="O498" s="24"/>
    </row>
    <row r="499" spans="1:15" ht="15" customHeight="1" x14ac:dyDescent="0.3">
      <c r="A499" s="15" t="s">
        <v>17</v>
      </c>
      <c r="B499" s="13">
        <f>+SUM(B496:B498)</f>
        <v>0</v>
      </c>
      <c r="C499" s="13">
        <f t="shared" ref="C499:I499" si="151">+SUM(C496:C498)</f>
        <v>-58.9</v>
      </c>
      <c r="D499" s="13">
        <f t="shared" si="151"/>
        <v>-58.9</v>
      </c>
      <c r="E499" s="13">
        <f t="shared" si="151"/>
        <v>320.77960291999995</v>
      </c>
      <c r="F499" s="13">
        <f t="shared" si="151"/>
        <v>-145.5207891</v>
      </c>
      <c r="G499" s="13">
        <f t="shared" si="151"/>
        <v>175.25881381999997</v>
      </c>
      <c r="H499" s="14">
        <f t="shared" si="151"/>
        <v>8.8118264000000011</v>
      </c>
      <c r="I499" s="13">
        <f t="shared" si="151"/>
        <v>-10.93456048</v>
      </c>
      <c r="J499" s="13">
        <f>+SUM(J496:J498)</f>
        <v>-2.1227340800000003</v>
      </c>
      <c r="K499" s="14">
        <f>+SUM(K496:K498)</f>
        <v>114.23607973999997</v>
      </c>
      <c r="L499" s="19"/>
      <c r="M499" s="24"/>
      <c r="N499" s="24"/>
      <c r="O499" s="24"/>
    </row>
    <row r="500" spans="1:15" ht="15" customHeight="1" x14ac:dyDescent="0.3">
      <c r="A500" s="18" t="s">
        <v>26</v>
      </c>
      <c r="B500" s="16">
        <v>0</v>
      </c>
      <c r="C500" s="16">
        <v>0</v>
      </c>
      <c r="D500" s="16">
        <f>SUM(B500:C500)</f>
        <v>0</v>
      </c>
      <c r="E500" s="16">
        <v>83.710766799999988</v>
      </c>
      <c r="F500" s="16">
        <v>-30.000137500000001</v>
      </c>
      <c r="G500" s="16">
        <f>SUM(E500:F500)</f>
        <v>53.710629299999987</v>
      </c>
      <c r="H500" s="17">
        <v>10.378230520000001</v>
      </c>
      <c r="I500" s="16">
        <v>-6.4770000000000003</v>
      </c>
      <c r="J500" s="16">
        <f t="shared" si="147"/>
        <v>3.9012305200000004</v>
      </c>
      <c r="K500" s="17">
        <f t="shared" si="148"/>
        <v>57.611859819999985</v>
      </c>
      <c r="L500" s="19"/>
      <c r="M500" s="24"/>
      <c r="N500" s="24"/>
      <c r="O500" s="24"/>
    </row>
    <row r="501" spans="1:15" ht="15" customHeight="1" x14ac:dyDescent="0.3">
      <c r="A501" s="18" t="s">
        <v>27</v>
      </c>
      <c r="B501" s="16">
        <v>0</v>
      </c>
      <c r="C501" s="16">
        <v>0</v>
      </c>
      <c r="D501" s="16">
        <f>SUM(B501:C501)</f>
        <v>0</v>
      </c>
      <c r="E501" s="16">
        <v>121.40204646000001</v>
      </c>
      <c r="F501" s="16">
        <v>-2.8078379999999997E-2</v>
      </c>
      <c r="G501" s="16">
        <f>SUM(E501:F501)</f>
        <v>121.37396808000001</v>
      </c>
      <c r="H501" s="17">
        <v>4.7001510900000012</v>
      </c>
      <c r="I501" s="16">
        <v>-0.6527307</v>
      </c>
      <c r="J501" s="16">
        <f t="shared" si="147"/>
        <v>4.047420390000001</v>
      </c>
      <c r="K501" s="17">
        <f t="shared" si="148"/>
        <v>125.42138847000001</v>
      </c>
      <c r="L501" s="19"/>
      <c r="M501" s="24"/>
      <c r="N501" s="24"/>
      <c r="O501" s="24"/>
    </row>
    <row r="502" spans="1:15" ht="15" customHeight="1" x14ac:dyDescent="0.3">
      <c r="A502" s="18" t="s">
        <v>34</v>
      </c>
      <c r="B502" s="16">
        <v>0</v>
      </c>
      <c r="C502" s="16">
        <v>0</v>
      </c>
      <c r="D502" s="16">
        <f>SUM(B502:C502)</f>
        <v>0</v>
      </c>
      <c r="E502" s="16">
        <v>59.129912659999995</v>
      </c>
      <c r="F502" s="16">
        <v>-50</v>
      </c>
      <c r="G502" s="16">
        <f>SUM(E502:F502)</f>
        <v>9.1299126599999951</v>
      </c>
      <c r="H502" s="17">
        <v>2.5091253200000003</v>
      </c>
      <c r="I502" s="16">
        <v>-4.8836343700000002</v>
      </c>
      <c r="J502" s="16">
        <f t="shared" si="147"/>
        <v>-2.3745090499999999</v>
      </c>
      <c r="K502" s="17">
        <f t="shared" si="148"/>
        <v>6.7554036099999948</v>
      </c>
      <c r="L502" s="19"/>
      <c r="M502" s="24"/>
      <c r="N502" s="24"/>
      <c r="O502" s="24"/>
    </row>
    <row r="503" spans="1:15" ht="15" customHeight="1" x14ac:dyDescent="0.3">
      <c r="A503" s="15" t="s">
        <v>18</v>
      </c>
      <c r="B503" s="13">
        <f>+SUM(B500:B502)</f>
        <v>0</v>
      </c>
      <c r="C503" s="13">
        <f t="shared" ref="C503:I503" si="152">+SUM(C500:C502)</f>
        <v>0</v>
      </c>
      <c r="D503" s="13">
        <f t="shared" si="152"/>
        <v>0</v>
      </c>
      <c r="E503" s="13">
        <f t="shared" si="152"/>
        <v>264.24272592</v>
      </c>
      <c r="F503" s="13">
        <f t="shared" si="152"/>
        <v>-80.028215880000005</v>
      </c>
      <c r="G503" s="13">
        <f t="shared" si="152"/>
        <v>184.21451003999999</v>
      </c>
      <c r="H503" s="14">
        <f t="shared" si="152"/>
        <v>17.58750693</v>
      </c>
      <c r="I503" s="13">
        <f t="shared" si="152"/>
        <v>-12.013365070000001</v>
      </c>
      <c r="J503" s="13">
        <f>+SUM(J500:J502)</f>
        <v>5.574141860000001</v>
      </c>
      <c r="K503" s="14">
        <f>+SUM(K500:K502)</f>
        <v>189.78865189999999</v>
      </c>
      <c r="L503" s="19"/>
      <c r="M503" s="24"/>
      <c r="N503" s="24"/>
      <c r="O503" s="24"/>
    </row>
    <row r="504" spans="1:15" ht="15" customHeight="1" x14ac:dyDescent="0.3">
      <c r="A504" s="18" t="s">
        <v>29</v>
      </c>
      <c r="B504" s="16">
        <v>0</v>
      </c>
      <c r="C504" s="16">
        <v>-88</v>
      </c>
      <c r="D504" s="16">
        <f>SUM(B504:C504)</f>
        <v>-88</v>
      </c>
      <c r="E504" s="16">
        <v>94.037744709999998</v>
      </c>
      <c r="F504" s="16">
        <v>-0.23080423999999999</v>
      </c>
      <c r="G504" s="16">
        <f>SUM(E504:F504)</f>
        <v>93.806940470000001</v>
      </c>
      <c r="H504" s="17">
        <v>2.1843094999999999</v>
      </c>
      <c r="I504" s="16">
        <v>0</v>
      </c>
      <c r="J504" s="16">
        <f t="shared" si="147"/>
        <v>2.1843094999999999</v>
      </c>
      <c r="K504" s="17">
        <f>SUM(D504,G504,J504)</f>
        <v>7.9912499700000001</v>
      </c>
      <c r="L504" s="19"/>
      <c r="M504" s="25"/>
      <c r="N504" s="25"/>
      <c r="O504" s="25"/>
    </row>
    <row r="505" spans="1:15" ht="15" customHeight="1" x14ac:dyDescent="0.3">
      <c r="A505" s="18" t="s">
        <v>30</v>
      </c>
      <c r="B505" s="16">
        <v>0</v>
      </c>
      <c r="C505" s="16">
        <v>-184.5</v>
      </c>
      <c r="D505" s="16">
        <f>SUM(B505:C505)</f>
        <v>-184.5</v>
      </c>
      <c r="E505" s="16">
        <v>123.85120594</v>
      </c>
      <c r="F505" s="16">
        <v>-8.3484999999999994E-4</v>
      </c>
      <c r="G505" s="16">
        <f>SUM(E505:F505)</f>
        <v>123.85037109</v>
      </c>
      <c r="H505" s="17">
        <v>9.0509536799999992</v>
      </c>
      <c r="I505" s="16">
        <v>-22.98748689</v>
      </c>
      <c r="J505" s="16">
        <f t="shared" si="147"/>
        <v>-13.93653321</v>
      </c>
      <c r="K505" s="17">
        <f>SUM(D505,G505,J505)</f>
        <v>-74.586162120000012</v>
      </c>
      <c r="L505" s="19"/>
      <c r="M505" s="25"/>
      <c r="N505" s="25"/>
      <c r="O505" s="25"/>
    </row>
    <row r="506" spans="1:15" s="26" customFormat="1" ht="15.5" x14ac:dyDescent="0.35">
      <c r="A506" s="18" t="s">
        <v>31</v>
      </c>
      <c r="B506" s="16">
        <v>0</v>
      </c>
      <c r="C506" s="16">
        <v>-82.6</v>
      </c>
      <c r="D506" s="16">
        <f>SUM(B506:C506)</f>
        <v>-82.6</v>
      </c>
      <c r="E506" s="16">
        <v>260.42363276365842</v>
      </c>
      <c r="F506" s="16">
        <v>-1.50246E-3</v>
      </c>
      <c r="G506" s="16">
        <f>SUM(E506:F506)</f>
        <v>260.42213030365843</v>
      </c>
      <c r="H506" s="17">
        <v>8.8855526600000001</v>
      </c>
      <c r="I506" s="16">
        <v>-3.7448830000000002E-2</v>
      </c>
      <c r="J506" s="16">
        <f t="shared" si="147"/>
        <v>8.8481038299999994</v>
      </c>
      <c r="K506" s="17">
        <f>SUM(D506,G506,J506)</f>
        <v>186.67023413365843</v>
      </c>
      <c r="M506" s="24"/>
      <c r="N506" s="24"/>
      <c r="O506" s="27"/>
    </row>
    <row r="507" spans="1:15" ht="15" customHeight="1" x14ac:dyDescent="0.3">
      <c r="A507" s="15" t="s">
        <v>19</v>
      </c>
      <c r="B507" s="13">
        <f>+SUM(B504:B506)</f>
        <v>0</v>
      </c>
      <c r="C507" s="13">
        <f t="shared" ref="C507:K507" si="153">+SUM(C504:C506)</f>
        <v>-355.1</v>
      </c>
      <c r="D507" s="13">
        <f t="shared" si="153"/>
        <v>-355.1</v>
      </c>
      <c r="E507" s="13">
        <f t="shared" si="153"/>
        <v>478.31258341365844</v>
      </c>
      <c r="F507" s="13">
        <f t="shared" si="153"/>
        <v>-0.23314155</v>
      </c>
      <c r="G507" s="13">
        <f t="shared" si="153"/>
        <v>478.07944186365842</v>
      </c>
      <c r="H507" s="14">
        <f t="shared" si="153"/>
        <v>20.120815839999999</v>
      </c>
      <c r="I507" s="13">
        <f t="shared" si="153"/>
        <v>-23.024935719999998</v>
      </c>
      <c r="J507" s="13">
        <f t="shared" si="153"/>
        <v>-2.9041198800000014</v>
      </c>
      <c r="K507" s="14">
        <f t="shared" si="153"/>
        <v>120.07532198365841</v>
      </c>
      <c r="L507" s="19"/>
      <c r="M507" s="24"/>
      <c r="N507" s="24"/>
      <c r="O507" s="24"/>
    </row>
    <row r="508" spans="1:15" ht="15" customHeight="1" x14ac:dyDescent="0.3">
      <c r="A508" s="12">
        <v>2024</v>
      </c>
      <c r="B508" s="13">
        <f>+B512+B516+B520+B524</f>
        <v>0</v>
      </c>
      <c r="C508" s="13">
        <f t="shared" ref="C508:K508" si="154">+C512+C516+C520+C524</f>
        <v>-1548.8000000000002</v>
      </c>
      <c r="D508" s="13">
        <f t="shared" si="154"/>
        <v>-1548.8000000000002</v>
      </c>
      <c r="E508" s="13">
        <f t="shared" si="154"/>
        <v>1624.211815477046</v>
      </c>
      <c r="F508" s="13">
        <f t="shared" si="154"/>
        <v>-683.12515364000001</v>
      </c>
      <c r="G508" s="13">
        <f t="shared" si="154"/>
        <v>941.08666183704622</v>
      </c>
      <c r="H508" s="14">
        <f t="shared" si="154"/>
        <v>58.609717289999999</v>
      </c>
      <c r="I508" s="13">
        <f t="shared" si="154"/>
        <v>-29.127700773274519</v>
      </c>
      <c r="J508" s="13">
        <f t="shared" si="154"/>
        <v>29.48201651672548</v>
      </c>
      <c r="K508" s="14">
        <f t="shared" si="154"/>
        <v>-578.23132164622848</v>
      </c>
      <c r="L508" s="19"/>
      <c r="M508" s="24"/>
      <c r="N508" s="24"/>
      <c r="O508" s="24"/>
    </row>
    <row r="509" spans="1:15" ht="15" customHeight="1" x14ac:dyDescent="0.3">
      <c r="A509" s="18" t="s">
        <v>20</v>
      </c>
      <c r="B509" s="16">
        <v>0</v>
      </c>
      <c r="C509" s="16">
        <v>-60</v>
      </c>
      <c r="D509" s="16">
        <f>SUM(B509:C509)</f>
        <v>-60</v>
      </c>
      <c r="E509" s="16">
        <v>57.693958104865239</v>
      </c>
      <c r="F509" s="16">
        <v>-1.3659341399999998</v>
      </c>
      <c r="G509" s="16">
        <f>SUM(E509:F509)</f>
        <v>56.328023964865238</v>
      </c>
      <c r="H509" s="17">
        <v>0.2947283</v>
      </c>
      <c r="I509" s="16">
        <v>0</v>
      </c>
      <c r="J509" s="16">
        <f t="shared" ref="J509:J511" si="155">SUM(H509:I509)</f>
        <v>0.2947283</v>
      </c>
      <c r="K509" s="17">
        <f t="shared" ref="K509:K512" si="156">SUM(D509,G509,J509)</f>
        <v>-3.3772477351347616</v>
      </c>
      <c r="L509" s="19"/>
      <c r="M509" s="24"/>
      <c r="N509" s="24"/>
      <c r="O509" s="24"/>
    </row>
    <row r="510" spans="1:15" ht="15" customHeight="1" x14ac:dyDescent="0.3">
      <c r="A510" s="18" t="s">
        <v>21</v>
      </c>
      <c r="B510" s="16">
        <v>0</v>
      </c>
      <c r="C510" s="16">
        <v>-3.5</v>
      </c>
      <c r="D510" s="16">
        <f t="shared" ref="D510:D511" si="157">SUM(B510:C510)</f>
        <v>-3.5</v>
      </c>
      <c r="E510" s="16">
        <v>223.73229612</v>
      </c>
      <c r="F510" s="16">
        <v>-160.11729538999998</v>
      </c>
      <c r="G510" s="16">
        <f t="shared" ref="G510:G511" si="158">SUM(E510:F510)</f>
        <v>63.61500073000002</v>
      </c>
      <c r="H510" s="17">
        <v>2.4048128700000002</v>
      </c>
      <c r="I510" s="16">
        <v>0</v>
      </c>
      <c r="J510" s="16">
        <f t="shared" si="155"/>
        <v>2.4048128700000002</v>
      </c>
      <c r="K510" s="17">
        <f t="shared" si="156"/>
        <v>62.51981360000002</v>
      </c>
      <c r="L510" s="19"/>
      <c r="M510" s="24"/>
      <c r="N510" s="24"/>
      <c r="O510" s="24"/>
    </row>
    <row r="511" spans="1:15" ht="15" customHeight="1" x14ac:dyDescent="0.3">
      <c r="A511" s="18" t="s">
        <v>22</v>
      </c>
      <c r="B511" s="16">
        <v>0</v>
      </c>
      <c r="C511" s="16">
        <v>-16</v>
      </c>
      <c r="D511" s="16">
        <f t="shared" si="157"/>
        <v>-16</v>
      </c>
      <c r="E511" s="16">
        <v>163.85032121999996</v>
      </c>
      <c r="F511" s="16">
        <v>-8.6866900000000011E-2</v>
      </c>
      <c r="G511" s="16">
        <f t="shared" si="158"/>
        <v>163.76345431999997</v>
      </c>
      <c r="H511" s="17">
        <v>1.12712908</v>
      </c>
      <c r="I511" s="16">
        <v>-1.3455836600000002</v>
      </c>
      <c r="J511" s="16">
        <f t="shared" si="155"/>
        <v>-0.21845458000000018</v>
      </c>
      <c r="K511" s="17">
        <f t="shared" si="156"/>
        <v>147.54499973999995</v>
      </c>
      <c r="L511" s="19"/>
      <c r="M511" s="24"/>
      <c r="N511" s="24"/>
      <c r="O511" s="24"/>
    </row>
    <row r="512" spans="1:15" x14ac:dyDescent="0.25">
      <c r="A512" s="28" t="s">
        <v>16</v>
      </c>
      <c r="B512" s="29">
        <f>+SUM(B509:B511)</f>
        <v>0</v>
      </c>
      <c r="C512" s="29">
        <f t="shared" ref="C512:D512" si="159">+SUM(C509:C511)</f>
        <v>-79.5</v>
      </c>
      <c r="D512" s="29">
        <f t="shared" si="159"/>
        <v>-79.5</v>
      </c>
      <c r="E512" s="29">
        <f t="shared" ref="E512:J512" si="160">+SUM(E509:E511)</f>
        <v>445.27657544486522</v>
      </c>
      <c r="F512" s="29">
        <f t="shared" si="160"/>
        <v>-161.57009642999998</v>
      </c>
      <c r="G512" s="29">
        <f>+SUM(G509:G511)</f>
        <v>283.70647901486524</v>
      </c>
      <c r="H512" s="30">
        <f t="shared" si="160"/>
        <v>3.8266702500000003</v>
      </c>
      <c r="I512" s="29">
        <f t="shared" si="160"/>
        <v>-1.3455836600000002</v>
      </c>
      <c r="J512" s="29">
        <f t="shared" si="160"/>
        <v>2.4810865900000003</v>
      </c>
      <c r="K512" s="30">
        <f t="shared" si="156"/>
        <v>206.68756560486523</v>
      </c>
    </row>
    <row r="513" spans="1:15" x14ac:dyDescent="0.25">
      <c r="A513" s="18" t="s">
        <v>23</v>
      </c>
      <c r="B513" s="16">
        <v>0</v>
      </c>
      <c r="C513" s="16">
        <v>-324.8</v>
      </c>
      <c r="D513" s="16">
        <f>SUM(B513:C513)</f>
        <v>-324.8</v>
      </c>
      <c r="E513" s="16">
        <v>93.392333059999999</v>
      </c>
      <c r="F513" s="16">
        <v>-150.28376010999997</v>
      </c>
      <c r="G513" s="16">
        <f>SUM(E513:F513)</f>
        <v>-56.891427049999976</v>
      </c>
      <c r="H513" s="17">
        <v>5.3153766300000012</v>
      </c>
      <c r="I513" s="16">
        <v>-2.0495540532745182</v>
      </c>
      <c r="J513" s="16">
        <f>SUM(H513:I513)</f>
        <v>3.2658225767254829</v>
      </c>
      <c r="K513" s="17">
        <f>SUM(D513,G513,J513)</f>
        <v>-378.42560447327452</v>
      </c>
    </row>
    <row r="514" spans="1:15" x14ac:dyDescent="0.25">
      <c r="A514" s="18" t="s">
        <v>24</v>
      </c>
      <c r="B514" s="16">
        <v>0</v>
      </c>
      <c r="C514" s="16">
        <v>-195.3</v>
      </c>
      <c r="D514" s="16">
        <f>SUM(B514:C514)</f>
        <v>-195.3</v>
      </c>
      <c r="E514" s="16">
        <v>146.45261703000003</v>
      </c>
      <c r="F514" s="16">
        <v>-150.38547065</v>
      </c>
      <c r="G514" s="16">
        <f>SUM(E514:F514)</f>
        <v>-3.9328536199999746</v>
      </c>
      <c r="H514" s="17">
        <v>7.2217315400000004</v>
      </c>
      <c r="I514" s="16">
        <v>0</v>
      </c>
      <c r="J514" s="16">
        <f>SUM(H514:I514)</f>
        <v>7.2217315400000004</v>
      </c>
      <c r="K514" s="17">
        <f>SUM(D514,G514,J514)</f>
        <v>-192.01112207999998</v>
      </c>
    </row>
    <row r="515" spans="1:15" x14ac:dyDescent="0.25">
      <c r="A515" s="18" t="s">
        <v>25</v>
      </c>
      <c r="B515" s="16">
        <v>0</v>
      </c>
      <c r="C515" s="16">
        <v>-115.9</v>
      </c>
      <c r="D515" s="16">
        <f>SUM(B515:C515)</f>
        <v>-115.9</v>
      </c>
      <c r="E515" s="16">
        <v>139.25675787000003</v>
      </c>
      <c r="F515" s="16">
        <v>-2.8329200000000001E-3</v>
      </c>
      <c r="G515" s="16">
        <f>SUM(E515:F515)</f>
        <v>139.25392495000003</v>
      </c>
      <c r="H515" s="17">
        <v>8.0000575599999983</v>
      </c>
      <c r="I515" s="16">
        <v>0</v>
      </c>
      <c r="J515" s="16">
        <f>SUM(H515:I515)</f>
        <v>8.0000575599999983</v>
      </c>
      <c r="K515" s="17">
        <f>SUM(D515,G515,J515)</f>
        <v>31.353982510000019</v>
      </c>
    </row>
    <row r="516" spans="1:15" x14ac:dyDescent="0.25">
      <c r="A516" s="28" t="s">
        <v>17</v>
      </c>
      <c r="B516" s="29">
        <f t="shared" ref="B516:K516" si="161">+SUM(B513:B515)</f>
        <v>0</v>
      </c>
      <c r="C516" s="29">
        <f t="shared" si="161"/>
        <v>-636</v>
      </c>
      <c r="D516" s="29">
        <f t="shared" si="161"/>
        <v>-636</v>
      </c>
      <c r="E516" s="29">
        <f t="shared" si="161"/>
        <v>379.10170796000006</v>
      </c>
      <c r="F516" s="29">
        <f t="shared" si="161"/>
        <v>-300.67206368000001</v>
      </c>
      <c r="G516" s="29">
        <f t="shared" si="161"/>
        <v>78.429644280000076</v>
      </c>
      <c r="H516" s="30">
        <f t="shared" si="161"/>
        <v>20.537165729999998</v>
      </c>
      <c r="I516" s="29">
        <f t="shared" si="161"/>
        <v>-2.0495540532745182</v>
      </c>
      <c r="J516" s="29">
        <f t="shared" si="161"/>
        <v>18.487611676725482</v>
      </c>
      <c r="K516" s="30">
        <f t="shared" si="161"/>
        <v>-539.08274404327449</v>
      </c>
    </row>
    <row r="517" spans="1:15" x14ac:dyDescent="0.25">
      <c r="A517" s="18" t="s">
        <v>26</v>
      </c>
      <c r="B517" s="16">
        <v>0</v>
      </c>
      <c r="C517" s="16">
        <v>-149.69999999999999</v>
      </c>
      <c r="D517" s="16">
        <f>SUM(B517:C517)</f>
        <v>-149.69999999999999</v>
      </c>
      <c r="E517" s="16">
        <v>148.33186387579286</v>
      </c>
      <c r="F517" s="16">
        <v>-110.2437527</v>
      </c>
      <c r="G517" s="16">
        <f>SUM(E517:F517)</f>
        <v>38.088111175792861</v>
      </c>
      <c r="H517" s="17">
        <v>4.3243457300000001</v>
      </c>
      <c r="I517" s="16">
        <v>0</v>
      </c>
      <c r="J517" s="16">
        <f>SUM(H517:I517)</f>
        <v>4.3243457300000001</v>
      </c>
      <c r="K517" s="17">
        <f>SUM(D517,G517,J517)</f>
        <v>-107.28754309420712</v>
      </c>
    </row>
    <row r="518" spans="1:15" x14ac:dyDescent="0.25">
      <c r="A518" s="18" t="s">
        <v>27</v>
      </c>
      <c r="B518" s="16">
        <v>0</v>
      </c>
      <c r="C518" s="16">
        <v>-168.1</v>
      </c>
      <c r="D518" s="16">
        <f>SUM(B518:C518)</f>
        <v>-168.1</v>
      </c>
      <c r="E518" s="16">
        <v>124.04929789582512</v>
      </c>
      <c r="F518" s="16">
        <v>0</v>
      </c>
      <c r="G518" s="16">
        <f>SUM(E518:F518)</f>
        <v>124.04929789582512</v>
      </c>
      <c r="H518" s="17">
        <v>4.6369485599999996</v>
      </c>
      <c r="I518" s="16">
        <v>-25.73256306</v>
      </c>
      <c r="J518" s="16">
        <f>SUM(H518:I518)</f>
        <v>-21.0956145</v>
      </c>
      <c r="K518" s="17">
        <f>SUM(D518,G518,J518)</f>
        <v>-65.146316604174871</v>
      </c>
    </row>
    <row r="519" spans="1:15" x14ac:dyDescent="0.25">
      <c r="A519" s="18" t="s">
        <v>34</v>
      </c>
      <c r="B519" s="16">
        <v>0</v>
      </c>
      <c r="C519" s="16">
        <v>-170.6</v>
      </c>
      <c r="D519" s="16">
        <f>SUM(B519:C519)</f>
        <v>-170.6</v>
      </c>
      <c r="E519" s="16">
        <v>97.966844284984177</v>
      </c>
      <c r="F519" s="16">
        <v>-50.00920421</v>
      </c>
      <c r="G519" s="16">
        <f>SUM(E519:F519)</f>
        <v>47.957640074984177</v>
      </c>
      <c r="H519" s="17">
        <v>3.0957868900000003</v>
      </c>
      <c r="I519" s="16">
        <v>0</v>
      </c>
      <c r="J519" s="16">
        <f>SUM(H519:I519)</f>
        <v>3.0957868900000003</v>
      </c>
      <c r="K519" s="17">
        <f>SUM(D519,G519,J519)</f>
        <v>-119.54657303501583</v>
      </c>
    </row>
    <row r="520" spans="1:15" x14ac:dyDescent="0.25">
      <c r="A520" s="28" t="s">
        <v>18</v>
      </c>
      <c r="B520" s="29">
        <f>+SUM(B517:B519)</f>
        <v>0</v>
      </c>
      <c r="C520" s="29">
        <f t="shared" ref="C520:I520" si="162">+SUM(C517:C519)</f>
        <v>-488.4</v>
      </c>
      <c r="D520" s="29">
        <f t="shared" si="162"/>
        <v>-488.4</v>
      </c>
      <c r="E520" s="29">
        <f t="shared" si="162"/>
        <v>370.34800605660217</v>
      </c>
      <c r="F520" s="29">
        <f t="shared" si="162"/>
        <v>-160.25295690999999</v>
      </c>
      <c r="G520" s="29">
        <f t="shared" si="162"/>
        <v>210.09504914660215</v>
      </c>
      <c r="H520" s="30">
        <f t="shared" si="162"/>
        <v>12.057081180000001</v>
      </c>
      <c r="I520" s="29">
        <f t="shared" si="162"/>
        <v>-25.73256306</v>
      </c>
      <c r="J520" s="29">
        <f>+SUM(J517:J519)</f>
        <v>-13.67548188</v>
      </c>
      <c r="K520" s="30">
        <f>+SUM(K517:K519)</f>
        <v>-291.98043273339783</v>
      </c>
    </row>
    <row r="521" spans="1:15" x14ac:dyDescent="0.25">
      <c r="A521" s="18" t="s">
        <v>29</v>
      </c>
      <c r="B521" s="16">
        <v>0</v>
      </c>
      <c r="C521" s="16">
        <v>-225</v>
      </c>
      <c r="D521" s="16">
        <f>SUM(B521:C521)</f>
        <v>-225</v>
      </c>
      <c r="E521" s="16">
        <v>116.3702052350078</v>
      </c>
      <c r="F521" s="16">
        <v>-60.270328939999999</v>
      </c>
      <c r="G521" s="16">
        <f>SUM(E521:F521)</f>
        <v>56.099876295007803</v>
      </c>
      <c r="H521" s="17">
        <v>4.8133899399999995</v>
      </c>
      <c r="I521" s="16">
        <v>0</v>
      </c>
      <c r="J521" s="16">
        <f>SUM(H521:I521)</f>
        <v>4.8133899399999995</v>
      </c>
      <c r="K521" s="17">
        <f>SUM(D521,G521,J521)</f>
        <v>-164.0867337649922</v>
      </c>
    </row>
    <row r="522" spans="1:15" x14ac:dyDescent="0.25">
      <c r="A522" s="18" t="s">
        <v>30</v>
      </c>
      <c r="B522" s="16">
        <v>0</v>
      </c>
      <c r="C522" s="16">
        <v>-117.9</v>
      </c>
      <c r="D522" s="16">
        <f>SUM(B522:C522)</f>
        <v>-117.9</v>
      </c>
      <c r="E522" s="16">
        <v>119.60220094440562</v>
      </c>
      <c r="F522" s="16">
        <v>-1.404621E-2</v>
      </c>
      <c r="G522" s="16">
        <f>SUM(E522:F522)</f>
        <v>119.58815473440562</v>
      </c>
      <c r="H522" s="17">
        <v>5.2833620000000003</v>
      </c>
      <c r="I522" s="16">
        <v>0</v>
      </c>
      <c r="J522" s="16">
        <f>SUM(H522:I522)</f>
        <v>5.2833620000000003</v>
      </c>
      <c r="K522" s="17">
        <f>SUM(D522,G522,J522)</f>
        <v>6.9715167344056148</v>
      </c>
    </row>
    <row r="523" spans="1:15" x14ac:dyDescent="0.25">
      <c r="A523" s="18" t="s">
        <v>31</v>
      </c>
      <c r="B523" s="16">
        <v>0</v>
      </c>
      <c r="C523" s="16">
        <v>-2</v>
      </c>
      <c r="D523" s="16">
        <f>SUM(B523:C523)</f>
        <v>-2</v>
      </c>
      <c r="E523" s="16">
        <v>193.51311983616532</v>
      </c>
      <c r="F523" s="16">
        <v>-0.34566147000000003</v>
      </c>
      <c r="G523" s="16">
        <f>SUM(E523:F523)</f>
        <v>193.16745836616531</v>
      </c>
      <c r="H523" s="17">
        <v>12.092048189999998</v>
      </c>
      <c r="I523" s="16">
        <v>0</v>
      </c>
      <c r="J523" s="16">
        <f>SUM(H523:I523)</f>
        <v>12.092048189999998</v>
      </c>
      <c r="K523" s="17">
        <f>SUM(D523,G523,J523)</f>
        <v>203.25950655616529</v>
      </c>
    </row>
    <row r="524" spans="1:15" x14ac:dyDescent="0.25">
      <c r="A524" s="28" t="s">
        <v>19</v>
      </c>
      <c r="B524" s="29">
        <f>+SUM(B521:B523)</f>
        <v>0</v>
      </c>
      <c r="C524" s="29">
        <f t="shared" ref="C524:I524" si="163">+SUM(C521:C523)</f>
        <v>-344.9</v>
      </c>
      <c r="D524" s="29">
        <f t="shared" si="163"/>
        <v>-344.9</v>
      </c>
      <c r="E524" s="29">
        <f t="shared" si="163"/>
        <v>429.48552601557878</v>
      </c>
      <c r="F524" s="29">
        <f t="shared" si="163"/>
        <v>-60.630036619999998</v>
      </c>
      <c r="G524" s="29">
        <f t="shared" si="163"/>
        <v>368.85548939557873</v>
      </c>
      <c r="H524" s="30">
        <f t="shared" si="163"/>
        <v>22.188800129999997</v>
      </c>
      <c r="I524" s="29">
        <f t="shared" si="163"/>
        <v>0</v>
      </c>
      <c r="J524" s="29">
        <f>+SUM(J521:J523)</f>
        <v>22.188800129999997</v>
      </c>
      <c r="K524" s="30">
        <f>+SUM(K521:K523)</f>
        <v>46.144289525578699</v>
      </c>
    </row>
    <row r="525" spans="1:15" ht="15" customHeight="1" x14ac:dyDescent="0.3">
      <c r="A525" s="12">
        <v>2025</v>
      </c>
      <c r="B525" s="13">
        <f>+B529+B533+B537+B541</f>
        <v>0</v>
      </c>
      <c r="C525" s="13">
        <f t="shared" ref="C525:K525" si="164">+C529+C533+C537+C541</f>
        <v>-694.5</v>
      </c>
      <c r="D525" s="13">
        <f t="shared" si="164"/>
        <v>-694.5</v>
      </c>
      <c r="E525" s="13">
        <f t="shared" si="164"/>
        <v>1272.6460201828318</v>
      </c>
      <c r="F525" s="13">
        <f t="shared" si="164"/>
        <v>-924.15188768000007</v>
      </c>
      <c r="G525" s="13">
        <f t="shared" si="164"/>
        <v>348.49413250283169</v>
      </c>
      <c r="H525" s="14">
        <f t="shared" si="164"/>
        <v>66.837657979999989</v>
      </c>
      <c r="I525" s="13">
        <f t="shared" si="164"/>
        <v>-13.508905259999997</v>
      </c>
      <c r="J525" s="13">
        <f t="shared" si="164"/>
        <v>53.328752720000004</v>
      </c>
      <c r="K525" s="14">
        <f t="shared" si="164"/>
        <v>-292.6771147771683</v>
      </c>
      <c r="L525" s="19"/>
      <c r="M525" s="24"/>
      <c r="N525" s="24"/>
      <c r="O525" s="24"/>
    </row>
    <row r="526" spans="1:15" ht="15" customHeight="1" x14ac:dyDescent="0.3">
      <c r="A526" s="18" t="s">
        <v>20</v>
      </c>
      <c r="B526" s="16">
        <v>0</v>
      </c>
      <c r="C526" s="16">
        <v>-85.6</v>
      </c>
      <c r="D526" s="16">
        <f>SUM(B526:C526)</f>
        <v>-85.6</v>
      </c>
      <c r="E526" s="16">
        <v>50.479307185995339</v>
      </c>
      <c r="F526" s="16">
        <v>-67.933492959999995</v>
      </c>
      <c r="G526" s="16">
        <f>SUM(E526:F526)</f>
        <v>-17.454185774004657</v>
      </c>
      <c r="H526" s="17">
        <v>0.88218739000000013</v>
      </c>
      <c r="I526" s="16">
        <v>0</v>
      </c>
      <c r="J526" s="16">
        <f t="shared" ref="J526:J528" si="165">SUM(H526:I526)</f>
        <v>0.88218739000000013</v>
      </c>
      <c r="K526" s="17">
        <f t="shared" ref="K526:K527" si="166">SUM(D526,G526,J526)</f>
        <v>-102.17199838400465</v>
      </c>
      <c r="L526" s="19"/>
      <c r="M526" s="24"/>
      <c r="N526" s="24"/>
      <c r="O526" s="24"/>
    </row>
    <row r="527" spans="1:15" ht="15" customHeight="1" x14ac:dyDescent="0.3">
      <c r="A527" s="18" t="s">
        <v>21</v>
      </c>
      <c r="B527" s="16">
        <v>0</v>
      </c>
      <c r="C527" s="16">
        <v>-115.4</v>
      </c>
      <c r="D527" s="16">
        <f t="shared" ref="D527:D528" si="167">SUM(B527:C527)</f>
        <v>-115.4</v>
      </c>
      <c r="E527" s="16">
        <v>143.83107843000002</v>
      </c>
      <c r="F527" s="16">
        <v>-123.07975590000001</v>
      </c>
      <c r="G527" s="16">
        <f t="shared" ref="G527" si="168">SUM(E527:F527)</f>
        <v>20.75132253000001</v>
      </c>
      <c r="H527" s="17">
        <v>3.2017258799999992</v>
      </c>
      <c r="I527" s="16">
        <v>0</v>
      </c>
      <c r="J527" s="16">
        <f t="shared" si="165"/>
        <v>3.2017258799999992</v>
      </c>
      <c r="K527" s="17">
        <f t="shared" si="166"/>
        <v>-91.446951589999998</v>
      </c>
      <c r="L527" s="19"/>
      <c r="M527" s="24"/>
      <c r="N527" s="24"/>
      <c r="O527" s="24"/>
    </row>
    <row r="528" spans="1:15" ht="15" customHeight="1" x14ac:dyDescent="0.3">
      <c r="A528" s="18" t="s">
        <v>22</v>
      </c>
      <c r="B528" s="16">
        <v>0</v>
      </c>
      <c r="C528" s="16">
        <v>-190.6</v>
      </c>
      <c r="D528" s="16">
        <f t="shared" si="167"/>
        <v>-190.6</v>
      </c>
      <c r="E528" s="16">
        <v>168.44744460037055</v>
      </c>
      <c r="F528" s="16">
        <v>-33.126040289999999</v>
      </c>
      <c r="G528" s="16">
        <f>SUM(E528:F528)</f>
        <v>135.32140431037055</v>
      </c>
      <c r="H528" s="31">
        <v>6.4092195900000011</v>
      </c>
      <c r="I528" s="16">
        <v>0</v>
      </c>
      <c r="J528" s="16">
        <f t="shared" si="165"/>
        <v>6.4092195900000011</v>
      </c>
      <c r="K528" s="17">
        <f>SUM(D528,G528,J528)</f>
        <v>-48.869376099629442</v>
      </c>
      <c r="L528" s="19"/>
      <c r="N528" s="24"/>
      <c r="O528" s="24"/>
    </row>
    <row r="529" spans="1:15" ht="13" x14ac:dyDescent="0.3">
      <c r="A529" s="28" t="s">
        <v>16</v>
      </c>
      <c r="B529" s="29">
        <f>+SUM(B526:B528)</f>
        <v>0</v>
      </c>
      <c r="C529" s="29">
        <f t="shared" ref="C529" si="169">+SUM(C526:C528)</f>
        <v>-391.6</v>
      </c>
      <c r="D529" s="29">
        <f>+SUM(D526:D528)</f>
        <v>-391.6</v>
      </c>
      <c r="E529" s="29">
        <f t="shared" ref="E529:F529" si="170">+SUM(E526:E528)</f>
        <v>362.7578302163659</v>
      </c>
      <c r="F529" s="29">
        <f t="shared" si="170"/>
        <v>-224.13928915</v>
      </c>
      <c r="G529" s="29">
        <f>+SUM(G526:G528)</f>
        <v>138.61854106636591</v>
      </c>
      <c r="H529" s="30">
        <f t="shared" ref="H529:J529" si="171">+SUM(H526:H528)</f>
        <v>10.493132859999999</v>
      </c>
      <c r="I529" s="29">
        <f t="shared" si="171"/>
        <v>0</v>
      </c>
      <c r="J529" s="29">
        <f t="shared" si="171"/>
        <v>10.493132859999999</v>
      </c>
      <c r="K529" s="30">
        <f t="shared" ref="K529" si="172">SUM(D529,G529,J529)</f>
        <v>-242.48832607363411</v>
      </c>
      <c r="M529" s="32"/>
    </row>
    <row r="530" spans="1:15" ht="15" customHeight="1" x14ac:dyDescent="0.3">
      <c r="A530" s="18" t="s">
        <v>23</v>
      </c>
      <c r="B530" s="16">
        <v>0</v>
      </c>
      <c r="C530" s="16">
        <v>-177.9</v>
      </c>
      <c r="D530" s="16">
        <f>SUM(B530:C530)</f>
        <v>-177.9</v>
      </c>
      <c r="E530" s="16">
        <v>103.72892442237772</v>
      </c>
      <c r="F530" s="16">
        <v>-41.230162679999999</v>
      </c>
      <c r="G530" s="16">
        <f>SUM(E530:F530)</f>
        <v>62.498761742377717</v>
      </c>
      <c r="H530" s="17">
        <v>1.8030021199999999</v>
      </c>
      <c r="I530" s="16">
        <v>-11.196097709999998</v>
      </c>
      <c r="J530" s="16">
        <f>SUM(H530:I530)</f>
        <v>-9.3930955899999979</v>
      </c>
      <c r="K530" s="17">
        <f>SUM(D530,G530,J530)</f>
        <v>-124.79433384762228</v>
      </c>
      <c r="L530" s="19"/>
      <c r="N530" s="24"/>
      <c r="O530" s="24"/>
    </row>
    <row r="531" spans="1:15" ht="15" customHeight="1" x14ac:dyDescent="0.3">
      <c r="A531" s="18" t="s">
        <v>24</v>
      </c>
      <c r="B531" s="16">
        <v>0</v>
      </c>
      <c r="C531" s="16">
        <v>-35</v>
      </c>
      <c r="D531" s="16">
        <f>SUM(B531:C531)</f>
        <v>-35</v>
      </c>
      <c r="E531" s="16">
        <v>107.72008310934665</v>
      </c>
      <c r="F531" s="16">
        <v>-80.001249889999997</v>
      </c>
      <c r="G531" s="16">
        <f>SUM(E531:F531)</f>
        <v>27.718833219346649</v>
      </c>
      <c r="H531" s="17">
        <v>6.9104743600000011</v>
      </c>
      <c r="I531" s="16">
        <v>-1.3722888999999998</v>
      </c>
      <c r="J531" s="16">
        <f>SUM(H531:I531)</f>
        <v>5.5381854600000011</v>
      </c>
      <c r="K531" s="17">
        <f>SUM(D531,G531,J531)</f>
        <v>-1.7429813206533495</v>
      </c>
      <c r="L531" s="19"/>
      <c r="N531" s="24"/>
      <c r="O531" s="24"/>
    </row>
    <row r="532" spans="1:15" ht="15" customHeight="1" x14ac:dyDescent="0.3">
      <c r="A532" s="18" t="s">
        <v>25</v>
      </c>
      <c r="B532" s="16">
        <v>0</v>
      </c>
      <c r="C532" s="16">
        <v>-26</v>
      </c>
      <c r="D532" s="16">
        <f>SUM(B532:C532)</f>
        <v>-26</v>
      </c>
      <c r="E532" s="16">
        <v>145.28418657</v>
      </c>
      <c r="F532" s="16">
        <v>-45.170700350000004</v>
      </c>
      <c r="G532" s="16">
        <f>SUM(E532:F532)</f>
        <v>100.11348622</v>
      </c>
      <c r="H532" s="17">
        <v>10.998854380000001</v>
      </c>
      <c r="I532" s="16">
        <v>0</v>
      </c>
      <c r="J532" s="16">
        <f>SUM(H532:I532)</f>
        <v>10.998854380000001</v>
      </c>
      <c r="K532" s="17">
        <f>SUM(D532,G532,J532)</f>
        <v>85.112340599999996</v>
      </c>
      <c r="L532" s="19"/>
      <c r="N532" s="24"/>
      <c r="O532" s="24"/>
    </row>
    <row r="533" spans="1:15" ht="13" x14ac:dyDescent="0.3">
      <c r="A533" s="28" t="s">
        <v>17</v>
      </c>
      <c r="B533" s="29">
        <f t="shared" ref="B533:K533" si="173">+SUM(B530:B532)</f>
        <v>0</v>
      </c>
      <c r="C533" s="29">
        <f t="shared" si="173"/>
        <v>-238.9</v>
      </c>
      <c r="D533" s="29">
        <f t="shared" si="173"/>
        <v>-238.9</v>
      </c>
      <c r="E533" s="29">
        <f t="shared" si="173"/>
        <v>356.73319410172439</v>
      </c>
      <c r="F533" s="29">
        <f t="shared" si="173"/>
        <v>-166.40211292000001</v>
      </c>
      <c r="G533" s="29">
        <f t="shared" si="173"/>
        <v>190.33108118172436</v>
      </c>
      <c r="H533" s="30">
        <f t="shared" si="173"/>
        <v>19.712330860000002</v>
      </c>
      <c r="I533" s="29">
        <f t="shared" si="173"/>
        <v>-12.568386609999997</v>
      </c>
      <c r="J533" s="29">
        <f t="shared" si="173"/>
        <v>7.1439442500000041</v>
      </c>
      <c r="K533" s="30">
        <f t="shared" si="173"/>
        <v>-41.42497456827563</v>
      </c>
      <c r="M533" s="32"/>
    </row>
    <row r="534" spans="1:15" ht="15" customHeight="1" x14ac:dyDescent="0.3">
      <c r="A534" s="18" t="s">
        <v>26</v>
      </c>
      <c r="B534" s="16">
        <v>0</v>
      </c>
      <c r="C534" s="16">
        <v>0</v>
      </c>
      <c r="D534" s="16">
        <f>SUM(B534:C534)</f>
        <v>0</v>
      </c>
      <c r="E534" s="16">
        <v>96.371357559932576</v>
      </c>
      <c r="F534" s="16">
        <v>-145.01385308000002</v>
      </c>
      <c r="G534" s="16">
        <f>SUM(E534:F534)</f>
        <v>-48.642495520067442</v>
      </c>
      <c r="H534" s="17">
        <v>1.9910506200000002</v>
      </c>
      <c r="I534" s="16">
        <v>0</v>
      </c>
      <c r="J534" s="16">
        <f>SUM(H534:I534)</f>
        <v>1.9910506200000002</v>
      </c>
      <c r="K534" s="17">
        <f>SUM(D534,G534,J534)</f>
        <v>-46.651444900067439</v>
      </c>
      <c r="L534" s="19"/>
      <c r="M534" s="24"/>
      <c r="N534" s="24"/>
      <c r="O534" s="24"/>
    </row>
    <row r="535" spans="1:15" ht="15" customHeight="1" x14ac:dyDescent="0.3">
      <c r="A535" s="18" t="s">
        <v>27</v>
      </c>
      <c r="B535" s="16">
        <v>0</v>
      </c>
      <c r="C535" s="16">
        <v>-24.8</v>
      </c>
      <c r="D535" s="16">
        <f>SUM(B535:C535)</f>
        <v>-24.8</v>
      </c>
      <c r="E535" s="16">
        <v>78.317733881361178</v>
      </c>
      <c r="F535" s="16">
        <v>-128.37467002</v>
      </c>
      <c r="G535" s="16">
        <f>SUM(E535:F535)</f>
        <v>-50.056936138638818</v>
      </c>
      <c r="H535" s="17">
        <v>1.34803202</v>
      </c>
      <c r="I535" s="16">
        <v>-0.87469879000000006</v>
      </c>
      <c r="J535" s="16">
        <f>SUM(H535:I535)</f>
        <v>0.47333322999999994</v>
      </c>
      <c r="K535" s="17">
        <f>SUM(D535,G535,J535)</f>
        <v>-74.383602908638821</v>
      </c>
      <c r="L535" s="19"/>
      <c r="M535" s="24"/>
      <c r="N535" s="24"/>
      <c r="O535" s="24"/>
    </row>
    <row r="536" spans="1:15" ht="15" customHeight="1" x14ac:dyDescent="0.3">
      <c r="A536" s="18" t="s">
        <v>34</v>
      </c>
      <c r="B536" s="16">
        <v>0</v>
      </c>
      <c r="C536" s="16">
        <v>-8.8000000000000007</v>
      </c>
      <c r="D536" s="16">
        <f>SUM(B536:C536)</f>
        <v>-8.8000000000000007</v>
      </c>
      <c r="E536" s="16">
        <v>79.229541019207403</v>
      </c>
      <c r="F536" s="16">
        <v>-50.002718879999996</v>
      </c>
      <c r="G536" s="16">
        <f>SUM(E536:F536)</f>
        <v>29.226822139207407</v>
      </c>
      <c r="H536" s="17">
        <v>6.8197795599999997</v>
      </c>
      <c r="I536" s="16">
        <v>0</v>
      </c>
      <c r="J536" s="16">
        <f>SUM(H536:I536)</f>
        <v>6.8197795599999997</v>
      </c>
      <c r="K536" s="17">
        <f>SUM(D536,G536,J536)</f>
        <v>27.246601699207407</v>
      </c>
      <c r="L536" s="19"/>
      <c r="M536" s="24"/>
      <c r="N536" s="24"/>
      <c r="O536" s="24"/>
    </row>
    <row r="537" spans="1:15" ht="15" customHeight="1" x14ac:dyDescent="0.3">
      <c r="A537" s="28" t="s">
        <v>18</v>
      </c>
      <c r="B537" s="29">
        <f>+SUM(B534:B536)</f>
        <v>0</v>
      </c>
      <c r="C537" s="29">
        <f t="shared" ref="C537:I537" si="174">+SUM(C534:C536)</f>
        <v>-33.6</v>
      </c>
      <c r="D537" s="29">
        <f t="shared" si="174"/>
        <v>-33.6</v>
      </c>
      <c r="E537" s="29">
        <f t="shared" si="174"/>
        <v>253.91863246050116</v>
      </c>
      <c r="F537" s="29">
        <f t="shared" si="174"/>
        <v>-323.39124198000002</v>
      </c>
      <c r="G537" s="29">
        <f t="shared" si="174"/>
        <v>-69.47260951949886</v>
      </c>
      <c r="H537" s="30">
        <f t="shared" si="174"/>
        <v>10.1588622</v>
      </c>
      <c r="I537" s="29">
        <f t="shared" si="174"/>
        <v>-0.87469879000000006</v>
      </c>
      <c r="J537" s="29">
        <f>+SUM(J534:J536)</f>
        <v>9.2841634099999997</v>
      </c>
      <c r="K537" s="30">
        <f>+SUM(K534:K536)</f>
        <v>-93.78844610949885</v>
      </c>
      <c r="L537" s="19"/>
      <c r="M537" s="24"/>
      <c r="N537" s="24"/>
      <c r="O537" s="24"/>
    </row>
    <row r="538" spans="1:15" ht="15" customHeight="1" x14ac:dyDescent="0.3">
      <c r="A538" s="18" t="s">
        <v>29</v>
      </c>
      <c r="B538" s="16">
        <v>0</v>
      </c>
      <c r="C538" s="16">
        <v>-30.4</v>
      </c>
      <c r="D538" s="16">
        <f>SUM(B538:C538)</f>
        <v>-30.4</v>
      </c>
      <c r="E538" s="16">
        <v>91.521092528301367</v>
      </c>
      <c r="F538" s="16">
        <v>-60.404488069999992</v>
      </c>
      <c r="G538" s="16">
        <f>SUM(E538:F538)</f>
        <v>31.116604458301374</v>
      </c>
      <c r="H538" s="17">
        <v>4.4489040700000002</v>
      </c>
      <c r="I538" s="16">
        <v>0</v>
      </c>
      <c r="J538" s="16">
        <f>SUM(H538:I538)</f>
        <v>4.4489040700000002</v>
      </c>
      <c r="K538" s="17">
        <f>SUM(D538,G538,J538)</f>
        <v>5.165508528301376</v>
      </c>
      <c r="L538" s="19"/>
      <c r="M538" s="24"/>
      <c r="N538" s="24"/>
      <c r="O538" s="24"/>
    </row>
    <row r="539" spans="1:15" ht="15" customHeight="1" x14ac:dyDescent="0.3">
      <c r="A539" s="18" t="s">
        <v>30</v>
      </c>
      <c r="B539" s="16">
        <v>0</v>
      </c>
      <c r="C539" s="16">
        <v>0</v>
      </c>
      <c r="D539" s="16">
        <f>SUM(B539:C539)</f>
        <v>0</v>
      </c>
      <c r="E539" s="16">
        <v>104.27641822593898</v>
      </c>
      <c r="F539" s="16">
        <v>-120.60701297</v>
      </c>
      <c r="G539" s="16">
        <f>SUM(E539:F539)</f>
        <v>-16.330594744061017</v>
      </c>
      <c r="H539" s="17">
        <v>5.3574174700000006</v>
      </c>
      <c r="I539" s="16">
        <v>-6.5819859999999994E-2</v>
      </c>
      <c r="J539" s="16">
        <f>SUM(H539:I539)</f>
        <v>5.2915976100000002</v>
      </c>
      <c r="K539" s="17">
        <f>SUM(D539,G539,J539)</f>
        <v>-11.038997134061017</v>
      </c>
      <c r="L539" s="19"/>
      <c r="M539" s="24"/>
      <c r="N539" s="24"/>
      <c r="O539" s="24"/>
    </row>
    <row r="540" spans="1:15" ht="15" customHeight="1" x14ac:dyDescent="0.3">
      <c r="A540" s="18" t="s">
        <v>31</v>
      </c>
      <c r="B540" s="16">
        <v>0</v>
      </c>
      <c r="C540" s="16">
        <v>0</v>
      </c>
      <c r="D540" s="16">
        <f>SUM(B540:C540)</f>
        <v>0</v>
      </c>
      <c r="E540" s="16">
        <v>103.43885264999999</v>
      </c>
      <c r="F540" s="16">
        <v>-29.207742589999999</v>
      </c>
      <c r="G540" s="16">
        <f>SUM(E540:F540)</f>
        <v>74.231110059999992</v>
      </c>
      <c r="H540" s="17">
        <v>16.667010519999998</v>
      </c>
      <c r="I540" s="16">
        <v>0</v>
      </c>
      <c r="J540" s="16">
        <f>SUM(H540:I540)</f>
        <v>16.667010519999998</v>
      </c>
      <c r="K540" s="17">
        <f>SUM(D540,G540,J540)</f>
        <v>90.898120579999983</v>
      </c>
      <c r="L540" s="19"/>
      <c r="M540" s="24"/>
      <c r="N540" s="24"/>
      <c r="O540" s="24"/>
    </row>
    <row r="541" spans="1:15" ht="15" customHeight="1" x14ac:dyDescent="0.3">
      <c r="A541" s="28" t="s">
        <v>19</v>
      </c>
      <c r="B541" s="29">
        <f>+SUM(B538:B540)</f>
        <v>0</v>
      </c>
      <c r="C541" s="29">
        <f t="shared" ref="C541:I541" si="175">+SUM(C538:C540)</f>
        <v>-30.4</v>
      </c>
      <c r="D541" s="29">
        <f t="shared" si="175"/>
        <v>-30.4</v>
      </c>
      <c r="E541" s="29">
        <f t="shared" si="175"/>
        <v>299.23636340424036</v>
      </c>
      <c r="F541" s="29">
        <f t="shared" si="175"/>
        <v>-210.21924362999999</v>
      </c>
      <c r="G541" s="29">
        <f t="shared" si="175"/>
        <v>89.017119774240342</v>
      </c>
      <c r="H541" s="30">
        <f t="shared" si="175"/>
        <v>26.473332059999997</v>
      </c>
      <c r="I541" s="29">
        <f t="shared" si="175"/>
        <v>-6.5819859999999994E-2</v>
      </c>
      <c r="J541" s="29">
        <f>+SUM(J538:J540)</f>
        <v>26.407512199999999</v>
      </c>
      <c r="K541" s="30">
        <f>+SUM(K538:K540)</f>
        <v>85.024631974240336</v>
      </c>
      <c r="L541" s="19"/>
      <c r="M541" s="24"/>
      <c r="N541" s="24"/>
      <c r="O541" s="24"/>
    </row>
    <row r="542" spans="1:15" ht="15" customHeight="1" x14ac:dyDescent="0.3">
      <c r="A542" s="12">
        <v>2026</v>
      </c>
      <c r="B542" s="13">
        <f t="shared" ref="B542:K542" si="176">+B546+B550+B554+B558</f>
        <v>0</v>
      </c>
      <c r="C542" s="13">
        <f t="shared" si="176"/>
        <v>0</v>
      </c>
      <c r="D542" s="13">
        <f t="shared" si="176"/>
        <v>0</v>
      </c>
      <c r="E542" s="13">
        <f t="shared" si="176"/>
        <v>603.74974315415602</v>
      </c>
      <c r="F542" s="13">
        <f t="shared" si="176"/>
        <v>-413.52865119999996</v>
      </c>
      <c r="G542" s="13">
        <f t="shared" si="176"/>
        <v>190.22109195415601</v>
      </c>
      <c r="H542" s="14">
        <f t="shared" si="176"/>
        <v>1.8689270600000001</v>
      </c>
      <c r="I542" s="13">
        <f t="shared" si="176"/>
        <v>-1.0022370000000001E-2</v>
      </c>
      <c r="J542" s="13">
        <f t="shared" si="176"/>
        <v>1.8589046900000001</v>
      </c>
      <c r="K542" s="14">
        <f t="shared" si="176"/>
        <v>192.07999664415598</v>
      </c>
      <c r="L542" s="19"/>
      <c r="M542" s="24"/>
      <c r="N542" s="24"/>
      <c r="O542" s="24"/>
    </row>
    <row r="543" spans="1:15" ht="15" customHeight="1" x14ac:dyDescent="0.3">
      <c r="A543" s="18" t="s">
        <v>20</v>
      </c>
      <c r="B543" s="16">
        <v>0</v>
      </c>
      <c r="C543" s="16">
        <v>0</v>
      </c>
      <c r="D543" s="16">
        <f>SUM(B543:C543)</f>
        <v>0</v>
      </c>
      <c r="E543" s="16">
        <v>41.957787209999992</v>
      </c>
      <c r="F543" s="16">
        <v>-145.33274693999999</v>
      </c>
      <c r="G543" s="16">
        <f>SUM(E543:F543)</f>
        <v>-103.37495973</v>
      </c>
      <c r="H543" s="17">
        <v>0</v>
      </c>
      <c r="I543" s="16">
        <v>-1.0022370000000001E-2</v>
      </c>
      <c r="J543" s="16">
        <f>SUM(H543:I543)</f>
        <v>-1.0022370000000001E-2</v>
      </c>
      <c r="K543" s="17">
        <f>SUM(D543,G543,J543)</f>
        <v>-103.3849821</v>
      </c>
      <c r="L543" s="19"/>
      <c r="M543" s="24"/>
      <c r="N543" s="24"/>
      <c r="O543" s="24"/>
    </row>
    <row r="544" spans="1:15" ht="15" customHeight="1" x14ac:dyDescent="0.3">
      <c r="A544" s="18" t="s">
        <v>21</v>
      </c>
      <c r="B544" s="16">
        <v>0</v>
      </c>
      <c r="C544" s="16">
        <v>0</v>
      </c>
      <c r="D544" s="16">
        <f>SUM(B544:C544)</f>
        <v>0</v>
      </c>
      <c r="E544" s="16">
        <v>78.540193990000006</v>
      </c>
      <c r="F544" s="16">
        <v>-2.813922E-2</v>
      </c>
      <c r="G544" s="16">
        <f>SUM(E544:F544)</f>
        <v>78.512054770000006</v>
      </c>
      <c r="H544" s="17">
        <v>0</v>
      </c>
      <c r="I544" s="16">
        <v>0</v>
      </c>
      <c r="J544" s="16">
        <f>SUM(H544:I544)</f>
        <v>0</v>
      </c>
      <c r="K544" s="17">
        <f>SUM(D544,G544,J544)</f>
        <v>78.512054770000006</v>
      </c>
      <c r="L544" s="19"/>
      <c r="M544" s="24"/>
      <c r="N544" s="24"/>
      <c r="O544" s="24"/>
    </row>
    <row r="545" spans="1:15" ht="15" customHeight="1" x14ac:dyDescent="0.3">
      <c r="A545" s="18" t="s">
        <v>22</v>
      </c>
      <c r="B545" s="16">
        <v>0</v>
      </c>
      <c r="C545" s="16">
        <v>0</v>
      </c>
      <c r="D545" s="16">
        <f>SUM(B545:C545)</f>
        <v>0</v>
      </c>
      <c r="E545" s="16">
        <v>128.08716435773684</v>
      </c>
      <c r="F545" s="16">
        <v>-1.01850069</v>
      </c>
      <c r="G545" s="16">
        <f>SUM(E545:F545)</f>
        <v>127.06866366773684</v>
      </c>
      <c r="H545" s="17">
        <v>0</v>
      </c>
      <c r="I545" s="16">
        <v>0</v>
      </c>
      <c r="J545" s="16">
        <f>SUM(H545:I545)</f>
        <v>0</v>
      </c>
      <c r="K545" s="17">
        <f>SUM(D545,G545,J545)</f>
        <v>127.06866366773684</v>
      </c>
      <c r="L545" s="19"/>
      <c r="N545" s="24"/>
      <c r="O545" s="24"/>
    </row>
    <row r="546" spans="1:15" x14ac:dyDescent="0.25">
      <c r="A546" s="28" t="s">
        <v>16</v>
      </c>
      <c r="B546" s="29">
        <f t="shared" ref="B546:J546" si="177">+SUM(B543:B545)</f>
        <v>0</v>
      </c>
      <c r="C546" s="29">
        <f t="shared" si="177"/>
        <v>0</v>
      </c>
      <c r="D546" s="29">
        <f t="shared" si="177"/>
        <v>0</v>
      </c>
      <c r="E546" s="29">
        <f t="shared" si="177"/>
        <v>248.58514555773684</v>
      </c>
      <c r="F546" s="29">
        <f t="shared" si="177"/>
        <v>-146.37938685</v>
      </c>
      <c r="G546" s="29">
        <f t="shared" si="177"/>
        <v>102.20575870773685</v>
      </c>
      <c r="H546" s="30">
        <f t="shared" si="177"/>
        <v>0</v>
      </c>
      <c r="I546" s="29">
        <f t="shared" si="177"/>
        <v>-1.0022370000000001E-2</v>
      </c>
      <c r="J546" s="29">
        <f t="shared" si="177"/>
        <v>-1.0022370000000001E-2</v>
      </c>
      <c r="K546" s="30">
        <f t="shared" ref="K546" si="178">SUM(D546,G546,J546)</f>
        <v>102.19573633773685</v>
      </c>
    </row>
    <row r="547" spans="1:15" ht="15" customHeight="1" x14ac:dyDescent="0.25">
      <c r="A547" s="18" t="s">
        <v>23</v>
      </c>
      <c r="B547" s="16">
        <v>0</v>
      </c>
      <c r="C547" s="16">
        <v>0</v>
      </c>
      <c r="D547" s="16">
        <f>SUM(B547:C547)</f>
        <v>0</v>
      </c>
      <c r="E547" s="16">
        <v>121.41563406873546</v>
      </c>
      <c r="F547" s="16">
        <v>-100.53819940000001</v>
      </c>
      <c r="G547" s="16">
        <f>SUM(E547:F547)</f>
        <v>20.877434668735447</v>
      </c>
      <c r="H547" s="17">
        <v>1.8672290300000001</v>
      </c>
      <c r="I547" s="16">
        <v>0</v>
      </c>
      <c r="J547" s="16">
        <f>SUM(H547:I547)</f>
        <v>1.8672290300000001</v>
      </c>
      <c r="K547" s="17">
        <f>SUM(D547,G547,J547)</f>
        <v>22.744663698735447</v>
      </c>
    </row>
    <row r="548" spans="1:15" ht="15" customHeight="1" x14ac:dyDescent="0.25">
      <c r="A548" s="18" t="s">
        <v>24</v>
      </c>
      <c r="B548" s="16">
        <v>0</v>
      </c>
      <c r="C548" s="16">
        <v>0</v>
      </c>
      <c r="D548" s="16">
        <f>SUM(B548:C548)</f>
        <v>0</v>
      </c>
      <c r="E548" s="16">
        <v>135.16531859314389</v>
      </c>
      <c r="F548" s="16">
        <v>-126.47750748999999</v>
      </c>
      <c r="G548" s="16">
        <f>SUM(E548:F548)</f>
        <v>8.6878111031439005</v>
      </c>
      <c r="H548" s="17">
        <v>0</v>
      </c>
      <c r="I548" s="16">
        <v>0</v>
      </c>
      <c r="J548" s="16">
        <f>SUM(H548:I548)</f>
        <v>0</v>
      </c>
      <c r="K548" s="17">
        <f>SUM(D548,G548,J548)</f>
        <v>8.6878111031439005</v>
      </c>
    </row>
    <row r="549" spans="1:15" ht="15" customHeight="1" x14ac:dyDescent="0.25">
      <c r="A549" s="18" t="s">
        <v>25</v>
      </c>
      <c r="B549" s="16">
        <v>0</v>
      </c>
      <c r="C549" s="16">
        <v>0</v>
      </c>
      <c r="D549" s="16">
        <f>SUM(B549:C549)</f>
        <v>0</v>
      </c>
      <c r="E549" s="16">
        <v>98.583644934539791</v>
      </c>
      <c r="F549" s="16">
        <v>-40.133557459999992</v>
      </c>
      <c r="G549" s="16">
        <f>SUM(E549:F549)</f>
        <v>58.450087474539799</v>
      </c>
      <c r="H549" s="17">
        <v>1.6980299999999999E-3</v>
      </c>
      <c r="I549" s="16">
        <v>0</v>
      </c>
      <c r="J549" s="16">
        <f>SUM(H549:I549)</f>
        <v>1.6980299999999999E-3</v>
      </c>
      <c r="K549" s="17">
        <f>SUM(D549,G549,J549)</f>
        <v>58.451785504539799</v>
      </c>
      <c r="M549" s="43"/>
    </row>
    <row r="550" spans="1:15" x14ac:dyDescent="0.25">
      <c r="A550" s="28" t="s">
        <v>17</v>
      </c>
      <c r="B550" s="29">
        <f>+SUM(B547:B549)</f>
        <v>0</v>
      </c>
      <c r="C550" s="29">
        <f>+SUM(C547:C549)</f>
        <v>0</v>
      </c>
      <c r="D550" s="29">
        <f>+SUM(D547:D549)</f>
        <v>0</v>
      </c>
      <c r="E550" s="29">
        <f>+SUM(E547:E549)</f>
        <v>355.16459759641913</v>
      </c>
      <c r="F550" s="29">
        <f>+SUM(F547:F549)</f>
        <v>-267.14926434999995</v>
      </c>
      <c r="G550" s="29">
        <f>+SUM(G547:G549)</f>
        <v>88.015333246419146</v>
      </c>
      <c r="H550" s="30">
        <f>+SUM(H547:H549)</f>
        <v>1.8689270600000001</v>
      </c>
      <c r="I550" s="29">
        <f>+SUM(I547:I549)</f>
        <v>0</v>
      </c>
      <c r="J550" s="29">
        <f>+SUM(J547:J549)</f>
        <v>1.8689270600000001</v>
      </c>
      <c r="K550" s="30">
        <f t="shared" ref="K550" si="179">+SUM(K547:K549)</f>
        <v>89.884260306419151</v>
      </c>
    </row>
    <row r="551" spans="1:15" ht="15" hidden="1" customHeight="1" x14ac:dyDescent="0.25">
      <c r="A551" s="18" t="s">
        <v>26</v>
      </c>
      <c r="B551" s="16"/>
      <c r="C551" s="16"/>
      <c r="D551" s="16"/>
      <c r="E551" s="16"/>
      <c r="F551" s="16"/>
      <c r="G551" s="16"/>
      <c r="H551" s="17"/>
      <c r="I551" s="16"/>
      <c r="J551" s="16"/>
      <c r="K551" s="17"/>
    </row>
    <row r="552" spans="1:15" ht="15" hidden="1" customHeight="1" x14ac:dyDescent="0.25">
      <c r="A552" s="18" t="s">
        <v>27</v>
      </c>
      <c r="B552" s="16"/>
      <c r="C552" s="16"/>
      <c r="D552" s="16"/>
      <c r="E552" s="16"/>
      <c r="F552" s="16"/>
      <c r="G552" s="16"/>
      <c r="H552" s="17"/>
      <c r="I552" s="16"/>
      <c r="J552" s="16"/>
      <c r="K552" s="17"/>
    </row>
    <row r="553" spans="1:15" ht="15" hidden="1" customHeight="1" x14ac:dyDescent="0.25">
      <c r="A553" s="18" t="s">
        <v>34</v>
      </c>
      <c r="B553" s="16"/>
      <c r="C553" s="16"/>
      <c r="D553" s="16"/>
      <c r="E553" s="16"/>
      <c r="F553" s="16"/>
      <c r="G553" s="16"/>
      <c r="H553" s="17"/>
      <c r="I553" s="16"/>
      <c r="J553" s="16"/>
      <c r="K553" s="17"/>
    </row>
    <row r="554" spans="1:15" ht="15" hidden="1" customHeight="1" x14ac:dyDescent="0.25">
      <c r="A554" s="28" t="s">
        <v>18</v>
      </c>
      <c r="B554" s="29">
        <f>+SUM(B551:B553)</f>
        <v>0</v>
      </c>
      <c r="C554" s="29">
        <f t="shared" ref="C554:I554" si="180">+SUM(C551:C553)</f>
        <v>0</v>
      </c>
      <c r="D554" s="29">
        <f t="shared" si="180"/>
        <v>0</v>
      </c>
      <c r="E554" s="29">
        <f t="shared" si="180"/>
        <v>0</v>
      </c>
      <c r="F554" s="29">
        <f t="shared" si="180"/>
        <v>0</v>
      </c>
      <c r="G554" s="29">
        <f t="shared" si="180"/>
        <v>0</v>
      </c>
      <c r="H554" s="30">
        <f t="shared" si="180"/>
        <v>0</v>
      </c>
      <c r="I554" s="29">
        <f t="shared" si="180"/>
        <v>0</v>
      </c>
      <c r="J554" s="29">
        <f>+SUM(J551:J553)</f>
        <v>0</v>
      </c>
      <c r="K554" s="30">
        <f>+SUM(K551:K553)</f>
        <v>0</v>
      </c>
    </row>
    <row r="555" spans="1:15" ht="15" hidden="1" customHeight="1" x14ac:dyDescent="0.25">
      <c r="A555" s="18" t="s">
        <v>29</v>
      </c>
      <c r="B555" s="16"/>
      <c r="C555" s="16"/>
      <c r="D555" s="16"/>
      <c r="E555" s="16"/>
      <c r="F555" s="16"/>
      <c r="G555" s="16"/>
      <c r="H555" s="17"/>
      <c r="I555" s="16"/>
      <c r="J555" s="16"/>
      <c r="K555" s="17"/>
    </row>
    <row r="556" spans="1:15" ht="15" hidden="1" customHeight="1" x14ac:dyDescent="0.25">
      <c r="A556" s="18" t="s">
        <v>30</v>
      </c>
      <c r="B556" s="16"/>
      <c r="C556" s="16"/>
      <c r="D556" s="16"/>
      <c r="E556" s="16"/>
      <c r="F556" s="16"/>
      <c r="G556" s="16"/>
      <c r="H556" s="17"/>
      <c r="I556" s="16"/>
      <c r="J556" s="16"/>
      <c r="K556" s="17"/>
    </row>
    <row r="557" spans="1:15" ht="15" hidden="1" customHeight="1" x14ac:dyDescent="0.25">
      <c r="A557" s="18" t="s">
        <v>31</v>
      </c>
      <c r="B557" s="16"/>
      <c r="C557" s="16"/>
      <c r="D557" s="16"/>
      <c r="E557" s="16"/>
      <c r="F557" s="16"/>
      <c r="G557" s="16"/>
      <c r="H557" s="17"/>
      <c r="I557" s="16"/>
      <c r="J557" s="16"/>
      <c r="K557" s="17"/>
    </row>
    <row r="558" spans="1:15" ht="15" hidden="1" customHeight="1" x14ac:dyDescent="0.25">
      <c r="A558" s="28" t="s">
        <v>19</v>
      </c>
      <c r="B558" s="29">
        <f t="shared" ref="B558:K558" si="181">+SUM(B555:B557)</f>
        <v>0</v>
      </c>
      <c r="C558" s="29">
        <f t="shared" si="181"/>
        <v>0</v>
      </c>
      <c r="D558" s="29">
        <f t="shared" si="181"/>
        <v>0</v>
      </c>
      <c r="E558" s="29">
        <f t="shared" si="181"/>
        <v>0</v>
      </c>
      <c r="F558" s="29">
        <f t="shared" si="181"/>
        <v>0</v>
      </c>
      <c r="G558" s="29">
        <f t="shared" si="181"/>
        <v>0</v>
      </c>
      <c r="H558" s="30">
        <f t="shared" si="181"/>
        <v>0</v>
      </c>
      <c r="I558" s="29">
        <f t="shared" si="181"/>
        <v>0</v>
      </c>
      <c r="J558" s="29">
        <f t="shared" si="181"/>
        <v>0</v>
      </c>
      <c r="K558" s="30">
        <f t="shared" si="181"/>
        <v>0</v>
      </c>
    </row>
    <row r="559" spans="1:15" x14ac:dyDescent="0.25">
      <c r="A559" s="33" t="s">
        <v>35</v>
      </c>
    </row>
    <row r="560" spans="1:15" x14ac:dyDescent="0.25">
      <c r="A560" s="34" t="s">
        <v>36</v>
      </c>
    </row>
  </sheetData>
  <mergeCells count="6">
    <mergeCell ref="K3:K4"/>
    <mergeCell ref="A2:F2"/>
    <mergeCell ref="A3:A5"/>
    <mergeCell ref="B3:D3"/>
    <mergeCell ref="E3:G3"/>
    <mergeCell ref="H3:J3"/>
  </mergeCells>
  <printOptions horizontalCentered="1" verticalCentered="1"/>
  <pageMargins left="0.6692913385826772" right="0.43307086614173229" top="0.11811023622047245" bottom="0.11811023622047245" header="0.19685039370078741" footer="0.19685039370078741"/>
  <pageSetup scale="1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DEM BCP</dc:creator>
  <cp:lastModifiedBy>Estefano Jose Otto Benitez</cp:lastModifiedBy>
  <dcterms:created xsi:type="dcterms:W3CDTF">2025-06-12T18:05:23Z</dcterms:created>
  <dcterms:modified xsi:type="dcterms:W3CDTF">2026-07-07T12:02:10Z</dcterms:modified>
</cp:coreProperties>
</file>