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2.xml" ContentType="application/vnd.openxmlformats-package.digital-signature-xmlsignature+xml"/>
  <Override PartName="/_xmlsignatures/sig1.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1.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ocs.edgelan\investor\iaf\02-FONDO MUTUO CORTO PLAZO DOLARES AMERICANOS\Balance General Fondo Dolares Americanos\19- BALANCE FONDO MUTUO USD MARZO 2022\"/>
    </mc:Choice>
  </mc:AlternateContent>
  <xr:revisionPtr revIDLastSave="0" documentId="13_ncr:201_{57937560-4C1E-4DAF-80DE-7765C6B1C45F}" xr6:coauthVersionLast="47" xr6:coauthVersionMax="47" xr10:uidLastSave="{00000000-0000-0000-0000-000000000000}"/>
  <bookViews>
    <workbookView xWindow="-120" yWindow="-120" windowWidth="29040" windowHeight="15720" tabRatio="713" xr2:uid="{00000000-000D-0000-FFFF-FFFF00000000}"/>
  </bookViews>
  <sheets>
    <sheet name="indice" sheetId="9" r:id="rId1"/>
    <sheet name="1" sheetId="1" r:id="rId2"/>
    <sheet name="2" sheetId="2" r:id="rId3"/>
    <sheet name="3" sheetId="3" r:id="rId4"/>
    <sheet name="4" sheetId="4" r:id="rId5"/>
    <sheet name="5" sheetId="5" r:id="rId6"/>
    <sheet name="6" sheetId="6" r:id="rId7"/>
    <sheet name="7" sheetId="7" r:id="rId8"/>
    <sheet name="8" sheetId="8" r:id="rId9"/>
    <sheet name="9" sheetId="12" r:id="rId10"/>
    <sheet name="10" sheetId="10" r:id="rId11"/>
    <sheet name="11" sheetId="11" r:id="rId12"/>
  </sheets>
  <definedNames>
    <definedName name="_Hlk486413223" localSheetId="10">'10'!$A$6</definedName>
    <definedName name="_Hlk492023274" localSheetId="10">'10'!$A$62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11" l="1"/>
  <c r="J209" i="11"/>
  <c r="B4" i="6"/>
  <c r="D7" i="7"/>
  <c r="D12" i="7"/>
  <c r="D14" i="7"/>
  <c r="C7" i="7"/>
  <c r="C10" i="7"/>
  <c r="C11" i="7"/>
  <c r="C14" i="7"/>
  <c r="E15" i="7"/>
  <c r="C12" i="4"/>
  <c r="C16" i="4"/>
  <c r="C17" i="4"/>
  <c r="C22" i="4"/>
  <c r="C23" i="4"/>
  <c r="C29" i="4"/>
  <c r="C30" i="4"/>
  <c r="D12" i="4"/>
  <c r="D16" i="4"/>
  <c r="D17" i="4"/>
  <c r="D22" i="4"/>
  <c r="D23" i="4"/>
  <c r="D29" i="4"/>
  <c r="D30" i="4"/>
  <c r="D14" i="2"/>
  <c r="C14" i="2"/>
  <c r="E15" i="2"/>
  <c r="C12" i="3"/>
  <c r="C18" i="3"/>
  <c r="C19" i="3"/>
  <c r="E23" i="1"/>
  <c r="E17" i="1"/>
  <c r="E24" i="1"/>
  <c r="C9" i="1"/>
  <c r="C17" i="1"/>
  <c r="C23" i="1"/>
  <c r="C24" i="1"/>
  <c r="E53" i="10"/>
  <c r="C21" i="8"/>
  <c r="C16" i="8"/>
  <c r="C13" i="8"/>
  <c r="C9" i="8"/>
  <c r="B4" i="8"/>
  <c r="E14" i="7"/>
  <c r="E6" i="7"/>
  <c r="B4" i="7"/>
  <c r="C17" i="6"/>
  <c r="C18" i="6"/>
  <c r="C15" i="6"/>
  <c r="C12" i="6"/>
  <c r="C11" i="6"/>
  <c r="C29" i="5"/>
  <c r="C21" i="5"/>
  <c r="C14" i="5"/>
  <c r="C10" i="5"/>
  <c r="C9" i="5"/>
  <c r="B4" i="5"/>
  <c r="B4" i="4"/>
  <c r="B4" i="3"/>
  <c r="B4" i="2"/>
  <c r="E14" i="2"/>
  <c r="E6" i="2"/>
  <c r="B4" i="1"/>
  <c r="C10" i="9"/>
  <c r="C139" i="10"/>
  <c r="C113" i="10"/>
  <c r="B113" i="10"/>
  <c r="E71" i="10"/>
  <c r="E70" i="10"/>
  <c r="E69" i="10"/>
  <c r="E72" i="10"/>
  <c r="E52" i="10"/>
  <c r="E13" i="7"/>
  <c r="E12" i="2"/>
  <c r="E5" i="1"/>
  <c r="C5" i="1"/>
  <c r="B106" i="10"/>
  <c r="C72" i="10"/>
  <c r="C148" i="10"/>
  <c r="B148" i="10"/>
  <c r="B139" i="10"/>
  <c r="C131" i="10"/>
  <c r="B131" i="10"/>
  <c r="C106" i="10"/>
  <c r="E10" i="7"/>
  <c r="E11" i="7"/>
  <c r="E12" i="7"/>
  <c r="C23" i="5"/>
  <c r="O4" i="9"/>
  <c r="D6" i="4"/>
  <c r="C6" i="4"/>
  <c r="D5" i="5"/>
  <c r="C5" i="5"/>
  <c r="D5" i="6"/>
  <c r="C5" i="6"/>
  <c r="E5" i="8"/>
  <c r="C5" i="8"/>
  <c r="D5" i="3"/>
  <c r="C5" i="3"/>
  <c r="D32" i="4"/>
  <c r="C31" i="5"/>
  <c r="C16" i="5"/>
  <c r="D31" i="5"/>
  <c r="D23" i="5"/>
  <c r="D16" i="5"/>
  <c r="D12" i="5"/>
  <c r="D17" i="5"/>
  <c r="D25" i="5"/>
  <c r="D32" i="5"/>
  <c r="D34" i="5"/>
  <c r="C12" i="5"/>
  <c r="C17" i="5"/>
  <c r="C25" i="5"/>
  <c r="C32" i="5"/>
  <c r="C34" i="5"/>
  <c r="E23" i="8"/>
  <c r="E17" i="8"/>
  <c r="C17" i="8"/>
  <c r="D19" i="6"/>
  <c r="C19" i="6"/>
  <c r="D13" i="6"/>
  <c r="C13" i="6"/>
  <c r="C20" i="6"/>
  <c r="C32" i="4"/>
  <c r="D18" i="3"/>
  <c r="D12" i="3"/>
  <c r="D19" i="3"/>
  <c r="E11" i="2"/>
  <c r="E10" i="2"/>
  <c r="E24" i="8"/>
  <c r="D20" i="6"/>
  <c r="C23" i="8"/>
  <c r="C24" i="8"/>
  <c r="E13" i="2"/>
</calcChain>
</file>

<file path=xl/sharedStrings.xml><?xml version="1.0" encoding="utf-8"?>
<sst xmlns="http://schemas.openxmlformats.org/spreadsheetml/2006/main" count="1339" uniqueCount="237">
  <si>
    <t>FONDO MUTUO CORTO PLAZO DOLARES AMERICANOS</t>
  </si>
  <si>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</si>
  <si>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</si>
  <si>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</si>
  <si>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</si>
  <si>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</si>
  <si>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</si>
  <si>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</si>
  <si>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</si>
  <si>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</si>
  <si>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</si>
  <si>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</si>
  <si>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</si>
  <si>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</si>
  <si>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</si>
  <si>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</si>
  <si>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</si>
  <si>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</si>
  <si>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</si>
  <si>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</si>
  <si>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</si>
  <si>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</si>
  <si>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</si>
  <si>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</si>
  <si>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</si>
  <si>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</si>
  <si>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</si>
  <si>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</si>
  <si>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</si>
  <si>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 xml:space="preserve">Otros </t>
  </si>
  <si>
    <t>Total Ingresos</t>
  </si>
  <si>
    <t>EGRESOS</t>
  </si>
  <si>
    <t>Comisión por Administración</t>
  </si>
  <si>
    <t xml:space="preserve">- Gastos de Ventas </t>
  </si>
  <si>
    <t>Comisión por Corretaje</t>
  </si>
  <si>
    <t>Otros Egresos</t>
  </si>
  <si>
    <t>Total Egresos</t>
  </si>
  <si>
    <t>Resultado del Ejercicio</t>
  </si>
  <si>
    <t>(EN MONEDA EXTRANJERA)</t>
  </si>
  <si>
    <t>ACTIVOS</t>
  </si>
  <si>
    <t>ACTIVO CORRIENTE</t>
  </si>
  <si>
    <t>DISPONIBILIDADES</t>
  </si>
  <si>
    <t>Bancos</t>
  </si>
  <si>
    <t xml:space="preserve">INVERSIONES </t>
  </si>
  <si>
    <t>Titulo de Renta Variable</t>
  </si>
  <si>
    <t>ACTIVO NO CORRIENTE</t>
  </si>
  <si>
    <t>Total de Activo Bruto</t>
  </si>
  <si>
    <t xml:space="preserve">PASIVOS </t>
  </si>
  <si>
    <t xml:space="preserve">PASIVO </t>
  </si>
  <si>
    <t>ACREEDORES POR OPERACIONES</t>
  </si>
  <si>
    <t>Comisiones a Pagar a la Administradora</t>
  </si>
  <si>
    <t>Rescates a Pagar</t>
  </si>
  <si>
    <t xml:space="preserve">Total Pasivo </t>
  </si>
  <si>
    <t>Activo Neto</t>
  </si>
  <si>
    <t>Cuotas partes en circulación</t>
  </si>
  <si>
    <t>Valor cuota parte al cierre</t>
  </si>
  <si>
    <t>(EN MONEDA LOCAL)</t>
  </si>
  <si>
    <t>TOTAL ACTIVO CORRIENTE</t>
  </si>
  <si>
    <t>TOTAL ACTIVO NO CORRIENTE</t>
  </si>
  <si>
    <t>(Moneda Local)</t>
  </si>
  <si>
    <t>Tipo de cambio Vendedor</t>
  </si>
  <si>
    <t>Desde</t>
  </si>
  <si>
    <t>Comparativo</t>
  </si>
  <si>
    <t>FECHA DE REPORTE</t>
  </si>
  <si>
    <t>USD</t>
  </si>
  <si>
    <t>Aumento o disminución en acreedores por operaciones</t>
  </si>
  <si>
    <t>Estados Financieros</t>
  </si>
  <si>
    <t>(Anexo D)</t>
  </si>
  <si>
    <t>Índice</t>
  </si>
  <si>
    <t>NOTAS A LOS ESTADOS FINANCIEROS</t>
  </si>
  <si>
    <t>Fondo Mutuo Corto Plazo Dólares Americanos</t>
  </si>
  <si>
    <t>ESTADO DE VARIACION DEL ACTIVO NETO EN DOLARES AMERICANOS</t>
  </si>
  <si>
    <t>ESTADO DE FLUJO DE CAJA EN DOLARES AMERICANOS</t>
  </si>
  <si>
    <t>ESTADO DE RESULTADO EN DOLARES AMERICANOS</t>
  </si>
  <si>
    <t>BALANCE GENERAL EN DOLARES AMERICANOS</t>
  </si>
  <si>
    <t>BALANCE GENERAL EN GUARANIES</t>
  </si>
  <si>
    <t>ESTADO DE RESULTADO EN GUARANIES</t>
  </si>
  <si>
    <t>ESTADO DE VARIACION DEL ACTIVO NETO EN GUARANIES</t>
  </si>
  <si>
    <t>ESTADO DE FLUJO DE CAJA EN GUARANIES</t>
  </si>
  <si>
    <t>Nota  1 – INFORMACIÓN BÁSICA DEL FONDO EN MONEDA EXTRANJERA</t>
  </si>
  <si>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</si>
  <si>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</si>
  <si>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Nota 3.- Principales políticas y prácticas contables aplicadas.</t>
  </si>
  <si>
    <t>3.1 Los Estados Financieros han sido preparados de acuerdo a las normas establecidas por la comisión Nacional de Valores y Normas Internacionales de Información Financiera</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</si>
  <si>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</si>
  <si>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</si>
  <si>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</si>
  <si>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</si>
  <si>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t>3.6 Política de Reconocimiento de Ingresos:</t>
  </si>
  <si>
    <t xml:space="preserve">3.7  Flujo de Efectivo  </t>
  </si>
  <si>
    <t>3.13 Tipos de cambio utilizados para convertir en moneda nacional los saldos en Moneda Extranjera:</t>
  </si>
  <si>
    <t>Periodo actual</t>
  </si>
  <si>
    <t>Periodo anterior</t>
  </si>
  <si>
    <t>Tipo de cambio comprador</t>
  </si>
  <si>
    <t>Tipo de cambio vendedor</t>
  </si>
  <si>
    <t>Detalle</t>
  </si>
  <si>
    <t>Moneda extranjera clase</t>
  </si>
  <si>
    <t>Moneda extranjera Monto</t>
  </si>
  <si>
    <t>Cambio vigente</t>
  </si>
  <si>
    <t>Saldo periodo actual (Gs.)</t>
  </si>
  <si>
    <t>Activos</t>
  </si>
  <si>
    <t>Pasivos</t>
  </si>
  <si>
    <t>NO APLICABLE. Los fondos se constituyeron y registran en moneda extranjera, y su conversión a Guaraníes se efectúa al cierre al solo efecto de su presentación a los entes reguladores.</t>
  </si>
  <si>
    <t>Concepto</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</si>
  <si>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</si>
  <si>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</si>
  <si>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</si>
  <si>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</si>
  <si>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</si>
  <si>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</si>
  <si>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</si>
  <si>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</si>
  <si>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</si>
  <si>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</si>
  <si>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</si>
  <si>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</si>
  <si>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</si>
  <si>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</si>
  <si>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</si>
  <si>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</si>
  <si>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</si>
  <si>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</si>
  <si>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</si>
  <si>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</si>
  <si>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</si>
  <si>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</si>
  <si>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</si>
  <si>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</si>
  <si>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</si>
  <si>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Dólares americanos depositadas en bancos e INVESTOR CASA DE BOLSA S.A.</t>
  </si>
  <si>
    <t>Banco Familiar Cta. Cte.</t>
  </si>
  <si>
    <t>Valores al Cobro</t>
  </si>
  <si>
    <t>4.3 – ACREEDORES  POR OPERACIONES</t>
  </si>
  <si>
    <t>Comisión por Administración ( en usd)</t>
  </si>
  <si>
    <t>INGRESOS FINANCIEROS</t>
  </si>
  <si>
    <t>CONCEPTO</t>
  </si>
  <si>
    <t>INTERESES GANADOS EN OPERACIONES</t>
  </si>
  <si>
    <t>GANANCIA EN OPERACIONES</t>
  </si>
  <si>
    <t xml:space="preserve">EGRESOS OPERATIVOS </t>
  </si>
  <si>
    <t>COMISIONES DE ADM. DEVENGADOS</t>
  </si>
  <si>
    <t>PERDIDA EN OPERACIONES</t>
  </si>
  <si>
    <t>CUADRO DE INVERSIONES</t>
  </si>
  <si>
    <t>Instrumento</t>
  </si>
  <si>
    <t>Emisor</t>
  </si>
  <si>
    <t>Fecha de vencimiento</t>
  </si>
  <si>
    <t>Total de las Inversiones</t>
  </si>
  <si>
    <t>INFORME DEL SINDICO</t>
  </si>
  <si>
    <t>Señores accionistas de</t>
  </si>
  <si>
    <t>Es mi informe.</t>
  </si>
  <si>
    <t>Juan José Talavera</t>
  </si>
  <si>
    <t>Síndico Titular</t>
  </si>
  <si>
    <t>NOTAS A LOS ESTADOS CONTABLES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</si>
  <si>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</si>
  <si>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</si>
  <si>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</si>
  <si>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</si>
  <si>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</si>
  <si>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</si>
  <si>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</si>
  <si>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</si>
  <si>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</si>
  <si>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</si>
  <si>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</si>
  <si>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</si>
  <si>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CDA</t>
  </si>
  <si>
    <t xml:space="preserve">BANCO ATLAS S.A. </t>
  </si>
  <si>
    <t>Financiero (Bancos)</t>
  </si>
  <si>
    <t>Paraguay</t>
  </si>
  <si>
    <t>Dólares Americanos</t>
  </si>
  <si>
    <t>Bonos Subordinados</t>
  </si>
  <si>
    <t>BANCO BILBAO VIZCAYA ARGENTARIA PARAGUAY S.A.</t>
  </si>
  <si>
    <t>BANCO RIO S.A.E.C.A.</t>
  </si>
  <si>
    <t>BANCO BASA S.A.</t>
  </si>
  <si>
    <t xml:space="preserve">BANCO CONTINENTAL S.A.E.C.A. </t>
  </si>
  <si>
    <t>FIC S.A. DE FINANZAS</t>
  </si>
  <si>
    <t>Financiero (Financieras)</t>
  </si>
  <si>
    <t xml:space="preserve">BANCO FAMILIAR S.A.E.C.A. </t>
  </si>
  <si>
    <t>Bonos Financieros</t>
  </si>
  <si>
    <t>BANCO ITAU PARAGUAY S.A.</t>
  </si>
  <si>
    <t>BANCO REGIONAL S.A.E.C.A.</t>
  </si>
  <si>
    <t xml:space="preserve">SUDAMERIS BANK S.A.E.C.A. </t>
  </si>
  <si>
    <t>CRISOL Y ENCARNACION FINANCIERA S.A.E.C.A.</t>
  </si>
  <si>
    <t>BANCO GNB PARAGUAY S.A.</t>
  </si>
  <si>
    <t xml:space="preserve">VISION BANCO S.A.E.C.A. </t>
  </si>
  <si>
    <t>4-2 COMPOSICIÓN DE LAS INVERSIONES</t>
  </si>
  <si>
    <t>Ver Cuadro</t>
  </si>
  <si>
    <t>Valores al cobro  (Nota  4.1  )</t>
  </si>
  <si>
    <t>Titulo de Renta fija (Nota  4.2  )</t>
  </si>
  <si>
    <t>El flujo de efectivos fue preparado de acuerdo con la Resolución CG N° 06/19 de la comisión Nacional de Valores.</t>
  </si>
  <si>
    <t>Aranceles</t>
  </si>
  <si>
    <t>Investor Casa de Bolsa</t>
  </si>
  <si>
    <t>Valores a depositar</t>
  </si>
  <si>
    <t>(1) Valores al Cobro</t>
  </si>
  <si>
    <t>No aplicable. No se adeuda  ninguna operación.</t>
  </si>
  <si>
    <t xml:space="preserve">4.4 – COMISIONES A PAGAR A ADMINISTRADORA  </t>
  </si>
  <si>
    <t>4.5  – INGRESOS</t>
  </si>
  <si>
    <t>4.6 – EGRESOS</t>
  </si>
  <si>
    <t>ARANCELES PAGADOS</t>
  </si>
  <si>
    <t>Nota 5. HECHOS POSTERIORES - SITUACION SANITARIA GLOBAL</t>
  </si>
  <si>
    <t>SOLAR AHORRO Y FINANZAS S.A.E.C.A.</t>
  </si>
  <si>
    <t>BANCOP S.A.</t>
  </si>
  <si>
    <t xml:space="preserve">FINEXPAR S.A.E.C.A. </t>
  </si>
  <si>
    <t>INTERFISA BANCO S.A.E.C.A.</t>
  </si>
  <si>
    <t>Resultados Acumulados</t>
  </si>
  <si>
    <t>Resultadodel Ejercicio</t>
  </si>
  <si>
    <t>PATRIMONIO DEL FONDO AL 31/03/2020</t>
  </si>
  <si>
    <t>Las cinco (5) Notas que se acompañan son parte integrande de estos Estados Financieros</t>
  </si>
  <si>
    <t>Saldo al 31/03/2021</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</si>
  <si>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y pasivos 1 USD = 6,921,52  Gs.</t>
  </si>
  <si>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Marzo 2022,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</si>
  <si>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t>Saldo al 31/03/2022</t>
  </si>
  <si>
    <t>No existen hechos posteriores al cierre del trimestre que modifiquen sustancialmente los estados financieros intermedios cerrados el 31 de marzo de 2022</t>
  </si>
  <si>
    <t>-       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</si>
  <si>
    <t>-        Política de Inversiones de EL FONDO</t>
  </si>
  <si>
    <t>-       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</si>
  <si>
    <t>-       El reglamento interno de del Fondo fue aprobado por Resolución Nro. 34 E/17 de fecha 24 de Agosto de 2017, de la Comisión Nacional de Valores.</t>
  </si>
  <si>
    <t>2.2 – Entidad encargada de la custodia:  INVESTOR Casa de Bolsa S.A.</t>
  </si>
  <si>
    <t xml:space="preserve"> Las inversiones (Bonos y CDA en cartera), se exponen a sus valores actualizados. Las diferencias  se exponen en el estado de resultados en el rubro intereses ganados.</t>
  </si>
  <si>
    <t>a)    Posición en moneda extranjera</t>
  </si>
  <si>
    <t>b)    Diferencia de cambio en Moneda Extranjera</t>
  </si>
  <si>
    <t>c)    Gastos operacionales y comisiones de la administradora con cargo al Fondo:</t>
  </si>
  <si>
    <t>d)    Información Estadística</t>
  </si>
  <si>
    <r>
      <t xml:space="preserve">-       </t>
    </r>
    <r>
      <rPr>
        <b/>
        <sz val="9"/>
        <color theme="1"/>
        <rFont val="Noto Sans"/>
        <family val="2"/>
      </rPr>
      <t xml:space="preserve"> Naturaleza jurídica : </t>
    </r>
    <r>
      <rPr>
        <sz val="9"/>
        <color theme="1"/>
        <rFont val="Noto sans"/>
        <family val="2"/>
      </rPr>
      <t xml:space="preserve">       Fondos Mutuos </t>
    </r>
  </si>
  <si>
    <r>
      <t>-       Autorizados por Resolución Nro. 34 E/17 de fecha 24 de Agosto de 2017 de la Comisión Nacional de Valores</t>
    </r>
    <r>
      <rPr>
        <b/>
        <sz val="9"/>
        <color theme="1"/>
        <rFont val="Noto Sans"/>
        <family val="2"/>
      </rPr>
      <t>;</t>
    </r>
  </si>
  <si>
    <r>
      <t>-       Fue inscripta en la Comisión Nacional de Valores por medio de la Resolución Nro. 34 E/17 de fecha 24 de Agosto de 2017 de la Comisión Nacional de Valores</t>
    </r>
    <r>
      <rPr>
        <b/>
        <sz val="9"/>
        <color theme="1"/>
        <rFont val="Noto Sans"/>
        <family val="2"/>
      </rPr>
      <t>;</t>
    </r>
  </si>
  <si>
    <r>
      <t>Los ingresos son reconocidos con base en el criterio de lo devengado, de conformidad con las disposiciones de las Normas contables</t>
    </r>
    <r>
      <rPr>
        <b/>
        <sz val="9"/>
        <color theme="1"/>
        <rFont val="Noto Sans"/>
        <family val="2"/>
      </rPr>
      <t>.</t>
    </r>
  </si>
  <si>
    <r>
      <t>3.8</t>
    </r>
    <r>
      <rPr>
        <sz val="9"/>
        <color theme="1"/>
        <rFont val="Noto sans"/>
        <family val="2"/>
      </rPr>
      <t xml:space="preserve"> – Los estados contables corresponden al trimestre cerrado el 31 de Marzo de 2022.</t>
    </r>
  </si>
  <si>
    <r>
      <rPr>
        <b/>
        <sz val="9"/>
        <color theme="1"/>
        <rFont val="Noto Sans"/>
        <family val="2"/>
      </rPr>
      <t xml:space="preserve">3.9 </t>
    </r>
    <r>
      <rPr>
        <sz val="9"/>
        <color theme="1"/>
        <rFont val="Noto sans"/>
        <family val="2"/>
      </rPr>
      <t>La Administradora no ha realizado cambios en la aplicación de los criterios contables del Fondo.</t>
    </r>
  </si>
  <si>
    <r>
      <rPr>
        <b/>
        <sz val="9"/>
        <color theme="1"/>
        <rFont val="Noto Sans"/>
        <family val="2"/>
      </rPr>
      <t xml:space="preserve">3.10 </t>
    </r>
    <r>
      <rPr>
        <sz val="9"/>
        <color theme="1"/>
        <rFont val="Noto sans"/>
        <family val="2"/>
      </rPr>
      <t>– Valorización de las Inversiones. Las inversiones son incorporadas al valor de costo, y ajustadas diariamente por devengamiento de los intereses, y las ganancias a realizar, afectando a resultados como Intereses Ganados.</t>
    </r>
  </si>
  <si>
    <r>
      <rPr>
        <b/>
        <sz val="9"/>
        <color theme="1"/>
        <rFont val="Noto Sans"/>
        <family val="2"/>
      </rPr>
      <t>3.11</t>
    </r>
    <r>
      <rPr>
        <sz val="9"/>
        <color theme="1"/>
        <rFont val="Noto sans"/>
        <family val="2"/>
      </rPr>
      <t xml:space="preserve"> – Los ingresos y gastos del fondo son reconocidos aplicando el criterio de lo devengado;</t>
    </r>
  </si>
  <si>
    <r>
      <rPr>
        <b/>
        <sz val="9"/>
        <color theme="1"/>
        <rFont val="Noto Sans"/>
        <family val="2"/>
      </rPr>
      <t>3.12</t>
    </r>
    <r>
      <rPr>
        <sz val="9"/>
        <color theme="1"/>
        <rFont val="Noto sans"/>
        <family val="2"/>
      </rPr>
      <t xml:space="preserve"> -  A la fecha de la información financiera, no se ajustaron los precios por inflación.</t>
    </r>
  </si>
  <si>
    <r>
      <t xml:space="preserve">Ø  </t>
    </r>
    <r>
      <rPr>
        <u/>
        <sz val="9"/>
        <color theme="1"/>
        <rFont val="Noto Sans"/>
        <family val="2"/>
      </rPr>
      <t>Comisión de administración</t>
    </r>
    <r>
      <rPr>
        <sz val="9"/>
        <color theme="1"/>
        <rFont val="Noto sans"/>
        <family val="2"/>
      </rPr>
      <t xml:space="preserve">: 1,50% nominal anual (base 365) IVA incluido sobre el patrimonio neto de pre cierre administrado. La comisión se devenga diariamente y se cobra mensualmente. </t>
    </r>
  </si>
  <si>
    <r>
      <t xml:space="preserve">Ø  </t>
    </r>
    <r>
      <rPr>
        <u/>
        <sz val="9"/>
        <color theme="1"/>
        <rFont val="Noto Sans"/>
        <family val="2"/>
      </rPr>
      <t>Comisiones propias de las operaciones de inversión</t>
    </r>
    <r>
      <rPr>
        <sz val="9"/>
        <color theme="1"/>
        <rFont val="Noto sans"/>
        <family val="2"/>
      </rPr>
      <t>: de 0% a 0,50% del monto negociado (incluye comisión de intermediación por transacciones bursátiles o extrabursátiles) y arancel BVPASA 0,025% del monto negociado también.</t>
    </r>
  </si>
  <si>
    <r>
      <t xml:space="preserve">Ø  </t>
    </r>
    <r>
      <rPr>
        <u/>
        <sz val="9"/>
        <color theme="1"/>
        <rFont val="Noto Sans"/>
        <family val="2"/>
      </rPr>
      <t xml:space="preserve">Gastos y comisiones bancarias: </t>
    </r>
    <r>
      <rPr>
        <sz val="9"/>
        <color theme="1"/>
        <rFont val="Noto sans"/>
        <family val="2"/>
      </rPr>
      <t>mantenimiento de cuentas, transferencias interbancarias y otras de similar naturaleza).</t>
    </r>
  </si>
  <si>
    <t>BANCO NACIONAL DE FOMENTO</t>
  </si>
  <si>
    <t xml:space="preserve">TU FINANCIERA S.A. </t>
  </si>
  <si>
    <t xml:space="preserve">FINANCIERA PARAGUAYO JAPONESA 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</si>
</sst>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_ ;_ * \-#,##0_ ;_ * &quot;-&quot;_ ;_ @_ "/>
    <numFmt numFmtId="165" formatCode="_ * #,##0.00_ ;_ * \-#,##0.00_ ;_ * &quot;-&quot;??_ ;_ @_ "/>
    <numFmt numFmtId="166" formatCode="#,##0.000000"/>
    <numFmt numFmtId="167" formatCode="#,##0.00_ ;\-#,##0.00\ "/>
    <numFmt numFmtId="168" formatCode="_-* #,##0_-;\-* #,##0_-;_-* &quot;-&quot;??_-;_-@_-"/>
    <numFmt numFmtId="169" formatCode="0.0000"/>
    <numFmt numFmtId="170" formatCode="_ * #,##0.00_ ;_ * \-#,##0.00_ ;_ * &quot;-&quot;_ ;_ @_ "/>
    <numFmt numFmtId="171" formatCode="_-* #,##0.00000_-;\-* #,##0.00000_-;_-* &quot;-&quot;??_-;_-@_-"/>
    <numFmt numFmtId="172" formatCode="_-* #,##0.000000_-;\-* #,##0.000000_-;_-* &quot;-&quot;??_-;_-@_-"/>
    <numFmt numFmtId="173" formatCode="_-* #,##0.0000_-;\-* #,##0.0000_-;_-* &quot;-&quot;??_-;_-@_-"/>
  </numFmts>
  <fonts count="65">
    <font>
      <sz val="11"/>
      <color theme="1"/>
      <name val="Calibri"/>
      <family val="2"/>
      <scheme val="minor"/>
    </font>
    <font>
      <sz val="11"/>
      <color theme="1"/>
      <name val="Calibri"/>
      <family val="2"/>
      <scheme val="minor"/>
    </font>
    <font>
      <sz val="11"/>
      <color indexed="8"/>
      <name val="Subway"/>
    </font>
    <font>
      <sz val="11"/>
      <name val="Arial"/>
      <family val="2"/>
    </font>
    <font>
      <b/>
      <sz val="11"/>
      <name val="Arial"/>
      <family val="2"/>
    </font>
    <font>
      <b/>
      <sz val="10"/>
      <name val="Arial"/>
      <family val="2"/>
    </font>
    <font>
      <sz val="10"/>
      <name val="Arial"/>
      <family val="2"/>
    </font>
    <font>
      <b/>
      <sz val="8"/>
      <name val="Arial"/>
      <family val="2"/>
    </font>
    <font>
      <sz val="8"/>
      <name val="Arial"/>
      <family val="2"/>
    </font>
    <font>
      <b/>
      <sz val="11"/>
      <color indexed="8"/>
      <name val="Arial"/>
      <family val="2"/>
    </font>
    <font>
      <b/>
      <sz val="11"/>
      <color indexed="8"/>
      <name val="Subway"/>
    </font>
    <font>
      <b/>
      <sz val="12"/>
      <name val="Arial"/>
      <family val="2"/>
    </font>
    <font>
      <sz val="10"/>
      <color rgb="FF222222"/>
      <name val="Arial"/>
      <family val="2"/>
    </font>
    <font>
      <sz val="9"/>
      <name val="Arial"/>
      <family val="2"/>
    </font>
    <font>
      <sz val="11"/>
      <color theme="1"/>
      <name val="Arial"/>
      <family val="2"/>
    </font>
    <font>
      <u/>
      <sz val="11"/>
      <color theme="10"/>
      <name val="Calibri"/>
      <family val="2"/>
      <scheme val="minor"/>
    </font>
    <font>
      <sz val="18"/>
      <color theme="0"/>
      <name val="Arial"/>
      <family val="2"/>
    </font>
    <font>
      <sz val="18"/>
      <name val="Arial"/>
      <family val="2"/>
    </font>
    <font>
      <sz val="11"/>
      <color rgb="FF000000"/>
      <name val="Arial"/>
      <family val="2"/>
    </font>
    <font>
      <b/>
      <sz val="8"/>
      <name val="Calibri"/>
      <family val="2"/>
    </font>
    <font>
      <b/>
      <sz val="10"/>
      <name val="Calibri"/>
      <family val="2"/>
    </font>
    <font>
      <b/>
      <sz val="11"/>
      <color indexed="8"/>
      <name val="Calibri"/>
      <family val="2"/>
      <scheme val="minor"/>
    </font>
    <font>
      <sz val="10"/>
      <name val="Arial"/>
      <family val="2"/>
    </font>
    <font>
      <sz val="11"/>
      <color indexed="8"/>
      <name val="Calibri"/>
      <family val="2"/>
      <scheme val="minor"/>
    </font>
    <font>
      <b/>
      <sz val="11"/>
      <color theme="0"/>
      <name val="Calibri"/>
      <family val="2"/>
      <scheme val="minor"/>
    </font>
    <font>
      <sz val="11"/>
      <color theme="0"/>
      <name val="Calibri"/>
      <family val="2"/>
      <scheme val="minor"/>
    </font>
    <font>
      <sz val="11"/>
      <name val="Noto sans"/>
      <family val="2"/>
    </font>
    <font>
      <sz val="11"/>
      <color indexed="8"/>
      <name val="Noto sans"/>
      <family val="2"/>
    </font>
    <font>
      <b/>
      <sz val="20"/>
      <color indexed="8"/>
      <name val="Noto sans"/>
      <family val="2"/>
    </font>
    <font>
      <sz val="10"/>
      <name val="Noto sans"/>
      <family val="2"/>
    </font>
    <font>
      <b/>
      <u/>
      <sz val="14"/>
      <name val="Noto sans"/>
      <family val="2"/>
    </font>
    <font>
      <b/>
      <sz val="11"/>
      <name val="Noto sans"/>
      <family val="2"/>
    </font>
    <font>
      <sz val="9"/>
      <name val="Noto sans"/>
      <family val="2"/>
    </font>
    <font>
      <sz val="11"/>
      <color theme="1"/>
      <name val="Noto sans"/>
      <family val="2"/>
    </font>
    <font>
      <b/>
      <sz val="11"/>
      <color indexed="8"/>
      <name val="Noto sans"/>
      <family val="2"/>
    </font>
    <font>
      <sz val="18"/>
      <color theme="0"/>
      <name val="Noto Sans"/>
      <family val="2"/>
    </font>
    <font>
      <sz val="18"/>
      <name val="Noto Sans"/>
      <family val="2"/>
    </font>
    <font>
      <sz val="28"/>
      <color theme="0"/>
      <name val="Noto Sans"/>
      <family val="2"/>
    </font>
    <font>
      <sz val="10"/>
      <color theme="1"/>
      <name val="Noto Sans"/>
      <family val="2"/>
    </font>
    <font>
      <b/>
      <sz val="18"/>
      <name val="Noto Sans"/>
      <family val="2"/>
    </font>
    <font>
      <u/>
      <sz val="11"/>
      <name val="Noto Sans"/>
      <family val="2"/>
    </font>
    <font>
      <b/>
      <sz val="10"/>
      <name val="Noto sans"/>
      <family val="2"/>
    </font>
    <font>
      <b/>
      <sz val="9"/>
      <name val="Noto sans"/>
      <family val="2"/>
    </font>
    <font>
      <sz val="9"/>
      <color theme="1"/>
      <name val="Noto sans"/>
      <family val="2"/>
    </font>
    <font>
      <b/>
      <sz val="12"/>
      <name val="Noto Sans"/>
      <family val="2"/>
    </font>
    <font>
      <b/>
      <sz val="8"/>
      <name val="Noto Sans"/>
      <family val="2"/>
    </font>
    <font>
      <sz val="8"/>
      <name val="Noto Sans"/>
      <family val="2"/>
    </font>
    <font>
      <b/>
      <sz val="11"/>
      <color theme="1"/>
      <name val="Noto Sans"/>
      <family val="2"/>
    </font>
    <font>
      <b/>
      <sz val="9"/>
      <color theme="1"/>
      <name val="Noto Sans"/>
      <family val="2"/>
    </font>
    <font>
      <b/>
      <u/>
      <sz val="16"/>
      <name val="Noto Sans"/>
      <family val="2"/>
    </font>
    <font>
      <b/>
      <sz val="18"/>
      <color indexed="8"/>
      <name val="Noto Sans"/>
      <family val="2"/>
    </font>
    <font>
      <b/>
      <sz val="8"/>
      <color indexed="8"/>
      <name val="Noto Sans"/>
      <family val="2"/>
    </font>
    <font>
      <sz val="10"/>
      <color rgb="FF222222"/>
      <name val="Noto Sans"/>
      <family val="2"/>
    </font>
    <font>
      <b/>
      <u/>
      <sz val="12"/>
      <name val="Noto sans"/>
      <family val="2"/>
    </font>
    <font>
      <b/>
      <u/>
      <sz val="9"/>
      <name val="Noto sans"/>
      <family val="2"/>
    </font>
    <font>
      <sz val="9"/>
      <color rgb="FF222222"/>
      <name val="Noto sans"/>
      <family val="2"/>
    </font>
    <font>
      <b/>
      <sz val="16"/>
      <name val="Noto Sans"/>
      <family val="2"/>
    </font>
    <font>
      <u/>
      <sz val="8"/>
      <name val="Noto Sans"/>
      <family val="2"/>
    </font>
    <font>
      <b/>
      <sz val="9"/>
      <color indexed="8"/>
      <name val="Arial"/>
      <family val="2"/>
    </font>
    <font>
      <b/>
      <sz val="9"/>
      <name val="Arial"/>
      <family val="2"/>
    </font>
    <font>
      <sz val="9"/>
      <color rgb="FF000000"/>
      <name val="Noto Sans"/>
      <family val="2"/>
    </font>
    <font>
      <u/>
      <sz val="9"/>
      <color theme="1"/>
      <name val="Noto Sans"/>
      <family val="2"/>
    </font>
    <font>
      <b/>
      <sz val="9"/>
      <color rgb="FF000000"/>
      <name val="Noto Sans"/>
      <family val="2"/>
    </font>
    <font>
      <u/>
      <sz val="9"/>
      <name val="Noto Sans"/>
      <family val="2"/>
    </font>
    <font>
      <b/>
      <u/>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79998168889431442"/>
        <bgColor theme="4" tint="0.79998168889431442"/>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bottom/>
      <diagonal/>
    </border>
  </borders>
  <cellStyleXfs count="12">
    <xf numFmtId="0" fontId="0" fillId="0" borderId="0"/>
    <xf numFmtId="43"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2" fillId="0" borderId="0"/>
    <xf numFmtId="165" fontId="22" fillId="0" borderId="0" applyFont="0" applyFill="0" applyBorder="0" applyAlignment="0" applyProtection="0"/>
    <xf numFmtId="164" fontId="23"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cellStyleXfs>
  <cellXfs count="433">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4" fillId="0" borderId="0" xfId="0" applyFont="1"/>
    <xf numFmtId="4" fontId="0" fillId="2" borderId="0" xfId="0" applyNumberFormat="1" applyFill="1"/>
    <xf numFmtId="0" fontId="5" fillId="0" borderId="0" xfId="0" applyFont="1"/>
    <xf numFmtId="0" fontId="0" fillId="0" borderId="0" xfId="0" applyAlignment="1">
      <alignment horizontal="center"/>
    </xf>
    <xf numFmtId="4" fontId="0" fillId="0" borderId="0" xfId="0" applyNumberFormat="1"/>
    <xf numFmtId="0" fontId="7" fillId="0" borderId="0" xfId="0" applyFont="1" applyAlignment="1">
      <alignment vertical="center"/>
    </xf>
    <xf numFmtId="0" fontId="7" fillId="0" borderId="0" xfId="0" applyFont="1" applyAlignment="1">
      <alignment horizontal="center" wrapText="1"/>
    </xf>
    <xf numFmtId="14" fontId="7" fillId="0" borderId="0" xfId="0" applyNumberFormat="1" applyFont="1" applyAlignment="1">
      <alignment horizontal="center"/>
    </xf>
    <xf numFmtId="0" fontId="8" fillId="0" borderId="0" xfId="0" applyFont="1"/>
    <xf numFmtId="3" fontId="8" fillId="0" borderId="0" xfId="0" applyNumberFormat="1" applyFont="1"/>
    <xf numFmtId="0" fontId="9" fillId="0" borderId="0" xfId="0" applyFont="1"/>
    <xf numFmtId="0" fontId="2" fillId="0" borderId="0" xfId="0" applyFont="1"/>
    <xf numFmtId="14" fontId="10" fillId="0" borderId="0" xfId="0" applyNumberFormat="1" applyFont="1" applyAlignment="1">
      <alignment horizontal="center"/>
    </xf>
    <xf numFmtId="3" fontId="0" fillId="0" borderId="0" xfId="0" applyNumberFormat="1"/>
    <xf numFmtId="0" fontId="6" fillId="0" borderId="0" xfId="0" applyFont="1"/>
    <xf numFmtId="4" fontId="6" fillId="0" borderId="0" xfId="0" applyNumberFormat="1" applyFont="1"/>
    <xf numFmtId="3" fontId="5" fillId="0" borderId="0" xfId="0" applyNumberFormat="1" applyFont="1"/>
    <xf numFmtId="0" fontId="0" fillId="2" borderId="0" xfId="0" applyFill="1"/>
    <xf numFmtId="166" fontId="12" fillId="0" borderId="0" xfId="0" applyNumberFormat="1" applyFont="1"/>
    <xf numFmtId="0" fontId="12" fillId="0" borderId="0" xfId="0" applyFont="1"/>
    <xf numFmtId="3" fontId="6" fillId="0" borderId="0" xfId="0" applyNumberFormat="1" applyFont="1"/>
    <xf numFmtId="0" fontId="11" fillId="0" borderId="0" xfId="0" applyFont="1" applyAlignment="1">
      <alignment horizontal="center"/>
    </xf>
    <xf numFmtId="0" fontId="7" fillId="0" borderId="0" xfId="0" applyFont="1"/>
    <xf numFmtId="0" fontId="13" fillId="0" borderId="0" xfId="0" applyFont="1"/>
    <xf numFmtId="3" fontId="13" fillId="0" borderId="0" xfId="0" applyNumberFormat="1" applyFont="1"/>
    <xf numFmtId="4" fontId="13" fillId="0" borderId="0" xfId="0" applyNumberFormat="1" applyFont="1"/>
    <xf numFmtId="3" fontId="3" fillId="0" borderId="0" xfId="0" applyNumberFormat="1" applyFont="1"/>
    <xf numFmtId="0" fontId="4" fillId="0" borderId="0" xfId="0" applyFont="1" applyAlignment="1">
      <alignment horizontal="center"/>
    </xf>
    <xf numFmtId="14" fontId="10" fillId="0" borderId="0" xfId="0" applyNumberFormat="1" applyFont="1" applyAlignment="1">
      <alignment horizontal="center"/>
    </xf>
    <xf numFmtId="0" fontId="2" fillId="0" borderId="0" xfId="0" applyFont="1" applyAlignment="1">
      <alignment horizontal="center"/>
    </xf>
    <xf numFmtId="14" fontId="10" fillId="0" borderId="0" xfId="0" applyNumberFormat="1" applyFont="1" applyAlignment="1">
      <alignment horizontal="center"/>
    </xf>
    <xf numFmtId="2" fontId="6" fillId="0" borderId="0" xfId="0" applyNumberFormat="1" applyFont="1"/>
    <xf numFmtId="14" fontId="10" fillId="0" borderId="0" xfId="0" applyNumberFormat="1" applyFont="1" applyAlignment="1"/>
    <xf numFmtId="4" fontId="14" fillId="2" borderId="0" xfId="0" applyNumberFormat="1" applyFont="1" applyFill="1" applyBorder="1" applyAlignment="1">
      <alignment horizontal="center" vertical="center"/>
    </xf>
    <xf numFmtId="0" fontId="16" fillId="3" borderId="0" xfId="0" applyFont="1" applyFill="1" applyAlignment="1">
      <alignment vertical="center" wrapText="1"/>
    </xf>
    <xf numFmtId="0" fontId="0" fillId="3" borderId="0" xfId="0" applyFill="1"/>
    <xf numFmtId="0" fontId="17" fillId="3" borderId="0" xfId="0" applyFont="1" applyFill="1"/>
    <xf numFmtId="0" fontId="16" fillId="3" borderId="0" xfId="0" applyFont="1" applyFill="1" applyAlignment="1">
      <alignment horizontal="center" vertical="center"/>
    </xf>
    <xf numFmtId="0" fontId="16" fillId="3" borderId="0" xfId="0" applyFont="1" applyFill="1" applyAlignment="1">
      <alignment vertical="center"/>
    </xf>
    <xf numFmtId="0" fontId="19" fillId="0" borderId="4" xfId="0" applyFont="1" applyBorder="1" applyAlignment="1">
      <alignment horizontal="center" vertical="center" wrapText="1"/>
    </xf>
    <xf numFmtId="0" fontId="21" fillId="0" borderId="0" xfId="0" applyFont="1"/>
    <xf numFmtId="43" fontId="0" fillId="0" borderId="0" xfId="1" applyFont="1"/>
    <xf numFmtId="4" fontId="3" fillId="2" borderId="0" xfId="0" applyNumberFormat="1" applyFont="1" applyFill="1" applyBorder="1" applyAlignment="1">
      <alignment horizontal="center" vertical="center"/>
    </xf>
    <xf numFmtId="168" fontId="0" fillId="0" borderId="0" xfId="1" applyNumberFormat="1" applyFont="1"/>
    <xf numFmtId="0" fontId="21" fillId="0" borderId="0" xfId="0" applyFont="1" applyAlignment="1">
      <alignment horizontal="left" vertical="center"/>
    </xf>
    <xf numFmtId="0" fontId="18" fillId="0" borderId="0" xfId="0" applyFont="1" applyAlignment="1">
      <alignment vertical="top" wrapText="1"/>
    </xf>
    <xf numFmtId="168" fontId="6" fillId="0" borderId="0" xfId="1" applyNumberFormat="1" applyFont="1"/>
    <xf numFmtId="168" fontId="13" fillId="0" borderId="0" xfId="1" applyNumberFormat="1" applyFont="1"/>
    <xf numFmtId="0" fontId="19" fillId="2" borderId="4" xfId="0" applyFont="1" applyFill="1" applyBorder="1" applyAlignment="1">
      <alignment horizontal="center" vertical="center" wrapText="1"/>
    </xf>
    <xf numFmtId="10" fontId="0" fillId="0" borderId="17" xfId="3" applyNumberFormat="1" applyFont="1" applyBorder="1" applyAlignment="1">
      <alignment horizontal="right" vertical="center"/>
    </xf>
    <xf numFmtId="170" fontId="20" fillId="0" borderId="17" xfId="6" applyNumberFormat="1" applyFont="1" applyBorder="1" applyAlignment="1">
      <alignment horizontal="right"/>
    </xf>
    <xf numFmtId="170" fontId="21" fillId="2" borderId="0" xfId="6" applyNumberFormat="1" applyFont="1" applyFill="1"/>
    <xf numFmtId="0" fontId="0" fillId="0" borderId="2" xfId="0" applyBorder="1"/>
    <xf numFmtId="0" fontId="25" fillId="0" borderId="0" xfId="0" applyFont="1" applyFill="1"/>
    <xf numFmtId="0" fontId="24" fillId="0" borderId="0" xfId="0" applyFont="1" applyFill="1"/>
    <xf numFmtId="14" fontId="24" fillId="0" borderId="0" xfId="0" applyNumberFormat="1" applyFont="1" applyFill="1" applyAlignment="1">
      <alignment horizontal="center"/>
    </xf>
    <xf numFmtId="43" fontId="24" fillId="0" borderId="0" xfId="1" applyFont="1" applyFill="1" applyAlignment="1">
      <alignment horizontal="center"/>
    </xf>
    <xf numFmtId="1" fontId="24" fillId="0" borderId="0" xfId="0" applyNumberFormat="1" applyFont="1" applyFill="1" applyAlignment="1">
      <alignment horizontal="center"/>
    </xf>
    <xf numFmtId="17" fontId="24" fillId="0" borderId="0" xfId="0" applyNumberFormat="1" applyFont="1" applyFill="1" applyAlignment="1">
      <alignment horizontal="center"/>
    </xf>
    <xf numFmtId="0" fontId="26" fillId="0" borderId="0" xfId="0" applyFont="1"/>
    <xf numFmtId="0" fontId="27" fillId="0" borderId="0" xfId="0" applyFont="1"/>
    <xf numFmtId="0" fontId="27" fillId="0" borderId="0" xfId="0" applyFont="1" applyBorder="1"/>
    <xf numFmtId="0" fontId="27" fillId="0" borderId="0" xfId="0" applyFont="1" applyBorder="1" applyAlignment="1">
      <alignment horizontal="center"/>
    </xf>
    <xf numFmtId="0" fontId="26" fillId="0" borderId="0" xfId="0" applyFont="1" applyBorder="1"/>
    <xf numFmtId="0" fontId="29" fillId="0" borderId="0" xfId="0" applyFont="1"/>
    <xf numFmtId="0" fontId="31" fillId="0" borderId="0" xfId="0" applyFont="1"/>
    <xf numFmtId="0" fontId="29" fillId="0" borderId="11" xfId="0" applyFont="1" applyBorder="1"/>
    <xf numFmtId="0" fontId="32" fillId="0" borderId="15" xfId="0" applyFont="1" applyBorder="1"/>
    <xf numFmtId="0" fontId="32" fillId="0" borderId="13" xfId="0" applyFont="1" applyBorder="1"/>
    <xf numFmtId="0" fontId="26" fillId="0" borderId="12" xfId="0" applyFont="1" applyBorder="1" applyAlignment="1">
      <alignment horizontal="left"/>
    </xf>
    <xf numFmtId="0" fontId="32" fillId="0" borderId="0" xfId="0" applyFont="1"/>
    <xf numFmtId="0" fontId="34" fillId="0" borderId="0" xfId="0" applyFont="1"/>
    <xf numFmtId="4" fontId="29" fillId="0" borderId="0" xfId="0" applyNumberFormat="1" applyFont="1"/>
    <xf numFmtId="3" fontId="29" fillId="0" borderId="0" xfId="0" applyNumberFormat="1" applyFont="1"/>
    <xf numFmtId="0" fontId="35" fillId="3" borderId="0" xfId="0" applyFont="1" applyFill="1" applyAlignment="1">
      <alignment vertical="center" wrapText="1"/>
    </xf>
    <xf numFmtId="0" fontId="33" fillId="3" borderId="0" xfId="0" applyFont="1" applyFill="1"/>
    <xf numFmtId="0" fontId="36" fillId="3" borderId="0" xfId="0" applyFont="1" applyFill="1"/>
    <xf numFmtId="0" fontId="35" fillId="3" borderId="0" xfId="0" applyFont="1" applyFill="1" applyAlignment="1">
      <alignment vertical="center"/>
    </xf>
    <xf numFmtId="14" fontId="35" fillId="3" borderId="0" xfId="0" applyNumberFormat="1" applyFont="1" applyFill="1" applyAlignment="1">
      <alignment horizontal="center" vertical="center"/>
    </xf>
    <xf numFmtId="0" fontId="38" fillId="3" borderId="0" xfId="0" applyFont="1" applyFill="1"/>
    <xf numFmtId="0" fontId="33" fillId="3" borderId="0" xfId="0" applyFont="1" applyFill="1" applyAlignment="1">
      <alignment horizontal="center"/>
    </xf>
    <xf numFmtId="0" fontId="33" fillId="2" borderId="0" xfId="0" applyFont="1" applyFill="1"/>
    <xf numFmtId="0" fontId="33" fillId="2" borderId="0" xfId="0" applyFont="1" applyFill="1" applyAlignment="1">
      <alignment horizontal="center"/>
    </xf>
    <xf numFmtId="0" fontId="38" fillId="2" borderId="0" xfId="0" applyFont="1" applyFill="1"/>
    <xf numFmtId="0" fontId="33" fillId="0" borderId="0" xfId="0" applyFont="1"/>
    <xf numFmtId="0" fontId="38" fillId="0" borderId="0" xfId="0" applyFont="1"/>
    <xf numFmtId="0" fontId="39" fillId="0" borderId="0" xfId="0" applyFont="1" applyAlignment="1">
      <alignment horizontal="center"/>
    </xf>
    <xf numFmtId="0" fontId="40" fillId="0" borderId="0" xfId="2" applyFont="1"/>
    <xf numFmtId="0" fontId="26" fillId="0" borderId="0" xfId="0" applyFont="1" applyFill="1"/>
    <xf numFmtId="0" fontId="40" fillId="0" borderId="0" xfId="2" applyFont="1" applyFill="1"/>
    <xf numFmtId="0" fontId="32" fillId="0" borderId="10" xfId="0" applyFont="1" applyBorder="1"/>
    <xf numFmtId="0" fontId="32" fillId="0" borderId="9" xfId="0" applyFont="1" applyBorder="1"/>
    <xf numFmtId="0" fontId="32" fillId="0" borderId="14" xfId="0" applyFont="1" applyBorder="1"/>
    <xf numFmtId="1" fontId="42" fillId="0" borderId="1" xfId="0" applyNumberFormat="1" applyFont="1" applyBorder="1" applyAlignment="1">
      <alignment horizontal="center"/>
    </xf>
    <xf numFmtId="0" fontId="32" fillId="0" borderId="12" xfId="0" applyFont="1" applyBorder="1"/>
    <xf numFmtId="3" fontId="42" fillId="0" borderId="1" xfId="0" applyNumberFormat="1" applyFont="1" applyBorder="1" applyAlignment="1">
      <alignment horizontal="center"/>
    </xf>
    <xf numFmtId="0" fontId="42" fillId="0" borderId="0" xfId="0" applyFont="1" applyBorder="1" applyAlignment="1">
      <alignment horizontal="center"/>
    </xf>
    <xf numFmtId="43" fontId="42" fillId="0" borderId="0" xfId="1" applyFont="1" applyBorder="1" applyAlignment="1">
      <alignment horizontal="center"/>
    </xf>
    <xf numFmtId="0" fontId="42" fillId="0" borderId="12" xfId="0" applyFont="1" applyBorder="1"/>
    <xf numFmtId="43" fontId="42" fillId="0" borderId="1" xfId="1" applyFont="1" applyBorder="1" applyAlignment="1">
      <alignment horizontal="center"/>
    </xf>
    <xf numFmtId="0" fontId="32" fillId="0" borderId="12" xfId="0" applyFont="1" applyBorder="1" applyAlignment="1">
      <alignment horizontal="left"/>
    </xf>
    <xf numFmtId="43" fontId="32" fillId="0" borderId="0" xfId="1" applyFont="1" applyBorder="1" applyAlignment="1">
      <alignment horizontal="center"/>
    </xf>
    <xf numFmtId="4" fontId="32" fillId="0" borderId="0" xfId="0" applyNumberFormat="1" applyFont="1" applyBorder="1" applyAlignment="1">
      <alignment vertical="center"/>
    </xf>
    <xf numFmtId="4" fontId="43" fillId="2" borderId="0" xfId="0" applyNumberFormat="1" applyFont="1" applyFill="1" applyBorder="1"/>
    <xf numFmtId="43" fontId="42" fillId="0" borderId="2" xfId="1" applyFont="1" applyBorder="1" applyAlignment="1">
      <alignment horizontal="center"/>
    </xf>
    <xf numFmtId="0" fontId="32" fillId="0" borderId="12" xfId="0" applyFont="1" applyBorder="1" applyAlignment="1">
      <alignment horizontal="center"/>
    </xf>
    <xf numFmtId="4" fontId="32" fillId="0" borderId="0" xfId="0" applyNumberFormat="1" applyFont="1" applyBorder="1" applyAlignment="1">
      <alignment horizontal="right"/>
    </xf>
    <xf numFmtId="4" fontId="32" fillId="0" borderId="1" xfId="0" applyNumberFormat="1" applyFont="1" applyBorder="1" applyAlignment="1">
      <alignment horizontal="right"/>
    </xf>
    <xf numFmtId="43" fontId="42" fillId="0" borderId="3" xfId="1" applyFont="1" applyBorder="1" applyAlignment="1">
      <alignment horizontal="center"/>
    </xf>
    <xf numFmtId="167" fontId="32" fillId="0" borderId="0" xfId="0" applyNumberFormat="1" applyFont="1" applyBorder="1"/>
    <xf numFmtId="37" fontId="32" fillId="0" borderId="0" xfId="0" applyNumberFormat="1" applyFont="1" applyBorder="1"/>
    <xf numFmtId="167" fontId="32" fillId="0" borderId="1" xfId="0" applyNumberFormat="1" applyFont="1" applyBorder="1"/>
    <xf numFmtId="37" fontId="32" fillId="0" borderId="1" xfId="0" applyNumberFormat="1" applyFont="1" applyBorder="1"/>
    <xf numFmtId="37" fontId="32" fillId="0" borderId="0" xfId="0" applyNumberFormat="1" applyFont="1"/>
    <xf numFmtId="4" fontId="32" fillId="0" borderId="0" xfId="0" applyNumberFormat="1" applyFont="1"/>
    <xf numFmtId="3" fontId="32" fillId="0" borderId="0" xfId="0" applyNumberFormat="1" applyFont="1"/>
    <xf numFmtId="0" fontId="27" fillId="0" borderId="0" xfId="0" applyFont="1" applyAlignment="1">
      <alignment horizontal="center"/>
    </xf>
    <xf numFmtId="0" fontId="41" fillId="0" borderId="0" xfId="0" applyFont="1"/>
    <xf numFmtId="0" fontId="41" fillId="0" borderId="0" xfId="0" applyFont="1" applyAlignment="1">
      <alignment vertical="center"/>
    </xf>
    <xf numFmtId="0" fontId="41" fillId="0" borderId="0" xfId="0" applyFont="1" applyAlignment="1"/>
    <xf numFmtId="0" fontId="31" fillId="0" borderId="4" xfId="0" applyFont="1" applyBorder="1" applyAlignment="1">
      <alignment horizontal="center" vertical="center"/>
    </xf>
    <xf numFmtId="4" fontId="31" fillId="0" borderId="4" xfId="0" applyNumberFormat="1" applyFont="1" applyBorder="1" applyAlignment="1">
      <alignment horizontal="center" vertical="center"/>
    </xf>
    <xf numFmtId="0" fontId="31" fillId="0" borderId="4" xfId="0" applyFont="1" applyBorder="1" applyAlignment="1">
      <alignment horizontal="center" vertical="center" wrapText="1"/>
    </xf>
    <xf numFmtId="0" fontId="33" fillId="0" borderId="0" xfId="0" applyFont="1" applyAlignment="1">
      <alignment horizontal="center"/>
    </xf>
    <xf numFmtId="0" fontId="45" fillId="0" borderId="0" xfId="0" applyFont="1" applyAlignment="1">
      <alignment vertical="center"/>
    </xf>
    <xf numFmtId="0" fontId="45" fillId="0" borderId="0" xfId="0" applyFont="1" applyAlignment="1">
      <alignment horizontal="center" wrapText="1"/>
    </xf>
    <xf numFmtId="0" fontId="45" fillId="0" borderId="0" xfId="0" applyFont="1" applyAlignment="1">
      <alignment horizontal="center"/>
    </xf>
    <xf numFmtId="0" fontId="46" fillId="0" borderId="0" xfId="0" applyFont="1"/>
    <xf numFmtId="3" fontId="46" fillId="0" borderId="0" xfId="0" applyNumberFormat="1" applyFont="1"/>
    <xf numFmtId="4" fontId="46" fillId="0" borderId="0" xfId="0" applyNumberFormat="1" applyFont="1"/>
    <xf numFmtId="0" fontId="43" fillId="0" borderId="0" xfId="0" applyFont="1"/>
    <xf numFmtId="0" fontId="42" fillId="0" borderId="4" xfId="0" applyFont="1" applyBorder="1" applyAlignment="1">
      <alignment horizontal="center" vertical="center"/>
    </xf>
    <xf numFmtId="4" fontId="42" fillId="0" borderId="4" xfId="0" applyNumberFormat="1" applyFont="1" applyBorder="1" applyAlignment="1">
      <alignment horizontal="center" vertical="center"/>
    </xf>
    <xf numFmtId="0" fontId="42" fillId="0" borderId="4" xfId="0" applyFont="1" applyBorder="1" applyAlignment="1">
      <alignment horizontal="center" vertical="center" wrapText="1"/>
    </xf>
    <xf numFmtId="0" fontId="43" fillId="0" borderId="0" xfId="0" applyFont="1" applyAlignment="1">
      <alignment horizontal="center"/>
    </xf>
    <xf numFmtId="0" fontId="42" fillId="0" borderId="5" xfId="0" applyFont="1" applyBorder="1" applyAlignment="1">
      <alignment horizontal="center" wrapText="1"/>
    </xf>
    <xf numFmtId="4" fontId="43" fillId="0" borderId="5" xfId="0" applyNumberFormat="1" applyFont="1" applyBorder="1" applyAlignment="1">
      <alignment horizontal="right"/>
    </xf>
    <xf numFmtId="4" fontId="42" fillId="0" borderId="5" xfId="0" applyNumberFormat="1" applyFont="1" applyBorder="1" applyAlignment="1">
      <alignment horizontal="right" vertical="center"/>
    </xf>
    <xf numFmtId="0" fontId="32" fillId="0" borderId="6" xfId="0" applyFont="1" applyBorder="1" applyAlignment="1">
      <alignment horizontal="center" wrapText="1"/>
    </xf>
    <xf numFmtId="4" fontId="43" fillId="0" borderId="6" xfId="0" applyNumberFormat="1" applyFont="1" applyBorder="1"/>
    <xf numFmtId="43" fontId="32" fillId="0" borderId="6" xfId="1" applyFont="1" applyBorder="1" applyAlignment="1">
      <alignment horizontal="right" vertical="center"/>
    </xf>
    <xf numFmtId="0" fontId="42" fillId="0" borderId="6" xfId="0" applyFont="1" applyBorder="1" applyAlignment="1">
      <alignment horizontal="center" wrapText="1"/>
    </xf>
    <xf numFmtId="4" fontId="42" fillId="0" borderId="6" xfId="0" applyNumberFormat="1" applyFont="1" applyBorder="1" applyAlignment="1">
      <alignment vertical="center"/>
    </xf>
    <xf numFmtId="0" fontId="42" fillId="0" borderId="0" xfId="0" applyFont="1" applyAlignment="1">
      <alignment vertical="center"/>
    </xf>
    <xf numFmtId="0" fontId="32" fillId="0" borderId="6" xfId="0" applyFont="1" applyBorder="1" applyAlignment="1">
      <alignment vertical="center"/>
    </xf>
    <xf numFmtId="4" fontId="32" fillId="0" borderId="6" xfId="0" applyNumberFormat="1" applyFont="1" applyBorder="1" applyAlignment="1">
      <alignment horizontal="right" vertical="center"/>
    </xf>
    <xf numFmtId="0" fontId="32" fillId="0" borderId="6" xfId="0" applyFont="1" applyBorder="1" applyAlignment="1">
      <alignment horizontal="left"/>
    </xf>
    <xf numFmtId="4" fontId="42" fillId="0" borderId="6" xfId="0" applyNumberFormat="1" applyFont="1" applyBorder="1" applyAlignment="1">
      <alignment horizontal="right" wrapText="1"/>
    </xf>
    <xf numFmtId="4" fontId="42" fillId="0" borderId="6" xfId="0" applyNumberFormat="1" applyFont="1" applyBorder="1" applyAlignment="1">
      <alignment horizontal="center"/>
    </xf>
    <xf numFmtId="0" fontId="42" fillId="0" borderId="0" xfId="0" applyFont="1" applyAlignment="1">
      <alignment horizontal="center" wrapText="1"/>
    </xf>
    <xf numFmtId="0" fontId="42" fillId="0" borderId="0" xfId="0" applyFont="1" applyAlignment="1">
      <alignment horizontal="center"/>
    </xf>
    <xf numFmtId="4" fontId="32" fillId="0" borderId="6" xfId="0" applyNumberFormat="1" applyFont="1" applyBorder="1" applyAlignment="1">
      <alignment horizontal="center" vertical="center"/>
    </xf>
    <xf numFmtId="4" fontId="32" fillId="0" borderId="6" xfId="0" applyNumberFormat="1" applyFont="1" applyBorder="1"/>
    <xf numFmtId="4" fontId="32" fillId="0" borderId="7" xfId="0" applyNumberFormat="1" applyFont="1" applyBorder="1"/>
    <xf numFmtId="0" fontId="32" fillId="0" borderId="0" xfId="0" applyFont="1" applyBorder="1"/>
    <xf numFmtId="3" fontId="42" fillId="0" borderId="4" xfId="0" applyNumberFormat="1" applyFont="1" applyBorder="1" applyAlignment="1">
      <alignment horizontal="center" vertical="center"/>
    </xf>
    <xf numFmtId="4" fontId="48" fillId="0" borderId="4" xfId="0" applyNumberFormat="1" applyFont="1" applyBorder="1" applyAlignment="1">
      <alignment horizontal="right" vertical="center"/>
    </xf>
    <xf numFmtId="4" fontId="48" fillId="0" borderId="28" xfId="0" applyNumberFormat="1" applyFont="1" applyBorder="1" applyAlignment="1">
      <alignment horizontal="right"/>
    </xf>
    <xf numFmtId="4" fontId="42" fillId="0" borderId="0" xfId="0" applyNumberFormat="1" applyFont="1" applyAlignment="1">
      <alignment horizontal="right" wrapText="1"/>
    </xf>
    <xf numFmtId="0" fontId="27" fillId="2" borderId="0" xfId="0" applyFont="1" applyFill="1"/>
    <xf numFmtId="3" fontId="33" fillId="0" borderId="0" xfId="0" applyNumberFormat="1" applyFont="1"/>
    <xf numFmtId="0" fontId="43" fillId="0" borderId="10" xfId="0" applyFont="1" applyBorder="1"/>
    <xf numFmtId="0" fontId="43" fillId="0" borderId="14" xfId="0" applyFont="1" applyBorder="1"/>
    <xf numFmtId="0" fontId="42" fillId="0" borderId="16" xfId="0" applyFont="1" applyBorder="1"/>
    <xf numFmtId="3" fontId="43" fillId="0" borderId="2" xfId="0" applyNumberFormat="1" applyFont="1" applyBorder="1" applyAlignment="1">
      <alignment horizontal="center"/>
    </xf>
    <xf numFmtId="3" fontId="43" fillId="0" borderId="17" xfId="0" applyNumberFormat="1" applyFont="1" applyBorder="1" applyAlignment="1">
      <alignment horizontal="center"/>
    </xf>
    <xf numFmtId="3" fontId="43" fillId="0" borderId="0" xfId="0" applyNumberFormat="1" applyFont="1" applyBorder="1" applyAlignment="1">
      <alignment horizontal="center"/>
    </xf>
    <xf numFmtId="3" fontId="43" fillId="0" borderId="13" xfId="0" applyNumberFormat="1" applyFont="1" applyBorder="1" applyAlignment="1">
      <alignment horizontal="center"/>
    </xf>
    <xf numFmtId="3" fontId="43" fillId="0" borderId="0" xfId="0" applyNumberFormat="1" applyFont="1" applyFill="1"/>
    <xf numFmtId="4" fontId="32" fillId="0" borderId="13" xfId="0" applyNumberFormat="1" applyFont="1" applyBorder="1" applyAlignment="1">
      <alignment horizontal="center"/>
    </xf>
    <xf numFmtId="4" fontId="43" fillId="0" borderId="0" xfId="0" applyNumberFormat="1" applyFont="1" applyFill="1"/>
    <xf numFmtId="4" fontId="43" fillId="0" borderId="13" xfId="0" applyNumberFormat="1" applyFont="1" applyFill="1" applyBorder="1"/>
    <xf numFmtId="49" fontId="32" fillId="0" borderId="12" xfId="0" applyNumberFormat="1" applyFont="1" applyBorder="1"/>
    <xf numFmtId="4" fontId="43" fillId="0" borderId="1" xfId="0" applyNumberFormat="1" applyFont="1" applyFill="1" applyBorder="1"/>
    <xf numFmtId="4" fontId="43" fillId="0" borderId="15" xfId="0" applyNumberFormat="1" applyFont="1" applyFill="1" applyBorder="1"/>
    <xf numFmtId="43" fontId="42" fillId="0" borderId="17" xfId="1" applyFont="1" applyBorder="1" applyAlignment="1">
      <alignment horizontal="center"/>
    </xf>
    <xf numFmtId="43" fontId="43" fillId="0" borderId="0" xfId="1" applyFont="1" applyBorder="1" applyAlignment="1">
      <alignment horizontal="center"/>
    </xf>
    <xf numFmtId="43" fontId="43" fillId="0" borderId="13" xfId="1" applyFont="1" applyBorder="1" applyAlignment="1">
      <alignment horizontal="center"/>
    </xf>
    <xf numFmtId="43" fontId="32" fillId="0" borderId="13" xfId="1" applyFont="1" applyBorder="1" applyAlignment="1">
      <alignment horizontal="center"/>
    </xf>
    <xf numFmtId="49" fontId="42" fillId="0" borderId="12" xfId="0" applyNumberFormat="1" applyFont="1" applyBorder="1"/>
    <xf numFmtId="4" fontId="32" fillId="0" borderId="0" xfId="0" applyNumberFormat="1" applyFont="1" applyFill="1"/>
    <xf numFmtId="43" fontId="32" fillId="0" borderId="15" xfId="1" applyFont="1" applyBorder="1" applyAlignment="1">
      <alignment horizontal="center"/>
    </xf>
    <xf numFmtId="49" fontId="42" fillId="0" borderId="16" xfId="0" applyNumberFormat="1" applyFont="1" applyBorder="1"/>
    <xf numFmtId="49" fontId="42" fillId="0" borderId="18" xfId="0" applyNumberFormat="1" applyFont="1" applyBorder="1"/>
    <xf numFmtId="43" fontId="42" fillId="0" borderId="8" xfId="1" applyFont="1" applyBorder="1" applyAlignment="1">
      <alignment horizontal="center"/>
    </xf>
    <xf numFmtId="43" fontId="42" fillId="0" borderId="19" xfId="1" applyFont="1" applyBorder="1" applyAlignment="1">
      <alignment horizontal="center"/>
    </xf>
    <xf numFmtId="49" fontId="43" fillId="0" borderId="12" xfId="0" applyNumberFormat="1" applyFont="1" applyBorder="1"/>
    <xf numFmtId="3" fontId="43" fillId="0" borderId="0" xfId="0" applyNumberFormat="1" applyFont="1" applyBorder="1"/>
    <xf numFmtId="3" fontId="43" fillId="0" borderId="13" xfId="0" applyNumberFormat="1" applyFont="1" applyBorder="1"/>
    <xf numFmtId="0" fontId="43" fillId="0" borderId="1" xfId="0" applyFont="1" applyBorder="1"/>
    <xf numFmtId="0" fontId="43" fillId="0" borderId="15" xfId="0" applyFont="1" applyBorder="1"/>
    <xf numFmtId="14" fontId="34" fillId="0" borderId="0" xfId="0" applyNumberFormat="1" applyFont="1" applyAlignment="1">
      <alignment horizontal="center"/>
    </xf>
    <xf numFmtId="4" fontId="33" fillId="0" borderId="0" xfId="0" applyNumberFormat="1" applyFont="1"/>
    <xf numFmtId="43" fontId="33" fillId="0" borderId="0" xfId="0" applyNumberFormat="1" applyFont="1"/>
    <xf numFmtId="0" fontId="52" fillId="0" borderId="0" xfId="0" applyFont="1"/>
    <xf numFmtId="0" fontId="54" fillId="0" borderId="10" xfId="0" applyFont="1" applyBorder="1"/>
    <xf numFmtId="0" fontId="43" fillId="2" borderId="9" xfId="0" applyFont="1" applyFill="1" applyBorder="1"/>
    <xf numFmtId="0" fontId="43" fillId="2" borderId="11" xfId="0" applyFont="1" applyFill="1" applyBorder="1"/>
    <xf numFmtId="1" fontId="42" fillId="2" borderId="2"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3" fontId="43" fillId="2" borderId="0" xfId="0" applyNumberFormat="1" applyFont="1" applyFill="1" applyBorder="1" applyAlignment="1">
      <alignment horizontal="center" vertical="center"/>
    </xf>
    <xf numFmtId="3" fontId="43" fillId="2" borderId="13" xfId="0" applyNumberFormat="1" applyFont="1" applyFill="1" applyBorder="1" applyAlignment="1">
      <alignment horizontal="center" vertical="center"/>
    </xf>
    <xf numFmtId="43" fontId="43" fillId="2" borderId="0" xfId="1" applyFont="1" applyFill="1" applyBorder="1" applyAlignment="1">
      <alignment horizontal="center" vertical="center"/>
    </xf>
    <xf numFmtId="43" fontId="43" fillId="2" borderId="13" xfId="1" applyFont="1" applyFill="1" applyBorder="1" applyAlignment="1">
      <alignment horizontal="center" vertical="center"/>
    </xf>
    <xf numFmtId="0" fontId="43" fillId="0" borderId="12" xfId="0" applyFont="1" applyBorder="1"/>
    <xf numFmtId="4" fontId="43" fillId="2" borderId="0" xfId="0" applyNumberFormat="1" applyFont="1" applyFill="1"/>
    <xf numFmtId="43" fontId="42" fillId="2" borderId="2" xfId="1" applyFont="1" applyFill="1" applyBorder="1" applyAlignment="1">
      <alignment horizontal="center" vertical="center"/>
    </xf>
    <xf numFmtId="43" fontId="42" fillId="2" borderId="17" xfId="1" applyFont="1" applyFill="1" applyBorder="1" applyAlignment="1">
      <alignment horizontal="center" vertical="center"/>
    </xf>
    <xf numFmtId="43" fontId="42" fillId="2" borderId="0" xfId="1" applyFont="1" applyFill="1" applyBorder="1" applyAlignment="1">
      <alignment horizontal="center" vertical="center"/>
    </xf>
    <xf numFmtId="43" fontId="42" fillId="2" borderId="13" xfId="1" applyFont="1" applyFill="1" applyBorder="1" applyAlignment="1">
      <alignment horizontal="center" vertical="center"/>
    </xf>
    <xf numFmtId="4" fontId="42" fillId="2" borderId="0" xfId="0" applyNumberFormat="1" applyFont="1" applyFill="1" applyBorder="1"/>
    <xf numFmtId="43" fontId="32" fillId="2" borderId="13" xfId="1" applyFont="1" applyFill="1" applyBorder="1" applyAlignment="1">
      <alignment horizontal="center" vertical="center"/>
    </xf>
    <xf numFmtId="43" fontId="32" fillId="2" borderId="1" xfId="1" applyFont="1" applyFill="1" applyBorder="1" applyAlignment="1">
      <alignment horizontal="center" vertical="center"/>
    </xf>
    <xf numFmtId="43" fontId="32" fillId="2" borderId="15" xfId="1" applyFont="1" applyFill="1" applyBorder="1" applyAlignment="1">
      <alignment horizontal="center" vertical="center"/>
    </xf>
    <xf numFmtId="43" fontId="42" fillId="2" borderId="8" xfId="1" applyFont="1" applyFill="1" applyBorder="1" applyAlignment="1">
      <alignment horizontal="center" vertical="center"/>
    </xf>
    <xf numFmtId="43" fontId="42" fillId="2" borderId="19" xfId="1" applyFont="1" applyFill="1" applyBorder="1" applyAlignment="1">
      <alignment horizontal="center" vertical="center"/>
    </xf>
    <xf numFmtId="0" fontId="42" fillId="0" borderId="14" xfId="0" applyFont="1" applyBorder="1"/>
    <xf numFmtId="43" fontId="42" fillId="2" borderId="1" xfId="1" applyFont="1" applyFill="1" applyBorder="1" applyAlignment="1">
      <alignment horizontal="center" vertical="center"/>
    </xf>
    <xf numFmtId="43" fontId="42" fillId="2" borderId="15" xfId="1" applyFont="1" applyFill="1" applyBorder="1" applyAlignment="1">
      <alignment horizontal="center" vertical="center"/>
    </xf>
    <xf numFmtId="166" fontId="42" fillId="0" borderId="0" xfId="0" applyNumberFormat="1" applyFont="1" applyFill="1" applyBorder="1"/>
    <xf numFmtId="166" fontId="42" fillId="0" borderId="17" xfId="0" applyNumberFormat="1" applyFont="1" applyFill="1" applyBorder="1"/>
    <xf numFmtId="172" fontId="42" fillId="0" borderId="8" xfId="1" applyNumberFormat="1" applyFont="1" applyBorder="1" applyAlignment="1">
      <alignment horizontal="center" vertical="center"/>
    </xf>
    <xf numFmtId="172" fontId="42" fillId="0" borderId="19" xfId="1" applyNumberFormat="1" applyFont="1" applyBorder="1" applyAlignment="1">
      <alignment horizontal="center" vertical="center"/>
    </xf>
    <xf numFmtId="43" fontId="55" fillId="0" borderId="1" xfId="1" applyFont="1" applyBorder="1"/>
    <xf numFmtId="43" fontId="55" fillId="0" borderId="15" xfId="1" applyFont="1" applyBorder="1"/>
    <xf numFmtId="0" fontId="55" fillId="0" borderId="0" xfId="0" applyFont="1"/>
    <xf numFmtId="0" fontId="54" fillId="0" borderId="10" xfId="0" applyFont="1" applyBorder="1" applyAlignment="1">
      <alignment horizontal="center"/>
    </xf>
    <xf numFmtId="168" fontId="43" fillId="2" borderId="0" xfId="1" applyNumberFormat="1" applyFont="1" applyFill="1" applyBorder="1" applyAlignment="1">
      <alignment horizontal="center" vertical="center"/>
    </xf>
    <xf numFmtId="168" fontId="43" fillId="2" borderId="13" xfId="1" applyNumberFormat="1" applyFont="1" applyFill="1" applyBorder="1" applyAlignment="1">
      <alignment horizontal="center" vertical="center"/>
    </xf>
    <xf numFmtId="168" fontId="42" fillId="2" borderId="2" xfId="1" applyNumberFormat="1" applyFont="1" applyFill="1" applyBorder="1" applyAlignment="1">
      <alignment horizontal="center" vertical="center"/>
    </xf>
    <xf numFmtId="168" fontId="42" fillId="2" borderId="17" xfId="1" applyNumberFormat="1" applyFont="1" applyFill="1" applyBorder="1" applyAlignment="1">
      <alignment horizontal="center" vertical="center"/>
    </xf>
    <xf numFmtId="168" fontId="42" fillId="2" borderId="0" xfId="1" applyNumberFormat="1" applyFont="1" applyFill="1" applyBorder="1" applyAlignment="1">
      <alignment horizontal="center" vertical="center"/>
    </xf>
    <xf numFmtId="168" fontId="42" fillId="2" borderId="13" xfId="1" applyNumberFormat="1" applyFont="1" applyFill="1" applyBorder="1" applyAlignment="1">
      <alignment horizontal="center" vertical="center"/>
    </xf>
    <xf numFmtId="168" fontId="32" fillId="2" borderId="13" xfId="1" applyNumberFormat="1" applyFont="1" applyFill="1" applyBorder="1" applyAlignment="1">
      <alignment horizontal="center" vertical="center"/>
    </xf>
    <xf numFmtId="168" fontId="32" fillId="2" borderId="0" xfId="1" applyNumberFormat="1" applyFont="1" applyFill="1" applyBorder="1" applyAlignment="1">
      <alignment horizontal="center" vertical="center"/>
    </xf>
    <xf numFmtId="168" fontId="42" fillId="2" borderId="8" xfId="1" applyNumberFormat="1" applyFont="1" applyFill="1" applyBorder="1" applyAlignment="1">
      <alignment horizontal="center" vertical="center"/>
    </xf>
    <xf numFmtId="168" fontId="42" fillId="2" borderId="19" xfId="1" applyNumberFormat="1" applyFont="1" applyFill="1" applyBorder="1" applyAlignment="1">
      <alignment horizontal="center" vertical="center"/>
    </xf>
    <xf numFmtId="168" fontId="42" fillId="2" borderId="1" xfId="1" applyNumberFormat="1" applyFont="1" applyFill="1" applyBorder="1" applyAlignment="1">
      <alignment horizontal="center" vertical="center"/>
    </xf>
    <xf numFmtId="168" fontId="42" fillId="2" borderId="15" xfId="1" applyNumberFormat="1" applyFont="1" applyFill="1" applyBorder="1" applyAlignment="1">
      <alignment horizontal="center" vertical="center"/>
    </xf>
    <xf numFmtId="173" fontId="42" fillId="0" borderId="17" xfId="1" applyNumberFormat="1" applyFont="1" applyBorder="1" applyAlignment="1">
      <alignment horizontal="center" vertical="center"/>
    </xf>
    <xf numFmtId="171" fontId="42" fillId="0" borderId="8" xfId="1" applyNumberFormat="1" applyFont="1" applyBorder="1" applyAlignment="1">
      <alignment horizontal="center" vertical="center"/>
    </xf>
    <xf numFmtId="171" fontId="42" fillId="0" borderId="19" xfId="1" applyNumberFormat="1" applyFont="1" applyBorder="1" applyAlignment="1">
      <alignment horizontal="center" vertical="center"/>
    </xf>
    <xf numFmtId="4" fontId="43" fillId="0" borderId="1" xfId="0" applyNumberFormat="1" applyFont="1" applyBorder="1"/>
    <xf numFmtId="4" fontId="43" fillId="0" borderId="15" xfId="0" applyNumberFormat="1" applyFont="1" applyBorder="1"/>
    <xf numFmtId="4" fontId="43" fillId="0" borderId="0" xfId="0" applyNumberFormat="1" applyFont="1"/>
    <xf numFmtId="168" fontId="26" fillId="0" borderId="15" xfId="1" applyNumberFormat="1" applyFont="1" applyBorder="1" applyAlignment="1">
      <alignment horizontal="center" vertical="center"/>
    </xf>
    <xf numFmtId="3" fontId="43" fillId="0" borderId="2" xfId="0" applyNumberFormat="1" applyFont="1" applyBorder="1"/>
    <xf numFmtId="3" fontId="43" fillId="0" borderId="17" xfId="0" applyNumberFormat="1" applyFont="1" applyBorder="1"/>
    <xf numFmtId="3" fontId="43" fillId="0" borderId="0" xfId="0" applyNumberFormat="1" applyFont="1" applyBorder="1" applyAlignment="1">
      <alignment horizontal="center" vertical="center"/>
    </xf>
    <xf numFmtId="3" fontId="43" fillId="0" borderId="13" xfId="0" applyNumberFormat="1" applyFont="1" applyBorder="1" applyAlignment="1">
      <alignment horizontal="center" vertical="center"/>
    </xf>
    <xf numFmtId="168" fontId="43" fillId="0" borderId="0" xfId="1" applyNumberFormat="1" applyFont="1" applyBorder="1" applyAlignment="1">
      <alignment horizontal="center" vertical="center"/>
    </xf>
    <xf numFmtId="168" fontId="43" fillId="0" borderId="13" xfId="1" applyNumberFormat="1" applyFont="1" applyBorder="1" applyAlignment="1">
      <alignment horizontal="center" vertical="center"/>
    </xf>
    <xf numFmtId="168" fontId="43" fillId="0" borderId="15" xfId="1" applyNumberFormat="1" applyFont="1" applyBorder="1" applyAlignment="1">
      <alignment horizontal="center" vertical="center"/>
    </xf>
    <xf numFmtId="168" fontId="42" fillId="0" borderId="2" xfId="1" applyNumberFormat="1" applyFont="1" applyBorder="1" applyAlignment="1">
      <alignment horizontal="center" vertical="center"/>
    </xf>
    <xf numFmtId="168" fontId="42" fillId="0" borderId="17" xfId="1" applyNumberFormat="1" applyFont="1" applyBorder="1" applyAlignment="1">
      <alignment horizontal="center" vertical="center"/>
    </xf>
    <xf numFmtId="168" fontId="32" fillId="0" borderId="0" xfId="1" applyNumberFormat="1" applyFont="1" applyBorder="1" applyAlignment="1">
      <alignment horizontal="center" vertical="center"/>
    </xf>
    <xf numFmtId="168" fontId="32" fillId="0" borderId="15" xfId="1" applyNumberFormat="1" applyFont="1" applyBorder="1" applyAlignment="1">
      <alignment horizontal="center" vertical="center"/>
    </xf>
    <xf numFmtId="168" fontId="42" fillId="0" borderId="8" xfId="1" applyNumberFormat="1" applyFont="1" applyBorder="1" applyAlignment="1">
      <alignment horizontal="center" vertical="center"/>
    </xf>
    <xf numFmtId="168" fontId="42" fillId="0" borderId="19" xfId="1" applyNumberFormat="1" applyFont="1" applyBorder="1" applyAlignment="1">
      <alignment horizontal="center" vertical="center"/>
    </xf>
    <xf numFmtId="49" fontId="43" fillId="0" borderId="14" xfId="0" applyNumberFormat="1" applyFont="1" applyBorder="1"/>
    <xf numFmtId="3" fontId="43" fillId="0" borderId="1" xfId="0" applyNumberFormat="1" applyFont="1" applyBorder="1"/>
    <xf numFmtId="3" fontId="43" fillId="0" borderId="15" xfId="0" applyNumberFormat="1" applyFont="1" applyBorder="1"/>
    <xf numFmtId="49" fontId="43" fillId="0" borderId="0" xfId="0" applyNumberFormat="1" applyFont="1"/>
    <xf numFmtId="3" fontId="43" fillId="0" borderId="0" xfId="0" applyNumberFormat="1" applyFont="1"/>
    <xf numFmtId="49" fontId="42" fillId="0" borderId="0" xfId="0" applyNumberFormat="1" applyFont="1"/>
    <xf numFmtId="3" fontId="42" fillId="0" borderId="0" xfId="0" applyNumberFormat="1" applyFont="1"/>
    <xf numFmtId="0" fontId="44" fillId="0" borderId="0" xfId="0" applyFont="1"/>
    <xf numFmtId="0" fontId="31" fillId="0" borderId="10" xfId="0" applyFont="1" applyBorder="1" applyAlignment="1">
      <alignment horizontal="center" wrapText="1"/>
    </xf>
    <xf numFmtId="3" fontId="47" fillId="0" borderId="5" xfId="0" applyNumberFormat="1" applyFont="1" applyBorder="1" applyAlignment="1">
      <alignment horizontal="center" vertical="center"/>
    </xf>
    <xf numFmtId="3" fontId="31" fillId="0" borderId="11" xfId="0" applyNumberFormat="1" applyFont="1" applyBorder="1" applyAlignment="1">
      <alignment horizontal="center" vertical="center"/>
    </xf>
    <xf numFmtId="0" fontId="26" fillId="0" borderId="12" xfId="0" applyFont="1" applyBorder="1" applyAlignment="1">
      <alignment horizontal="center" vertical="center" wrapText="1"/>
    </xf>
    <xf numFmtId="168" fontId="33" fillId="0" borderId="6" xfId="1" applyNumberFormat="1" applyFont="1" applyBorder="1" applyAlignment="1">
      <alignment horizontal="center" vertical="center"/>
    </xf>
    <xf numFmtId="168" fontId="26" fillId="0" borderId="13" xfId="1" applyNumberFormat="1" applyFont="1" applyBorder="1" applyAlignment="1">
      <alignment horizontal="center" vertical="center"/>
    </xf>
    <xf numFmtId="0" fontId="31" fillId="0" borderId="12" xfId="0" applyFont="1" applyBorder="1" applyAlignment="1">
      <alignment horizontal="center" wrapText="1"/>
    </xf>
    <xf numFmtId="168" fontId="45" fillId="0" borderId="6" xfId="1" applyNumberFormat="1" applyFont="1" applyBorder="1" applyAlignment="1">
      <alignment horizontal="center" vertical="center"/>
    </xf>
    <xf numFmtId="0" fontId="26" fillId="0" borderId="12" xfId="0" applyFont="1" applyBorder="1" applyAlignment="1">
      <alignment vertical="center"/>
    </xf>
    <xf numFmtId="168" fontId="26" fillId="0" borderId="6" xfId="1" applyNumberFormat="1" applyFont="1" applyBorder="1" applyAlignment="1">
      <alignment horizontal="center" vertical="center"/>
    </xf>
    <xf numFmtId="0" fontId="31" fillId="0" borderId="6" xfId="0" applyFont="1" applyBorder="1" applyAlignment="1">
      <alignment horizontal="center"/>
    </xf>
    <xf numFmtId="168" fontId="47" fillId="0" borderId="13" xfId="1" applyNumberFormat="1" applyFont="1" applyBorder="1" applyAlignment="1">
      <alignment horizontal="center" vertical="center"/>
    </xf>
    <xf numFmtId="37" fontId="46" fillId="0" borderId="0" xfId="0" applyNumberFormat="1" applyFont="1"/>
    <xf numFmtId="0" fontId="31" fillId="0" borderId="7" xfId="0" applyFont="1" applyBorder="1" applyAlignment="1">
      <alignment horizontal="center"/>
    </xf>
    <xf numFmtId="168" fontId="47" fillId="0" borderId="15" xfId="1" applyNumberFormat="1" applyFont="1" applyBorder="1" applyAlignment="1">
      <alignment horizontal="center" vertical="center"/>
    </xf>
    <xf numFmtId="168" fontId="26" fillId="0" borderId="7" xfId="1" applyNumberFormat="1" applyFont="1" applyBorder="1" applyAlignment="1">
      <alignment horizontal="center" vertical="center"/>
    </xf>
    <xf numFmtId="3" fontId="31" fillId="0" borderId="7" xfId="0" applyNumberFormat="1" applyFont="1" applyBorder="1" applyAlignment="1">
      <alignment horizontal="center" vertical="center"/>
    </xf>
    <xf numFmtId="168" fontId="33" fillId="0" borderId="7" xfId="1" applyNumberFormat="1" applyFont="1" applyBorder="1" applyAlignment="1">
      <alignment horizontal="center" vertical="center"/>
    </xf>
    <xf numFmtId="168" fontId="33" fillId="0" borderId="7" xfId="1" applyNumberFormat="1" applyFont="1" applyBorder="1" applyAlignment="1">
      <alignment horizontal="right" vertical="center"/>
    </xf>
    <xf numFmtId="0" fontId="31" fillId="0" borderId="7" xfId="0" applyFont="1" applyBorder="1" applyAlignment="1">
      <alignment horizontal="center" vertical="center" wrapText="1"/>
    </xf>
    <xf numFmtId="168" fontId="33" fillId="0" borderId="4" xfId="1" applyNumberFormat="1" applyFont="1" applyBorder="1" applyAlignment="1">
      <alignment horizontal="center"/>
    </xf>
    <xf numFmtId="0" fontId="30" fillId="0" borderId="0" xfId="0" applyFont="1" applyBorder="1" applyAlignment="1">
      <alignment vertical="center"/>
    </xf>
    <xf numFmtId="169" fontId="32" fillId="0" borderId="0" xfId="0" applyNumberFormat="1" applyFont="1"/>
    <xf numFmtId="0" fontId="49" fillId="0" borderId="0" xfId="0" applyFont="1"/>
    <xf numFmtId="0" fontId="56" fillId="0" borderId="0" xfId="0" applyFont="1"/>
    <xf numFmtId="0" fontId="53" fillId="0" borderId="0" xfId="0" applyFont="1"/>
    <xf numFmtId="0" fontId="57" fillId="0" borderId="0" xfId="0" applyFont="1"/>
    <xf numFmtId="3" fontId="42" fillId="0" borderId="15" xfId="0" applyNumberFormat="1" applyFont="1" applyBorder="1" applyAlignment="1">
      <alignment horizontal="center"/>
    </xf>
    <xf numFmtId="3" fontId="42" fillId="0" borderId="0" xfId="0" applyNumberFormat="1" applyFont="1" applyBorder="1" applyAlignment="1">
      <alignment horizontal="center"/>
    </xf>
    <xf numFmtId="3" fontId="42" fillId="0" borderId="13" xfId="0" applyNumberFormat="1" applyFont="1" applyBorder="1" applyAlignment="1">
      <alignment horizontal="center"/>
    </xf>
    <xf numFmtId="168" fontId="42" fillId="0" borderId="1" xfId="1" applyNumberFormat="1" applyFont="1" applyBorder="1" applyAlignment="1">
      <alignment horizontal="center"/>
    </xf>
    <xf numFmtId="168" fontId="42" fillId="0" borderId="0" xfId="1" applyNumberFormat="1" applyFont="1" applyBorder="1" applyAlignment="1">
      <alignment horizontal="center"/>
    </xf>
    <xf numFmtId="168" fontId="42" fillId="0" borderId="15" xfId="1" applyNumberFormat="1" applyFont="1" applyBorder="1" applyAlignment="1">
      <alignment horizontal="center"/>
    </xf>
    <xf numFmtId="168" fontId="42" fillId="0" borderId="13" xfId="1" applyNumberFormat="1" applyFont="1" applyBorder="1" applyAlignment="1">
      <alignment horizontal="center"/>
    </xf>
    <xf numFmtId="168" fontId="32" fillId="0" borderId="0" xfId="1" applyNumberFormat="1" applyFont="1" applyBorder="1" applyAlignment="1">
      <alignment horizontal="center"/>
    </xf>
    <xf numFmtId="168" fontId="32" fillId="0" borderId="13" xfId="1" applyNumberFormat="1" applyFont="1" applyBorder="1" applyAlignment="1">
      <alignment horizontal="center"/>
    </xf>
    <xf numFmtId="168" fontId="42" fillId="0" borderId="2" xfId="1" applyNumberFormat="1" applyFont="1" applyBorder="1" applyAlignment="1">
      <alignment horizontal="center"/>
    </xf>
    <xf numFmtId="168" fontId="42" fillId="0" borderId="17" xfId="1" applyNumberFormat="1" applyFont="1" applyBorder="1" applyAlignment="1">
      <alignment horizontal="center"/>
    </xf>
    <xf numFmtId="168" fontId="32" fillId="0" borderId="1" xfId="1" applyNumberFormat="1" applyFont="1" applyBorder="1" applyAlignment="1">
      <alignment horizontal="center"/>
    </xf>
    <xf numFmtId="168" fontId="32" fillId="0" borderId="15" xfId="1" applyNumberFormat="1" applyFont="1" applyBorder="1" applyAlignment="1">
      <alignment horizontal="center"/>
    </xf>
    <xf numFmtId="168" fontId="42" fillId="0" borderId="3" xfId="1" applyNumberFormat="1" applyFont="1" applyBorder="1" applyAlignment="1">
      <alignment horizontal="center"/>
    </xf>
    <xf numFmtId="168" fontId="42" fillId="0" borderId="22" xfId="1" applyNumberFormat="1" applyFont="1" applyBorder="1" applyAlignment="1">
      <alignment horizontal="center"/>
    </xf>
    <xf numFmtId="37" fontId="32" fillId="0" borderId="15" xfId="0" applyNumberFormat="1" applyFont="1" applyBorder="1"/>
    <xf numFmtId="0" fontId="58" fillId="0" borderId="0" xfId="0" applyFont="1"/>
    <xf numFmtId="0" fontId="59" fillId="0" borderId="0" xfId="0" applyFont="1"/>
    <xf numFmtId="0" fontId="33"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left" vertical="center"/>
    </xf>
    <xf numFmtId="0" fontId="43" fillId="0" borderId="0" xfId="0" applyFont="1" applyAlignment="1">
      <alignment vertical="center"/>
    </xf>
    <xf numFmtId="0" fontId="43" fillId="0" borderId="0" xfId="0" applyFont="1" applyAlignment="1">
      <alignment horizontal="left"/>
    </xf>
    <xf numFmtId="0" fontId="60" fillId="0" borderId="4" xfId="0" applyFont="1" applyBorder="1" applyAlignment="1">
      <alignment horizontal="left" vertical="center"/>
    </xf>
    <xf numFmtId="0" fontId="60" fillId="0" borderId="4" xfId="0" applyFont="1" applyBorder="1" applyAlignment="1">
      <alignment horizontal="center" vertical="center"/>
    </xf>
    <xf numFmtId="0" fontId="60" fillId="0" borderId="4" xfId="0" applyFont="1" applyBorder="1" applyAlignment="1">
      <alignment horizontal="center" vertical="center" wrapText="1"/>
    </xf>
    <xf numFmtId="43" fontId="43" fillId="0" borderId="4" xfId="1" applyFont="1" applyBorder="1" applyAlignment="1">
      <alignment horizontal="center" vertical="center"/>
    </xf>
    <xf numFmtId="0" fontId="48" fillId="0" borderId="0" xfId="0" applyFont="1" applyAlignment="1">
      <alignment horizontal="left" vertical="center" indent="5"/>
    </xf>
    <xf numFmtId="43" fontId="60" fillId="0" borderId="4" xfId="1" applyFont="1" applyBorder="1" applyAlignment="1">
      <alignment horizontal="center" vertical="center"/>
    </xf>
    <xf numFmtId="3" fontId="60" fillId="0" borderId="4" xfId="0" applyNumberFormat="1" applyFont="1" applyBorder="1" applyAlignment="1">
      <alignment horizontal="right" vertical="center"/>
    </xf>
    <xf numFmtId="0" fontId="48" fillId="0" borderId="0" xfId="0" applyFont="1" applyAlignment="1">
      <alignment vertical="center"/>
    </xf>
    <xf numFmtId="0" fontId="43" fillId="0" borderId="0" xfId="0" applyFont="1" applyAlignment="1">
      <alignment horizontal="left" vertical="center" indent="5"/>
    </xf>
    <xf numFmtId="0" fontId="43" fillId="0" borderId="0" xfId="0" applyFont="1" applyAlignment="1"/>
    <xf numFmtId="0" fontId="62" fillId="0" borderId="4" xfId="0" applyFont="1" applyBorder="1" applyAlignment="1">
      <alignment horizontal="center" vertical="center"/>
    </xf>
    <xf numFmtId="0" fontId="62" fillId="0" borderId="4" xfId="0" applyFont="1" applyBorder="1" applyAlignment="1">
      <alignment horizontal="center" vertical="center" wrapText="1"/>
    </xf>
    <xf numFmtId="0" fontId="60" fillId="0" borderId="4" xfId="0" applyFont="1" applyBorder="1" applyAlignment="1">
      <alignment vertical="center"/>
    </xf>
    <xf numFmtId="168" fontId="60" fillId="0" borderId="4" xfId="1" applyNumberFormat="1" applyFont="1" applyBorder="1" applyAlignment="1">
      <alignment horizontal="center" vertical="center"/>
    </xf>
    <xf numFmtId="0" fontId="62" fillId="0" borderId="4" xfId="0" applyFont="1" applyBorder="1" applyAlignment="1">
      <alignment vertical="center"/>
    </xf>
    <xf numFmtId="43" fontId="62" fillId="0" borderId="4" xfId="1" applyFont="1" applyBorder="1" applyAlignment="1">
      <alignment horizontal="center" vertical="center"/>
    </xf>
    <xf numFmtId="168" fontId="62" fillId="0" borderId="4" xfId="1" applyNumberFormat="1" applyFont="1" applyBorder="1" applyAlignment="1">
      <alignment horizontal="center" vertical="center"/>
    </xf>
    <xf numFmtId="0" fontId="62" fillId="0" borderId="0" xfId="0" applyFont="1" applyBorder="1" applyAlignment="1">
      <alignment horizontal="center" vertical="center"/>
    </xf>
    <xf numFmtId="0" fontId="62" fillId="0" borderId="0" xfId="0" applyFont="1" applyBorder="1" applyAlignment="1">
      <alignment vertical="center"/>
    </xf>
    <xf numFmtId="4" fontId="62" fillId="0" borderId="0" xfId="0" applyNumberFormat="1" applyFont="1" applyBorder="1" applyAlignment="1">
      <alignment horizontal="center" vertical="center"/>
    </xf>
    <xf numFmtId="3" fontId="62" fillId="0" borderId="0" xfId="0" applyNumberFormat="1" applyFont="1" applyBorder="1" applyAlignment="1">
      <alignment horizontal="center" vertical="center"/>
    </xf>
    <xf numFmtId="0" fontId="62" fillId="0" borderId="20" xfId="0" applyFont="1" applyBorder="1" applyAlignment="1">
      <alignment horizontal="center" vertical="center"/>
    </xf>
    <xf numFmtId="0" fontId="62" fillId="0" borderId="21" xfId="0" applyFont="1" applyBorder="1" applyAlignment="1">
      <alignment horizontal="center" vertical="center"/>
    </xf>
    <xf numFmtId="0" fontId="62" fillId="0" borderId="21" xfId="0" applyFont="1" applyBorder="1" applyAlignment="1">
      <alignment horizontal="center" vertical="center" wrapText="1"/>
    </xf>
    <xf numFmtId="0" fontId="62" fillId="0" borderId="29" xfId="0" applyFont="1" applyBorder="1" applyAlignment="1">
      <alignment horizontal="center" vertical="center"/>
    </xf>
    <xf numFmtId="0" fontId="60" fillId="0" borderId="30" xfId="0" applyFont="1" applyBorder="1" applyAlignment="1">
      <alignment horizontal="center" vertical="center"/>
    </xf>
    <xf numFmtId="0" fontId="43" fillId="0" borderId="31" xfId="0" applyFont="1" applyBorder="1" applyAlignment="1">
      <alignment horizontal="center" vertical="center"/>
    </xf>
    <xf numFmtId="0" fontId="60" fillId="0" borderId="25" xfId="0" applyFont="1" applyBorder="1" applyAlignment="1">
      <alignment vertical="center"/>
    </xf>
    <xf numFmtId="172" fontId="43" fillId="4" borderId="32" xfId="1" applyNumberFormat="1" applyFont="1" applyFill="1" applyBorder="1"/>
    <xf numFmtId="4" fontId="60" fillId="0" borderId="0" xfId="0" applyNumberFormat="1" applyFont="1" applyBorder="1" applyAlignment="1">
      <alignment horizontal="center"/>
    </xf>
    <xf numFmtId="0" fontId="60" fillId="0" borderId="24" xfId="0" applyFont="1" applyBorder="1" applyAlignment="1">
      <alignment horizontal="center"/>
    </xf>
    <xf numFmtId="172" fontId="43" fillId="0" borderId="32" xfId="1" applyNumberFormat="1" applyFont="1" applyBorder="1"/>
    <xf numFmtId="0" fontId="62" fillId="0" borderId="25" xfId="0" applyFont="1" applyBorder="1" applyAlignment="1">
      <alignment horizontal="center" vertical="center"/>
    </xf>
    <xf numFmtId="43" fontId="60" fillId="0" borderId="24" xfId="1" applyFont="1" applyBorder="1" applyAlignment="1">
      <alignment horizontal="center"/>
    </xf>
    <xf numFmtId="0" fontId="43" fillId="0" borderId="0" xfId="0" applyFont="1" applyBorder="1" applyAlignment="1">
      <alignment horizontal="center"/>
    </xf>
    <xf numFmtId="43" fontId="60" fillId="0" borderId="0" xfId="1" applyFont="1" applyBorder="1" applyAlignment="1">
      <alignment horizontal="center"/>
    </xf>
    <xf numFmtId="0" fontId="60" fillId="0" borderId="26" xfId="0" applyFont="1" applyBorder="1" applyAlignment="1">
      <alignment vertical="center"/>
    </xf>
    <xf numFmtId="43" fontId="60" fillId="0" borderId="23" xfId="1" applyFont="1" applyBorder="1" applyAlignment="1">
      <alignment horizontal="center"/>
    </xf>
    <xf numFmtId="43" fontId="60" fillId="0" borderId="27" xfId="1" applyFont="1" applyBorder="1" applyAlignment="1">
      <alignment horizontal="center"/>
    </xf>
    <xf numFmtId="0" fontId="60" fillId="0" borderId="23" xfId="0" applyFont="1" applyBorder="1" applyAlignment="1">
      <alignment horizontal="center"/>
    </xf>
    <xf numFmtId="0" fontId="48" fillId="0" borderId="0" xfId="0" applyFont="1" applyAlignment="1">
      <alignment horizontal="left" vertical="center" indent="2"/>
    </xf>
    <xf numFmtId="4" fontId="60" fillId="0" borderId="4" xfId="0" applyNumberFormat="1" applyFont="1" applyBorder="1" applyAlignment="1">
      <alignment horizontal="right" vertical="center"/>
    </xf>
    <xf numFmtId="4" fontId="60" fillId="0" borderId="4" xfId="0" applyNumberFormat="1" applyFont="1" applyBorder="1" applyAlignment="1">
      <alignment horizontal="right" vertical="center" wrapText="1"/>
    </xf>
    <xf numFmtId="4" fontId="62" fillId="0" borderId="4" xfId="0" applyNumberFormat="1" applyFont="1" applyBorder="1" applyAlignment="1">
      <alignment horizontal="right" vertical="center"/>
    </xf>
    <xf numFmtId="0" fontId="62" fillId="0" borderId="4" xfId="0" applyFont="1" applyBorder="1" applyAlignment="1">
      <alignment horizontal="left" vertical="center"/>
    </xf>
    <xf numFmtId="0" fontId="63" fillId="0" borderId="0" xfId="2" applyFont="1" applyBorder="1" applyAlignment="1">
      <alignment vertical="center"/>
    </xf>
    <xf numFmtId="4" fontId="60" fillId="0" borderId="4" xfId="0" applyNumberFormat="1" applyFont="1" applyBorder="1" applyAlignment="1">
      <alignment horizontal="center" vertical="center" wrapText="1"/>
    </xf>
    <xf numFmtId="4" fontId="60" fillId="0" borderId="5" xfId="0" applyNumberFormat="1" applyFont="1" applyBorder="1" applyAlignment="1">
      <alignment horizontal="center" vertical="center"/>
    </xf>
    <xf numFmtId="4" fontId="60" fillId="0" borderId="7" xfId="0" applyNumberFormat="1" applyFont="1" applyBorder="1" applyAlignment="1">
      <alignment horizontal="center" vertical="center"/>
    </xf>
    <xf numFmtId="4" fontId="62" fillId="0" borderId="4" xfId="0" applyNumberFormat="1" applyFont="1" applyBorder="1" applyAlignment="1">
      <alignment horizontal="center" vertical="center"/>
    </xf>
    <xf numFmtId="0" fontId="62" fillId="0" borderId="0" xfId="0" applyFont="1" applyAlignment="1">
      <alignment vertical="center"/>
    </xf>
    <xf numFmtId="14" fontId="62" fillId="0" borderId="4" xfId="0" applyNumberFormat="1" applyFont="1" applyBorder="1" applyAlignment="1">
      <alignment horizontal="center" vertical="center" wrapText="1"/>
    </xf>
    <xf numFmtId="4" fontId="60" fillId="0" borderId="4" xfId="0" applyNumberFormat="1" applyFont="1" applyBorder="1" applyAlignment="1">
      <alignment horizontal="center" vertical="center"/>
    </xf>
    <xf numFmtId="0" fontId="33" fillId="0" borderId="17" xfId="0" applyFont="1" applyBorder="1" applyAlignment="1">
      <alignment horizontal="left" vertical="center"/>
    </xf>
    <xf numFmtId="14" fontId="33" fillId="2" borderId="17" xfId="0" applyNumberFormat="1" applyFont="1" applyFill="1" applyBorder="1" applyAlignment="1">
      <alignment horizontal="left" vertical="center"/>
    </xf>
    <xf numFmtId="14" fontId="33" fillId="0" borderId="17" xfId="0" applyNumberFormat="1" applyFont="1" applyBorder="1" applyAlignment="1">
      <alignment horizontal="left" vertical="center"/>
    </xf>
    <xf numFmtId="170" fontId="33" fillId="0" borderId="17" xfId="6" applyNumberFormat="1" applyFont="1" applyBorder="1" applyAlignment="1">
      <alignment horizontal="left" vertical="center"/>
    </xf>
    <xf numFmtId="170" fontId="33" fillId="2" borderId="17" xfId="6" applyNumberFormat="1" applyFont="1" applyFill="1" applyBorder="1" applyAlignment="1">
      <alignment horizontal="left" vertical="center"/>
    </xf>
    <xf numFmtId="43" fontId="0" fillId="0" borderId="17" xfId="1" applyFont="1" applyBorder="1" applyAlignment="1">
      <alignment horizontal="right" vertical="center"/>
    </xf>
    <xf numFmtId="0" fontId="37" fillId="3" borderId="0" xfId="0" applyFont="1" applyFill="1" applyAlignment="1">
      <alignment horizontal="center" vertical="center"/>
    </xf>
    <xf numFmtId="0" fontId="35" fillId="3" borderId="0" xfId="0" applyFont="1" applyFill="1" applyAlignment="1">
      <alignment horizontal="center" vertical="center"/>
    </xf>
    <xf numFmtId="14" fontId="35" fillId="3" borderId="0" xfId="0" applyNumberFormat="1" applyFont="1" applyFill="1" applyAlignment="1">
      <alignment horizontal="center" vertical="center"/>
    </xf>
    <xf numFmtId="0" fontId="4" fillId="0" borderId="0" xfId="0" applyFont="1" applyAlignment="1">
      <alignment horizontal="center"/>
    </xf>
    <xf numFmtId="0" fontId="28" fillId="0" borderId="0" xfId="0" applyFont="1" applyBorder="1" applyAlignment="1">
      <alignment horizontal="center" vertical="center"/>
    </xf>
    <xf numFmtId="0" fontId="30" fillId="0" borderId="0" xfId="0" applyFont="1" applyBorder="1" applyAlignment="1">
      <alignment horizontal="center" vertical="center"/>
    </xf>
    <xf numFmtId="0" fontId="27" fillId="0" borderId="0" xfId="0" applyFont="1" applyBorder="1" applyAlignment="1">
      <alignment horizontal="center"/>
    </xf>
    <xf numFmtId="0" fontId="2" fillId="0" borderId="0" xfId="0" applyFont="1" applyAlignment="1">
      <alignment horizontal="center"/>
    </xf>
    <xf numFmtId="1" fontId="42" fillId="0" borderId="9" xfId="0" applyNumberFormat="1" applyFont="1" applyBorder="1" applyAlignment="1">
      <alignment horizontal="center" vertical="center" wrapText="1"/>
    </xf>
    <xf numFmtId="1" fontId="42" fillId="0" borderId="1" xfId="0" applyNumberFormat="1" applyFont="1" applyBorder="1" applyAlignment="1">
      <alignment horizontal="center" vertical="center" wrapText="1"/>
    </xf>
    <xf numFmtId="1" fontId="42" fillId="0" borderId="9" xfId="0" applyNumberFormat="1" applyFont="1" applyBorder="1" applyAlignment="1">
      <alignment horizontal="center" vertical="center"/>
    </xf>
    <xf numFmtId="1" fontId="42" fillId="0" borderId="1" xfId="0" applyNumberFormat="1" applyFont="1" applyBorder="1" applyAlignment="1">
      <alignment horizontal="center" vertical="center"/>
    </xf>
    <xf numFmtId="0" fontId="43" fillId="0" borderId="0" xfId="0" applyFont="1" applyAlignment="1">
      <alignment horizontal="center"/>
    </xf>
    <xf numFmtId="0" fontId="28" fillId="0" borderId="0" xfId="0" applyFont="1" applyAlignment="1">
      <alignment horizontal="center" vertical="center"/>
    </xf>
    <xf numFmtId="0" fontId="44" fillId="0" borderId="0" xfId="0" applyFont="1" applyAlignment="1">
      <alignment horizontal="center" vertical="center"/>
    </xf>
    <xf numFmtId="0" fontId="41" fillId="0" borderId="0" xfId="0" applyFont="1" applyAlignment="1">
      <alignment horizontal="center"/>
    </xf>
    <xf numFmtId="0" fontId="28" fillId="0" borderId="0" xfId="0" applyFont="1" applyAlignment="1">
      <alignment horizontal="center"/>
    </xf>
    <xf numFmtId="0" fontId="49" fillId="0" borderId="0" xfId="0" applyFont="1" applyAlignment="1">
      <alignment horizontal="center"/>
    </xf>
    <xf numFmtId="1" fontId="42" fillId="0" borderId="11" xfId="0" applyNumberFormat="1" applyFont="1" applyBorder="1" applyAlignment="1">
      <alignment horizontal="center" vertical="center"/>
    </xf>
    <xf numFmtId="1" fontId="42" fillId="0" borderId="15" xfId="0" applyNumberFormat="1" applyFont="1" applyBorder="1" applyAlignment="1">
      <alignment horizontal="center" vertical="center"/>
    </xf>
    <xf numFmtId="0" fontId="51" fillId="0" borderId="0" xfId="0" applyFont="1" applyAlignment="1">
      <alignment horizontal="center"/>
    </xf>
    <xf numFmtId="0" fontId="50" fillId="0" borderId="0" xfId="0" applyFont="1" applyAlignment="1">
      <alignment horizontal="center"/>
    </xf>
    <xf numFmtId="0" fontId="42" fillId="0" borderId="1" xfId="0" applyFont="1" applyBorder="1" applyAlignment="1">
      <alignment horizontal="center" vertical="center" wrapText="1"/>
    </xf>
    <xf numFmtId="1" fontId="42" fillId="0" borderId="11" xfId="0" applyNumberFormat="1" applyFont="1" applyBorder="1" applyAlignment="1">
      <alignment horizontal="center" vertical="center" wrapText="1"/>
    </xf>
    <xf numFmtId="0" fontId="42" fillId="0" borderId="15" xfId="0" applyFont="1" applyBorder="1" applyAlignment="1">
      <alignment horizontal="center" vertical="center" wrapText="1"/>
    </xf>
    <xf numFmtId="0" fontId="34" fillId="0" borderId="0" xfId="0" applyFont="1" applyAlignment="1">
      <alignment horizontal="center"/>
    </xf>
    <xf numFmtId="0" fontId="33" fillId="0" borderId="0" xfId="0" applyFont="1" applyAlignment="1">
      <alignment horizontal="center"/>
    </xf>
    <xf numFmtId="0" fontId="50" fillId="0" borderId="0" xfId="0" applyFont="1" applyAlignment="1">
      <alignment horizontal="center" vertical="center"/>
    </xf>
    <xf numFmtId="0" fontId="30" fillId="0" borderId="1" xfId="0" applyFont="1" applyBorder="1" applyAlignment="1">
      <alignment horizontal="center" vertical="center"/>
    </xf>
    <xf numFmtId="0" fontId="27" fillId="0" borderId="0" xfId="0" applyFont="1" applyAlignment="1">
      <alignment horizontal="center"/>
    </xf>
    <xf numFmtId="14" fontId="10" fillId="0" borderId="0" xfId="0" applyNumberFormat="1" applyFont="1" applyAlignment="1">
      <alignment horizontal="center"/>
    </xf>
    <xf numFmtId="0" fontId="47" fillId="0" borderId="0" xfId="0" applyFont="1" applyAlignment="1">
      <alignment horizontal="center" vertical="center"/>
    </xf>
    <xf numFmtId="0" fontId="43" fillId="0" borderId="0" xfId="0" applyFont="1" applyAlignment="1">
      <alignment horizontal="left" vertical="center" wrapText="1"/>
    </xf>
    <xf numFmtId="0" fontId="48" fillId="0" borderId="0" xfId="0" applyFont="1" applyAlignment="1">
      <alignment horizontal="center" vertical="center"/>
    </xf>
    <xf numFmtId="0" fontId="62" fillId="0" borderId="16" xfId="0" applyFont="1" applyBorder="1" applyAlignment="1">
      <alignment horizontal="center" vertical="center"/>
    </xf>
    <xf numFmtId="0" fontId="62" fillId="0" borderId="2" xfId="0" applyFont="1" applyBorder="1" applyAlignment="1">
      <alignment horizontal="center" vertical="center"/>
    </xf>
    <xf numFmtId="0" fontId="62" fillId="0" borderId="17" xfId="0" applyFont="1" applyBorder="1" applyAlignment="1">
      <alignment horizontal="center" vertical="center"/>
    </xf>
    <xf numFmtId="0" fontId="62" fillId="0" borderId="10" xfId="0" applyFont="1" applyBorder="1" applyAlignment="1">
      <alignment horizontal="center" vertical="center"/>
    </xf>
    <xf numFmtId="0" fontId="62" fillId="0" borderId="11" xfId="0" applyFont="1" applyBorder="1" applyAlignment="1">
      <alignment horizontal="center" vertical="center"/>
    </xf>
    <xf numFmtId="0" fontId="62" fillId="0" borderId="14" xfId="0" applyFont="1" applyBorder="1" applyAlignment="1">
      <alignment horizontal="center" vertical="center"/>
    </xf>
    <xf numFmtId="0" fontId="62" fillId="0" borderId="15" xfId="0" applyFont="1" applyBorder="1" applyAlignment="1">
      <alignment horizontal="center" vertical="center"/>
    </xf>
    <xf numFmtId="0" fontId="60" fillId="0" borderId="0" xfId="0" applyFont="1" applyAlignment="1">
      <alignment horizontal="left" vertical="top" wrapText="1"/>
    </xf>
    <xf numFmtId="0" fontId="60" fillId="0" borderId="4" xfId="0" applyFont="1" applyBorder="1" applyAlignment="1">
      <alignment horizontal="left" vertical="center" wrapText="1"/>
    </xf>
    <xf numFmtId="0" fontId="48" fillId="0" borderId="0" xfId="0" applyFont="1" applyAlignment="1">
      <alignment horizontal="left" vertical="top"/>
    </xf>
    <xf numFmtId="0" fontId="43" fillId="0" borderId="0" xfId="0" applyFont="1" applyAlignment="1">
      <alignment horizontal="left" vertical="top" wrapText="1"/>
    </xf>
    <xf numFmtId="0" fontId="48" fillId="0" borderId="0" xfId="0" applyFont="1" applyAlignment="1">
      <alignment horizontal="left" vertical="top" wrapText="1"/>
    </xf>
    <xf numFmtId="0" fontId="48" fillId="0" borderId="0" xfId="0" applyFont="1" applyAlignment="1">
      <alignment horizontal="left" vertical="center"/>
    </xf>
    <xf numFmtId="0" fontId="48" fillId="0" borderId="0" xfId="0" applyFont="1" applyAlignment="1">
      <alignment horizontal="left" vertical="center" wrapText="1"/>
    </xf>
    <xf numFmtId="0" fontId="64" fillId="0" borderId="16" xfId="0" applyFont="1" applyBorder="1" applyAlignment="1">
      <alignment horizontal="center"/>
    </xf>
    <xf numFmtId="0" fontId="64" fillId="0" borderId="2" xfId="0" applyFont="1" applyBorder="1" applyAlignment="1">
      <alignment horizontal="center"/>
    </xf>
    <xf numFmtId="0" fontId="20" fillId="0" borderId="2" xfId="0" applyFont="1" applyBorder="1" applyAlignment="1">
      <alignment horizontal="right"/>
    </xf>
    <xf numFmtId="0" fontId="20" fillId="0" borderId="17" xfId="0" applyFont="1" applyBorder="1" applyAlignment="1">
      <alignment horizontal="right"/>
    </xf>
    <xf numFmtId="0" fontId="20" fillId="0" borderId="16" xfId="0" applyFont="1" applyBorder="1" applyAlignment="1">
      <alignment horizontal="right"/>
    </xf>
  </cellXfs>
  <cellStyles count="12">
    <cellStyle name="Hipervínculo" xfId="2" builtinId="8"/>
    <cellStyle name="Millares" xfId="1" builtinId="3"/>
    <cellStyle name="Millares [0] 3" xfId="6" xr:uid="{00000000-0005-0000-0000-000002000000}"/>
    <cellStyle name="Millares 2" xfId="5" xr:uid="{00000000-0005-0000-0000-000003000000}"/>
    <cellStyle name="Millares 3" xfId="8" xr:uid="{DA3C753D-FEC8-4D8C-99D8-3B44E15A04C9}"/>
    <cellStyle name="Millares 4" xfId="10" xr:uid="{55FD599C-80B4-4964-B02D-6ED467623C45}"/>
    <cellStyle name="Millares 5" xfId="11" xr:uid="{E711F307-6A39-42A0-BAA0-316044572720}"/>
    <cellStyle name="Normal" xfId="0" builtinId="0"/>
    <cellStyle name="Normal 2" xfId="4" xr:uid="{00000000-0005-0000-0000-000005000000}"/>
    <cellStyle name="Normal 3" xfId="7" xr:uid="{4DD27922-2683-4F66-B560-04CB193AB625}"/>
    <cellStyle name="Porcentaje" xfId="3" builtinId="5"/>
    <cellStyle name="Porcentaje 2" xfId="9" xr:uid="{B965018C-A90D-474A-8801-6D1522962A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4</xdr:col>
      <xdr:colOff>32027</xdr:colOff>
      <xdr:row>3</xdr:row>
      <xdr:rowOff>57150</xdr:rowOff>
    </xdr:to>
    <xdr:pic>
      <xdr:nvPicPr>
        <xdr:cNvPr id="4" name="Imagen 3">
          <a:extLst>
            <a:ext uri="{FF2B5EF4-FFF2-40B4-BE49-F238E27FC236}">
              <a16:creationId xmlns:a16="http://schemas.microsoft.com/office/drawing/2014/main" id="{D8FA1349-E109-4267-A739-40FFC002D1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931" t="31128" r="16544" b="34780"/>
        <a:stretch/>
      </xdr:blipFill>
      <xdr:spPr>
        <a:xfrm>
          <a:off x="9526" y="0"/>
          <a:ext cx="3346726"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
  <sheetViews>
    <sheetView showGridLines="0" tabSelected="1" topLeftCell="A31" zoomScaleNormal="100" workbookViewId="0">
      <selection activeCell="E48" sqref="E48"/>
    </sheetView>
  </sheetViews>
  <sheetFormatPr baseColWidth="10" defaultRowHeight="15"/>
  <cols>
    <col min="4" max="4" width="15.5703125" customWidth="1"/>
    <col min="5" max="5" width="21.5703125" customWidth="1"/>
    <col min="9" max="9" width="25.85546875" customWidth="1"/>
    <col min="11" max="11" width="21.140625" customWidth="1"/>
    <col min="12" max="12" width="25" customWidth="1"/>
    <col min="13" max="15" width="11.42578125" customWidth="1"/>
    <col min="16" max="16" width="21.5703125" customWidth="1"/>
  </cols>
  <sheetData>
    <row r="1" spans="1:17">
      <c r="A1" s="39"/>
      <c r="B1" s="39"/>
      <c r="C1" s="39"/>
      <c r="D1" s="39"/>
      <c r="E1" s="39"/>
      <c r="F1" s="39"/>
      <c r="G1" s="39"/>
      <c r="H1" s="39"/>
      <c r="I1" s="39"/>
      <c r="J1" s="39"/>
      <c r="K1" s="39"/>
      <c r="L1" s="57"/>
      <c r="M1" s="57"/>
      <c r="N1" s="58" t="s">
        <v>61</v>
      </c>
      <c r="O1" s="59">
        <v>43831</v>
      </c>
      <c r="P1" s="57"/>
      <c r="Q1" s="57"/>
    </row>
    <row r="2" spans="1:17" ht="23.25">
      <c r="A2" s="38"/>
      <c r="B2" s="38"/>
      <c r="C2" s="38"/>
      <c r="D2" s="39"/>
      <c r="E2" s="39"/>
      <c r="F2" s="39"/>
      <c r="G2" s="39"/>
      <c r="H2" s="39"/>
      <c r="I2" s="40"/>
      <c r="J2" s="41"/>
      <c r="K2" s="40"/>
      <c r="L2" s="57" t="s">
        <v>93</v>
      </c>
      <c r="M2" s="60">
        <v>6921.52</v>
      </c>
      <c r="N2" s="58" t="s">
        <v>62</v>
      </c>
      <c r="O2" s="59">
        <v>44286</v>
      </c>
      <c r="P2" s="61">
        <v>2021</v>
      </c>
      <c r="Q2" s="57"/>
    </row>
    <row r="3" spans="1:17" ht="23.25">
      <c r="A3" s="38"/>
      <c r="B3" s="38"/>
      <c r="C3" s="38"/>
      <c r="D3" s="39"/>
      <c r="E3" s="39"/>
      <c r="F3" s="39"/>
      <c r="G3" s="39"/>
      <c r="H3" s="39"/>
      <c r="I3" s="40"/>
      <c r="J3" s="42"/>
      <c r="K3" s="40"/>
      <c r="L3" s="57" t="s">
        <v>60</v>
      </c>
      <c r="M3" s="60">
        <v>6931.47</v>
      </c>
      <c r="N3" s="58" t="s">
        <v>63</v>
      </c>
      <c r="O3" s="59">
        <v>44651</v>
      </c>
      <c r="P3" s="61">
        <v>2022</v>
      </c>
      <c r="Q3" s="57"/>
    </row>
    <row r="4" spans="1:17" ht="27">
      <c r="A4" s="78"/>
      <c r="B4" s="78"/>
      <c r="C4" s="78"/>
      <c r="D4" s="79"/>
      <c r="E4" s="79"/>
      <c r="F4" s="79"/>
      <c r="G4" s="79"/>
      <c r="H4" s="79"/>
      <c r="I4" s="80"/>
      <c r="J4" s="81"/>
      <c r="K4" s="80"/>
      <c r="L4" s="57"/>
      <c r="M4" s="57"/>
      <c r="N4" s="58"/>
      <c r="O4" s="62">
        <f>+O3</f>
        <v>44651</v>
      </c>
      <c r="P4" s="57"/>
      <c r="Q4" s="57"/>
    </row>
    <row r="5" spans="1:17" ht="27">
      <c r="A5" s="78"/>
      <c r="B5" s="78"/>
      <c r="C5" s="78"/>
      <c r="D5" s="79"/>
      <c r="E5" s="79"/>
      <c r="F5" s="79"/>
      <c r="G5" s="79"/>
      <c r="H5" s="79"/>
      <c r="I5" s="80"/>
      <c r="J5" s="82"/>
      <c r="K5" s="80"/>
      <c r="L5" s="57"/>
      <c r="M5" s="57"/>
      <c r="N5" s="57"/>
      <c r="O5" s="57"/>
      <c r="P5" s="57"/>
      <c r="Q5" s="57"/>
    </row>
    <row r="6" spans="1:17" ht="27">
      <c r="A6" s="78"/>
      <c r="B6" s="78"/>
      <c r="C6" s="78"/>
      <c r="D6" s="79"/>
      <c r="E6" s="79"/>
      <c r="F6" s="79"/>
      <c r="G6" s="79"/>
      <c r="H6" s="79"/>
      <c r="I6" s="79"/>
      <c r="J6" s="79"/>
      <c r="K6" s="79"/>
      <c r="L6" s="57"/>
      <c r="M6" s="57"/>
      <c r="N6" s="57"/>
      <c r="O6" s="57"/>
      <c r="P6" s="57"/>
      <c r="Q6" s="57"/>
    </row>
    <row r="7" spans="1:17" ht="41.25">
      <c r="A7" s="380" t="s">
        <v>70</v>
      </c>
      <c r="B7" s="380"/>
      <c r="C7" s="380"/>
      <c r="D7" s="380"/>
      <c r="E7" s="380"/>
      <c r="F7" s="380"/>
      <c r="G7" s="380"/>
      <c r="H7" s="380"/>
      <c r="I7" s="380"/>
      <c r="J7" s="380"/>
      <c r="K7" s="380"/>
      <c r="L7" s="57"/>
      <c r="M7" s="57"/>
      <c r="N7" s="57"/>
      <c r="O7" s="57"/>
      <c r="P7" s="57"/>
      <c r="Q7" s="57"/>
    </row>
    <row r="8" spans="1:17" ht="41.25">
      <c r="A8" s="79"/>
      <c r="B8" s="79"/>
      <c r="C8" s="380" t="s">
        <v>66</v>
      </c>
      <c r="D8" s="380"/>
      <c r="E8" s="380"/>
      <c r="F8" s="380"/>
      <c r="G8" s="380"/>
      <c r="H8" s="380"/>
      <c r="I8" s="380"/>
      <c r="J8" s="79"/>
      <c r="K8" s="79"/>
    </row>
    <row r="9" spans="1:17" ht="27">
      <c r="A9" s="79"/>
      <c r="B9" s="79"/>
      <c r="C9" s="381" t="s">
        <v>67</v>
      </c>
      <c r="D9" s="381"/>
      <c r="E9" s="381"/>
      <c r="F9" s="381"/>
      <c r="G9" s="381"/>
      <c r="H9" s="381"/>
      <c r="I9" s="381"/>
      <c r="J9" s="83"/>
      <c r="K9" s="79"/>
    </row>
    <row r="10" spans="1:17" ht="27">
      <c r="A10" s="79"/>
      <c r="B10" s="79"/>
      <c r="C10" s="382">
        <f>+O3</f>
        <v>44651</v>
      </c>
      <c r="D10" s="382"/>
      <c r="E10" s="382"/>
      <c r="F10" s="382"/>
      <c r="G10" s="382"/>
      <c r="H10" s="382"/>
      <c r="I10" s="382"/>
      <c r="J10" s="83"/>
      <c r="K10" s="79"/>
    </row>
    <row r="11" spans="1:17" ht="16.5">
      <c r="A11" s="79"/>
      <c r="B11" s="79"/>
      <c r="C11" s="84"/>
      <c r="D11" s="84"/>
      <c r="E11" s="84"/>
      <c r="F11" s="84"/>
      <c r="G11" s="84"/>
      <c r="H11" s="84"/>
      <c r="I11" s="83"/>
      <c r="J11" s="83"/>
      <c r="K11" s="79"/>
    </row>
    <row r="12" spans="1:17" ht="16.5">
      <c r="A12" s="85"/>
      <c r="B12" s="85"/>
      <c r="C12" s="86"/>
      <c r="D12" s="86"/>
      <c r="E12" s="86"/>
      <c r="F12" s="86"/>
      <c r="G12" s="86"/>
      <c r="H12" s="86"/>
      <c r="I12" s="87"/>
      <c r="J12" s="87"/>
      <c r="K12" s="85"/>
    </row>
    <row r="13" spans="1:17" ht="27">
      <c r="A13" s="88"/>
      <c r="B13" s="88"/>
      <c r="C13" s="89"/>
      <c r="D13" s="89"/>
      <c r="E13" s="90" t="s">
        <v>68</v>
      </c>
      <c r="F13" s="88"/>
      <c r="G13" s="88"/>
      <c r="H13" s="88"/>
      <c r="I13" s="88"/>
      <c r="J13" s="88"/>
      <c r="K13" s="88"/>
    </row>
    <row r="14" spans="1:17" ht="16.5">
      <c r="A14" s="88"/>
      <c r="B14" s="63"/>
      <c r="C14" s="91" t="s">
        <v>72</v>
      </c>
      <c r="D14" s="92"/>
      <c r="E14" s="92"/>
      <c r="F14" s="92"/>
      <c r="G14" s="92"/>
      <c r="H14" s="93">
        <v>1</v>
      </c>
      <c r="I14" s="63"/>
      <c r="J14" s="63"/>
      <c r="K14" s="88"/>
    </row>
    <row r="15" spans="1:17" ht="16.5">
      <c r="A15" s="88"/>
      <c r="B15" s="63"/>
      <c r="C15" s="91" t="s">
        <v>71</v>
      </c>
      <c r="D15" s="92"/>
      <c r="E15" s="92"/>
      <c r="F15" s="92"/>
      <c r="G15" s="92"/>
      <c r="H15" s="93">
        <v>2</v>
      </c>
      <c r="I15" s="63"/>
      <c r="J15" s="63"/>
      <c r="K15" s="88"/>
    </row>
    <row r="16" spans="1:17" ht="16.5">
      <c r="A16" s="88"/>
      <c r="B16" s="63"/>
      <c r="C16" s="91" t="s">
        <v>73</v>
      </c>
      <c r="D16" s="92"/>
      <c r="E16" s="92"/>
      <c r="F16" s="92"/>
      <c r="G16" s="92"/>
      <c r="H16" s="93">
        <v>3</v>
      </c>
      <c r="I16" s="63"/>
      <c r="J16" s="63"/>
      <c r="K16" s="88"/>
    </row>
    <row r="17" spans="1:11" ht="16.5">
      <c r="A17" s="88"/>
      <c r="B17" s="63"/>
      <c r="C17" s="91" t="s">
        <v>74</v>
      </c>
      <c r="D17" s="92"/>
      <c r="E17" s="92"/>
      <c r="F17" s="92"/>
      <c r="G17" s="92"/>
      <c r="H17" s="93">
        <v>4</v>
      </c>
      <c r="I17" s="63"/>
      <c r="J17" s="63"/>
      <c r="K17" s="88"/>
    </row>
    <row r="18" spans="1:11" ht="16.5">
      <c r="A18" s="88"/>
      <c r="B18" s="63"/>
      <c r="C18" s="91" t="s">
        <v>75</v>
      </c>
      <c r="D18" s="92"/>
      <c r="E18" s="92"/>
      <c r="F18" s="92"/>
      <c r="G18" s="92"/>
      <c r="H18" s="93">
        <v>5</v>
      </c>
      <c r="I18" s="63"/>
      <c r="J18" s="63"/>
      <c r="K18" s="88"/>
    </row>
    <row r="19" spans="1:11" ht="16.5">
      <c r="A19" s="88"/>
      <c r="B19" s="63"/>
      <c r="C19" s="91" t="s">
        <v>76</v>
      </c>
      <c r="D19" s="92"/>
      <c r="E19" s="92"/>
      <c r="F19" s="92"/>
      <c r="G19" s="92"/>
      <c r="H19" s="93">
        <v>6</v>
      </c>
      <c r="I19" s="63"/>
      <c r="J19" s="63"/>
      <c r="K19" s="88"/>
    </row>
    <row r="20" spans="1:11" ht="16.5">
      <c r="A20" s="88"/>
      <c r="B20" s="63"/>
      <c r="C20" s="91" t="s">
        <v>77</v>
      </c>
      <c r="D20" s="92"/>
      <c r="E20" s="92"/>
      <c r="F20" s="92"/>
      <c r="G20" s="92"/>
      <c r="H20" s="93">
        <v>7</v>
      </c>
      <c r="I20" s="63"/>
      <c r="J20" s="63"/>
      <c r="K20" s="88"/>
    </row>
    <row r="21" spans="1:11" ht="16.5">
      <c r="A21" s="88"/>
      <c r="B21" s="63"/>
      <c r="C21" s="91" t="s">
        <v>78</v>
      </c>
      <c r="D21" s="92"/>
      <c r="E21" s="92"/>
      <c r="F21" s="92"/>
      <c r="G21" s="92"/>
      <c r="H21" s="93">
        <v>8</v>
      </c>
      <c r="I21" s="63"/>
      <c r="J21" s="63"/>
      <c r="K21" s="88"/>
    </row>
    <row r="22" spans="1:11" ht="16.5">
      <c r="A22" s="88"/>
      <c r="B22" s="63"/>
      <c r="C22" s="91" t="s">
        <v>146</v>
      </c>
      <c r="D22" s="63"/>
      <c r="E22" s="63"/>
      <c r="F22" s="63"/>
      <c r="G22" s="63"/>
      <c r="H22" s="91">
        <v>9</v>
      </c>
      <c r="I22" s="63"/>
      <c r="J22" s="63"/>
      <c r="K22" s="88"/>
    </row>
    <row r="23" spans="1:11" ht="16.5">
      <c r="A23" s="88"/>
      <c r="B23" s="63"/>
      <c r="C23" s="91" t="s">
        <v>151</v>
      </c>
      <c r="D23" s="63"/>
      <c r="E23" s="88"/>
      <c r="F23" s="63"/>
      <c r="G23" s="63"/>
      <c r="H23" s="91">
        <v>10</v>
      </c>
      <c r="I23" s="63"/>
      <c r="J23" s="63"/>
      <c r="K23" s="88"/>
    </row>
    <row r="24" spans="1:11" ht="16.5">
      <c r="A24" s="88"/>
      <c r="B24" s="63"/>
      <c r="C24" s="91" t="s">
        <v>141</v>
      </c>
      <c r="D24" s="63"/>
      <c r="E24" s="63"/>
      <c r="F24" s="63"/>
      <c r="G24" s="63"/>
      <c r="H24" s="91">
        <v>11</v>
      </c>
      <c r="I24" s="63"/>
      <c r="J24" s="63"/>
      <c r="K24" s="88"/>
    </row>
    <row r="25" spans="1:11" ht="16.5">
      <c r="A25" s="88"/>
      <c r="B25" s="63"/>
      <c r="C25" s="91"/>
      <c r="D25" s="63"/>
      <c r="E25" s="63"/>
      <c r="F25" s="63"/>
      <c r="G25" s="63"/>
      <c r="H25" s="63"/>
      <c r="I25" s="63"/>
      <c r="J25" s="63"/>
      <c r="K25" s="88"/>
    </row>
    <row r="26" spans="1:11" ht="16.5">
      <c r="A26" s="88"/>
      <c r="B26" s="63"/>
      <c r="C26" s="63"/>
      <c r="D26" s="63"/>
      <c r="E26" s="63"/>
      <c r="F26" s="63"/>
      <c r="G26" s="63"/>
      <c r="H26" s="63"/>
      <c r="I26" s="63"/>
      <c r="J26" s="63"/>
      <c r="K26" s="88"/>
    </row>
    <row r="27" spans="1:11" ht="16.5">
      <c r="A27" s="88"/>
      <c r="B27" s="63"/>
      <c r="C27" s="63"/>
      <c r="D27" s="63"/>
      <c r="E27" s="63"/>
      <c r="F27" s="63"/>
      <c r="G27" s="63"/>
      <c r="H27" s="63"/>
      <c r="I27" s="63"/>
      <c r="J27" s="63"/>
      <c r="K27" s="88"/>
    </row>
    <row r="28" spans="1:11" ht="16.5">
      <c r="A28" s="88"/>
      <c r="B28" s="88"/>
      <c r="C28" s="88"/>
      <c r="D28" s="88"/>
      <c r="E28" s="88"/>
      <c r="F28" s="88"/>
      <c r="G28" s="88"/>
      <c r="H28" s="88"/>
      <c r="I28" s="88"/>
      <c r="J28" s="88"/>
      <c r="K28" s="88"/>
    </row>
    <row r="29" spans="1:11" ht="16.5">
      <c r="A29" s="88"/>
      <c r="B29" s="88"/>
      <c r="C29" s="88"/>
      <c r="D29" s="88"/>
      <c r="E29" s="88"/>
      <c r="F29" s="88"/>
      <c r="G29" s="88"/>
      <c r="H29" s="88"/>
      <c r="I29" s="88"/>
      <c r="J29" s="88"/>
      <c r="K29" s="88"/>
    </row>
    <row r="30" spans="1:11" ht="16.5">
      <c r="A30" s="88"/>
      <c r="B30" s="88"/>
      <c r="C30" s="88"/>
      <c r="D30" s="88"/>
      <c r="E30" s="88"/>
      <c r="F30" s="88"/>
      <c r="G30" s="88"/>
      <c r="H30" s="88"/>
      <c r="I30" s="88"/>
      <c r="J30" s="88"/>
      <c r="K30" s="88"/>
    </row>
    <row r="31" spans="1:11" ht="16.5">
      <c r="A31" s="88"/>
      <c r="B31" s="88"/>
      <c r="C31" s="88"/>
      <c r="D31" s="88"/>
      <c r="E31" s="88"/>
      <c r="F31" s="88"/>
      <c r="G31" s="88"/>
      <c r="H31" s="88"/>
      <c r="I31" s="88"/>
      <c r="J31" s="88"/>
      <c r="K31" s="88"/>
    </row>
    <row r="32" spans="1:11" ht="16.5">
      <c r="A32" s="88"/>
      <c r="B32" s="88"/>
      <c r="C32" s="88"/>
      <c r="D32" s="88"/>
      <c r="E32" s="88"/>
      <c r="F32" s="88"/>
      <c r="G32" s="88"/>
      <c r="H32" s="88"/>
      <c r="I32" s="88"/>
      <c r="J32" s="88"/>
      <c r="K32" s="88"/>
    </row>
    <row r="33" spans="1:11" ht="16.5">
      <c r="A33" s="88"/>
      <c r="B33" s="88"/>
      <c r="C33" s="88"/>
      <c r="D33" s="88"/>
      <c r="E33" s="88"/>
      <c r="F33" s="88"/>
      <c r="G33" s="88"/>
      <c r="H33" s="88"/>
      <c r="I33" s="88"/>
      <c r="J33" s="88"/>
      <c r="K33" s="88"/>
    </row>
    <row r="34" spans="1:11" ht="16.5">
      <c r="A34" s="88"/>
      <c r="B34" s="88"/>
      <c r="C34" s="88"/>
      <c r="D34" s="88"/>
      <c r="E34" s="88"/>
      <c r="F34" s="88"/>
      <c r="G34" s="88"/>
      <c r="H34" s="88"/>
      <c r="I34" s="88"/>
      <c r="J34" s="88"/>
      <c r="K34" s="88"/>
    </row>
  </sheetData>
  <mergeCells count="4">
    <mergeCell ref="C8:I8"/>
    <mergeCell ref="C9:I9"/>
    <mergeCell ref="C10:I10"/>
    <mergeCell ref="A7:K7"/>
  </mergeCells>
  <hyperlinks>
    <hyperlink ref="C14" location="'1'!A1" display="ESTADO DE FLUJO DE CAJA EN DOLARES AMERICANOS" xr:uid="{00000000-0004-0000-0000-000000000000}"/>
    <hyperlink ref="H14" location="'Flujo de Caja USD'!A1" display="'Flujo de Caja USD'!A1" xr:uid="{00000000-0004-0000-0000-000001000000}"/>
    <hyperlink ref="C15" location="'2'!A1" display="ESTADO DE VARIACION DEL ACTIVO NETO EN DOLARES AMERICANOS" xr:uid="{00000000-0004-0000-0000-000002000000}"/>
    <hyperlink ref="H15" location="'Var. del Activo'!A1" display="'Var. del Activo'!A1" xr:uid="{00000000-0004-0000-0000-000003000000}"/>
    <hyperlink ref="C16" location="'3'!A1" display="ESTADO DE RESULTADO EN DOLARES AMERICANOS" xr:uid="{00000000-0004-0000-0000-000004000000}"/>
    <hyperlink ref="H16" location="'Estado de Resultado USD'!A1" display="'Estado de Resultado USD'!A1" xr:uid="{00000000-0004-0000-0000-000005000000}"/>
    <hyperlink ref="C17" location="'4'!A1" display="BALANCE GENERAL EN DOLARES AMERICANOS" xr:uid="{00000000-0004-0000-0000-000006000000}"/>
    <hyperlink ref="H17" location="'BALANCE GENERAL USD'!A1" display="'BALANCE GENERAL USD'!A1" xr:uid="{00000000-0004-0000-0000-000007000000}"/>
    <hyperlink ref="C18" location="'5'!A1" display="BALANCE GENERAL EN GUARANIES" xr:uid="{00000000-0004-0000-0000-000008000000}"/>
    <hyperlink ref="H18" location="'BALANCE GENERAL PYG'!A1" display="'BALANCE GENERAL PYG'!A1" xr:uid="{00000000-0004-0000-0000-000009000000}"/>
    <hyperlink ref="C19" location="'6'!A1" display="ESTADO DE RESULTADO EN GUARANIES" xr:uid="{00000000-0004-0000-0000-00000A000000}"/>
    <hyperlink ref="H19" location="'EERR PYG'!A1" display="'EERR PYG'!A1" xr:uid="{00000000-0004-0000-0000-00000B000000}"/>
    <hyperlink ref="C20" location="'7'!A1" display="ESTADO DE VARIACION DEL ACTIVO NETO EN GUARANIES" xr:uid="{00000000-0004-0000-0000-00000C000000}"/>
    <hyperlink ref="H20" location="'Var del Activo PYG'!A1" display="'Var del Activo PYG'!A1" xr:uid="{00000000-0004-0000-0000-00000D000000}"/>
    <hyperlink ref="C21" location="'8'!A1" display="ESTADO DE FLUJO DE CAJA EN GUARANIES" xr:uid="{00000000-0004-0000-0000-00000E000000}"/>
    <hyperlink ref="H21" location="'Flujo de Caja PYG'!A1" display="'Flujo de Caja PYG'!A1" xr:uid="{00000000-0004-0000-0000-00000F000000}"/>
    <hyperlink ref="C22" location="'9'!A1" display="INFORME DEL SINDICO" xr:uid="{00000000-0004-0000-0000-000010000000}"/>
    <hyperlink ref="H22" location="'9'!A1" display="'9'!A1" xr:uid="{00000000-0004-0000-0000-000011000000}"/>
    <hyperlink ref="C23" location="'10'!A1" display="NOTAS A LOS ESTADOS CONTABLES" xr:uid="{00000000-0004-0000-0000-000012000000}"/>
    <hyperlink ref="H23" location="'10'!A1" display="'10'!A1" xr:uid="{00000000-0004-0000-0000-000013000000}"/>
    <hyperlink ref="C24" location="'11'!A1" display="CUADRO DE INVERSIONES" xr:uid="{00000000-0004-0000-0000-000014000000}"/>
    <hyperlink ref="H24" location="'11'!A1" display="'11'!A1" xr:uid="{00000000-0004-0000-0000-000015000000}"/>
  </hyperlink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1"/>
  <sheetViews>
    <sheetView showGridLines="0" zoomScale="115" zoomScaleNormal="115" workbookViewId="0">
      <selection activeCell="K10" sqref="K10"/>
    </sheetView>
  </sheetViews>
  <sheetFormatPr baseColWidth="10" defaultRowHeight="15"/>
  <cols>
    <col min="4" max="4" width="13" customWidth="1"/>
    <col min="5" max="5" width="12.42578125" customWidth="1"/>
    <col min="7" max="7" width="12.7109375" customWidth="1"/>
  </cols>
  <sheetData>
    <row r="1" spans="1:8" ht="16.5">
      <c r="A1" s="88"/>
      <c r="B1" s="88"/>
      <c r="C1" s="88"/>
      <c r="D1" s="88"/>
      <c r="E1" s="88"/>
      <c r="F1" s="88"/>
      <c r="G1" s="88"/>
      <c r="H1" s="88"/>
    </row>
    <row r="2" spans="1:8" ht="16.5">
      <c r="A2" s="88"/>
      <c r="B2" s="316"/>
      <c r="C2" s="88"/>
      <c r="D2" s="88"/>
      <c r="E2" s="88"/>
      <c r="F2" s="88"/>
      <c r="G2" s="88"/>
      <c r="H2" s="88"/>
    </row>
    <row r="3" spans="1:8" ht="16.5">
      <c r="A3" s="88"/>
      <c r="B3" s="411" t="s">
        <v>146</v>
      </c>
      <c r="C3" s="411"/>
      <c r="D3" s="411"/>
      <c r="E3" s="411"/>
      <c r="F3" s="411"/>
      <c r="G3" s="411"/>
      <c r="H3" s="411"/>
    </row>
    <row r="4" spans="1:8" ht="16.5">
      <c r="A4" s="88"/>
      <c r="B4" s="316"/>
      <c r="C4" s="88"/>
      <c r="D4" s="88"/>
      <c r="E4" s="88"/>
      <c r="F4" s="88"/>
      <c r="G4" s="88"/>
      <c r="H4" s="88"/>
    </row>
    <row r="5" spans="1:8" ht="16.5">
      <c r="A5" s="88"/>
      <c r="B5" s="317"/>
      <c r="C5" s="134"/>
      <c r="D5" s="134"/>
      <c r="E5" s="134"/>
      <c r="F5" s="134"/>
      <c r="G5" s="134"/>
      <c r="H5" s="134"/>
    </row>
    <row r="6" spans="1:8" ht="16.5">
      <c r="A6" s="88"/>
      <c r="B6" s="317" t="s">
        <v>147</v>
      </c>
      <c r="C6" s="134"/>
      <c r="D6" s="134"/>
      <c r="E6" s="134"/>
      <c r="F6" s="134"/>
      <c r="G6" s="134"/>
      <c r="H6" s="134"/>
    </row>
    <row r="7" spans="1:8" ht="16.5">
      <c r="A7" s="88"/>
      <c r="B7" s="318" t="s">
        <v>70</v>
      </c>
      <c r="C7" s="134"/>
      <c r="D7" s="134"/>
      <c r="E7" s="134"/>
      <c r="F7" s="134"/>
      <c r="G7" s="134"/>
      <c r="H7" s="134"/>
    </row>
    <row r="8" spans="1:8" ht="16.5">
      <c r="A8" s="88"/>
      <c r="B8" s="134"/>
      <c r="C8" s="134"/>
      <c r="D8" s="134"/>
      <c r="E8" s="134"/>
      <c r="F8" s="134"/>
      <c r="G8" s="134"/>
      <c r="H8" s="134"/>
    </row>
    <row r="9" spans="1:8" ht="16.5">
      <c r="A9" s="88"/>
      <c r="B9" s="317"/>
      <c r="C9" s="134"/>
      <c r="D9" s="134"/>
      <c r="E9" s="134"/>
      <c r="F9" s="134"/>
      <c r="G9" s="134"/>
      <c r="H9" s="134"/>
    </row>
    <row r="10" spans="1:8" ht="72" customHeight="1">
      <c r="A10" s="88"/>
      <c r="B10" s="412" t="s">
        <v>209</v>
      </c>
      <c r="C10" s="412"/>
      <c r="D10" s="412"/>
      <c r="E10" s="412"/>
      <c r="F10" s="412"/>
      <c r="G10" s="412"/>
      <c r="H10" s="412"/>
    </row>
    <row r="11" spans="1:8" ht="65.25" customHeight="1">
      <c r="A11" s="88"/>
      <c r="B11" s="412"/>
      <c r="C11" s="412"/>
      <c r="D11" s="412"/>
      <c r="E11" s="412"/>
      <c r="F11" s="412"/>
      <c r="G11" s="412"/>
      <c r="H11" s="412"/>
    </row>
    <row r="12" spans="1:8" ht="16.5">
      <c r="A12" s="88"/>
      <c r="B12" s="134"/>
      <c r="C12" s="134"/>
      <c r="D12" s="134"/>
      <c r="E12" s="134"/>
      <c r="F12" s="134"/>
      <c r="G12" s="134"/>
      <c r="H12" s="134"/>
    </row>
    <row r="13" spans="1:8" ht="16.5">
      <c r="A13" s="88"/>
      <c r="B13" s="317"/>
      <c r="C13" s="134"/>
      <c r="D13" s="134"/>
      <c r="E13" s="134"/>
      <c r="F13" s="134"/>
      <c r="G13" s="134"/>
      <c r="H13" s="134"/>
    </row>
    <row r="14" spans="1:8" ht="16.5">
      <c r="A14" s="88"/>
      <c r="B14" s="317" t="s">
        <v>148</v>
      </c>
      <c r="C14" s="134"/>
      <c r="D14" s="134"/>
      <c r="E14" s="134"/>
      <c r="F14" s="134"/>
      <c r="G14" s="134"/>
      <c r="H14" s="134"/>
    </row>
    <row r="15" spans="1:8" ht="16.5">
      <c r="A15" s="88"/>
      <c r="B15" s="317"/>
      <c r="C15" s="134"/>
      <c r="D15" s="134"/>
      <c r="E15" s="134"/>
      <c r="F15" s="134"/>
      <c r="G15" s="134"/>
      <c r="H15" s="134"/>
    </row>
    <row r="16" spans="1:8" ht="16.5">
      <c r="A16" s="88"/>
      <c r="B16" s="134"/>
      <c r="C16" s="134"/>
      <c r="D16" s="134"/>
      <c r="E16" s="134"/>
      <c r="F16" s="134"/>
      <c r="G16" s="134"/>
      <c r="H16" s="134"/>
    </row>
    <row r="17" spans="1:8" ht="16.5">
      <c r="A17" s="88"/>
      <c r="B17" s="134"/>
      <c r="C17" s="134"/>
      <c r="D17" s="134"/>
      <c r="E17" s="134"/>
      <c r="F17" s="134"/>
      <c r="G17" s="134"/>
      <c r="H17" s="134"/>
    </row>
    <row r="18" spans="1:8" ht="16.5">
      <c r="A18" s="88"/>
      <c r="B18" s="318" t="s">
        <v>149</v>
      </c>
      <c r="C18" s="134"/>
      <c r="D18" s="134"/>
      <c r="E18" s="134"/>
      <c r="F18" s="134"/>
      <c r="G18" s="134"/>
      <c r="H18" s="134"/>
    </row>
    <row r="19" spans="1:8" ht="16.5">
      <c r="A19" s="88"/>
      <c r="B19" s="317" t="s">
        <v>150</v>
      </c>
      <c r="C19" s="134"/>
      <c r="D19" s="134"/>
      <c r="E19" s="134"/>
      <c r="F19" s="134"/>
      <c r="G19" s="134"/>
      <c r="H19" s="134"/>
    </row>
    <row r="20" spans="1:8" ht="16.5">
      <c r="A20" s="88"/>
      <c r="B20" s="134"/>
      <c r="C20" s="134"/>
      <c r="D20" s="134"/>
      <c r="E20" s="134"/>
      <c r="F20" s="134"/>
      <c r="G20" s="134"/>
      <c r="H20" s="134"/>
    </row>
    <row r="21" spans="1:8" ht="16.5">
      <c r="A21" s="88"/>
      <c r="B21" s="134"/>
      <c r="C21" s="134"/>
      <c r="D21" s="134"/>
      <c r="E21" s="134"/>
      <c r="F21" s="134"/>
      <c r="G21" s="134"/>
      <c r="H21" s="134"/>
    </row>
    <row r="22" spans="1:8" ht="16.5">
      <c r="A22" s="88"/>
      <c r="B22" s="88"/>
      <c r="C22" s="88"/>
      <c r="D22" s="88"/>
      <c r="E22" s="88"/>
      <c r="F22" s="88"/>
      <c r="G22" s="88"/>
      <c r="H22" s="88"/>
    </row>
    <row r="23" spans="1:8" ht="16.5">
      <c r="A23" s="88"/>
      <c r="B23" s="88"/>
      <c r="C23" s="88"/>
      <c r="D23" s="88"/>
      <c r="E23" s="88"/>
      <c r="F23" s="88"/>
      <c r="G23" s="88"/>
      <c r="H23" s="88"/>
    </row>
    <row r="24" spans="1:8" ht="16.5">
      <c r="A24" s="88"/>
      <c r="B24" s="88"/>
      <c r="C24" s="88"/>
      <c r="D24" s="88"/>
      <c r="E24" s="88"/>
      <c r="F24" s="88"/>
      <c r="G24" s="88"/>
      <c r="H24" s="88"/>
    </row>
    <row r="25" spans="1:8" ht="16.5">
      <c r="A25" s="88"/>
      <c r="B25" s="88"/>
      <c r="C25" s="88"/>
      <c r="D25" s="88"/>
      <c r="E25" s="88"/>
      <c r="F25" s="88"/>
      <c r="G25" s="88"/>
      <c r="H25" s="88"/>
    </row>
    <row r="26" spans="1:8" ht="16.5">
      <c r="A26" s="88"/>
      <c r="B26" s="88"/>
      <c r="C26" s="88"/>
      <c r="D26" s="88"/>
      <c r="E26" s="88"/>
      <c r="F26" s="88"/>
      <c r="G26" s="88"/>
      <c r="H26" s="88"/>
    </row>
    <row r="27" spans="1:8" ht="16.5">
      <c r="A27" s="88"/>
      <c r="B27" s="88"/>
      <c r="C27" s="88"/>
      <c r="D27" s="88"/>
      <c r="E27" s="88"/>
      <c r="F27" s="88"/>
      <c r="G27" s="88"/>
      <c r="H27" s="88"/>
    </row>
    <row r="28" spans="1:8" ht="16.5">
      <c r="A28" s="88"/>
      <c r="B28" s="88"/>
      <c r="C28" s="88"/>
      <c r="D28" s="88"/>
      <c r="E28" s="88"/>
      <c r="F28" s="88"/>
      <c r="G28" s="88"/>
      <c r="H28" s="88"/>
    </row>
    <row r="29" spans="1:8" ht="16.5">
      <c r="A29" s="88"/>
      <c r="B29" s="88"/>
      <c r="C29" s="88"/>
      <c r="D29" s="88"/>
      <c r="E29" s="88"/>
      <c r="F29" s="88"/>
      <c r="G29" s="88"/>
      <c r="H29" s="88"/>
    </row>
    <row r="30" spans="1:8" ht="16.5">
      <c r="A30" s="88"/>
      <c r="B30" s="88"/>
      <c r="C30" s="88"/>
      <c r="D30" s="88"/>
      <c r="E30" s="88"/>
      <c r="F30" s="88"/>
      <c r="G30" s="88"/>
      <c r="H30" s="88"/>
    </row>
    <row r="31" spans="1:8" ht="16.5">
      <c r="A31" s="88"/>
      <c r="B31" s="88"/>
      <c r="C31" s="88"/>
      <c r="D31" s="88"/>
      <c r="E31" s="88"/>
      <c r="F31" s="88"/>
      <c r="G31" s="88"/>
      <c r="H31" s="88"/>
    </row>
  </sheetData>
  <mergeCells count="2">
    <mergeCell ref="B3:H3"/>
    <mergeCell ref="B10:H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65"/>
  <sheetViews>
    <sheetView showGridLines="0" zoomScaleNormal="100" workbookViewId="0">
      <selection activeCell="F144" sqref="F144"/>
    </sheetView>
  </sheetViews>
  <sheetFormatPr baseColWidth="10" defaultRowHeight="15"/>
  <cols>
    <col min="1" max="1" width="34.42578125" customWidth="1"/>
    <col min="2" max="2" width="26.42578125" bestFit="1" customWidth="1"/>
    <col min="3" max="3" width="16.42578125" customWidth="1"/>
    <col min="4" max="4" width="14" customWidth="1"/>
    <col min="5" max="5" width="15.42578125" customWidth="1"/>
  </cols>
  <sheetData>
    <row r="1" spans="1:18" ht="15.75">
      <c r="A1" s="134"/>
      <c r="B1" s="134"/>
      <c r="C1" s="134"/>
      <c r="D1" s="134"/>
      <c r="E1" s="134"/>
      <c r="F1" s="134"/>
      <c r="G1" s="134"/>
      <c r="H1" s="134"/>
      <c r="I1" s="134"/>
      <c r="J1" s="134"/>
      <c r="K1" s="134"/>
      <c r="L1" s="134"/>
      <c r="M1" s="134"/>
      <c r="N1" s="134"/>
      <c r="O1" s="134"/>
      <c r="P1" s="134"/>
      <c r="Q1" s="134"/>
      <c r="R1" s="134"/>
    </row>
    <row r="2" spans="1:18" ht="15.75">
      <c r="A2" s="413" t="s">
        <v>69</v>
      </c>
      <c r="B2" s="413"/>
      <c r="C2" s="413"/>
      <c r="D2" s="413"/>
      <c r="E2" s="413"/>
      <c r="F2" s="413"/>
      <c r="G2" s="413"/>
      <c r="H2" s="134"/>
      <c r="I2" s="134"/>
      <c r="J2" s="134"/>
      <c r="K2" s="134"/>
      <c r="L2" s="134"/>
      <c r="M2" s="134"/>
      <c r="N2" s="134"/>
      <c r="O2" s="134"/>
      <c r="P2" s="134"/>
      <c r="Q2" s="134"/>
      <c r="R2" s="134"/>
    </row>
    <row r="3" spans="1:18" ht="15.75">
      <c r="A3" s="413" t="s">
        <v>79</v>
      </c>
      <c r="B3" s="413"/>
      <c r="C3" s="413"/>
      <c r="D3" s="413"/>
      <c r="E3" s="413"/>
      <c r="F3" s="413"/>
      <c r="G3" s="413"/>
      <c r="H3" s="134"/>
      <c r="I3" s="134"/>
      <c r="J3" s="134"/>
      <c r="K3" s="134"/>
      <c r="L3" s="134"/>
      <c r="M3" s="134"/>
      <c r="N3" s="134"/>
      <c r="O3" s="134"/>
      <c r="P3" s="134"/>
      <c r="Q3" s="134"/>
      <c r="R3" s="134"/>
    </row>
    <row r="4" spans="1:18" ht="15.75">
      <c r="A4" s="319" t="s">
        <v>222</v>
      </c>
      <c r="B4" s="319"/>
      <c r="C4" s="319"/>
      <c r="D4" s="319"/>
      <c r="E4" s="319"/>
      <c r="F4" s="319"/>
      <c r="G4" s="319"/>
      <c r="H4" s="134"/>
      <c r="I4" s="134"/>
      <c r="J4" s="134"/>
      <c r="K4" s="134"/>
      <c r="L4" s="134"/>
      <c r="M4" s="134"/>
      <c r="N4" s="134"/>
      <c r="O4" s="134"/>
      <c r="P4" s="134"/>
      <c r="Q4" s="134"/>
      <c r="R4" s="134"/>
    </row>
    <row r="5" spans="1:18" ht="42" customHeight="1">
      <c r="A5" s="412" t="s">
        <v>223</v>
      </c>
      <c r="B5" s="412"/>
      <c r="C5" s="412"/>
      <c r="D5" s="412"/>
      <c r="E5" s="412"/>
      <c r="F5" s="412"/>
      <c r="G5" s="412"/>
      <c r="H5" s="134"/>
      <c r="I5" s="134"/>
      <c r="J5" s="134"/>
      <c r="K5" s="134"/>
      <c r="L5" s="134"/>
      <c r="M5" s="134"/>
      <c r="N5" s="134"/>
      <c r="O5" s="134"/>
      <c r="P5" s="134"/>
      <c r="Q5" s="134"/>
      <c r="R5" s="134"/>
    </row>
    <row r="6" spans="1:18" ht="15.75">
      <c r="A6" s="412" t="s">
        <v>212</v>
      </c>
      <c r="B6" s="412"/>
      <c r="C6" s="412"/>
      <c r="D6" s="412"/>
      <c r="E6" s="412"/>
      <c r="F6" s="412"/>
      <c r="G6" s="412"/>
      <c r="H6" s="134"/>
      <c r="I6" s="134"/>
      <c r="J6" s="134"/>
      <c r="K6" s="134"/>
      <c r="L6" s="134"/>
      <c r="M6" s="134"/>
      <c r="N6" s="134"/>
      <c r="O6" s="134"/>
      <c r="P6" s="134"/>
      <c r="Q6" s="134"/>
      <c r="R6" s="134"/>
    </row>
    <row r="7" spans="1:18" ht="108" customHeight="1">
      <c r="A7" s="412"/>
      <c r="B7" s="412"/>
      <c r="C7" s="412"/>
      <c r="D7" s="412"/>
      <c r="E7" s="412"/>
      <c r="F7" s="412"/>
      <c r="G7" s="412"/>
      <c r="H7" s="134"/>
      <c r="I7" s="134"/>
      <c r="J7" s="134"/>
      <c r="K7" s="134"/>
      <c r="L7" s="134"/>
      <c r="M7" s="134"/>
      <c r="N7" s="134"/>
      <c r="O7" s="134"/>
      <c r="P7" s="134"/>
      <c r="Q7" s="134"/>
      <c r="R7" s="134"/>
    </row>
    <row r="8" spans="1:18" ht="15.75">
      <c r="A8" s="426" t="s">
        <v>213</v>
      </c>
      <c r="B8" s="426"/>
      <c r="C8" s="426"/>
      <c r="D8" s="426"/>
      <c r="E8" s="426"/>
      <c r="F8" s="426"/>
      <c r="G8" s="426"/>
      <c r="H8" s="134"/>
      <c r="I8" s="134"/>
      <c r="J8" s="134"/>
      <c r="K8" s="134"/>
      <c r="L8" s="134"/>
      <c r="M8" s="134"/>
      <c r="N8" s="134"/>
      <c r="O8" s="134"/>
      <c r="P8" s="134"/>
      <c r="Q8" s="134"/>
      <c r="R8" s="134"/>
    </row>
    <row r="9" spans="1:18" ht="15.75">
      <c r="A9" s="412" t="s">
        <v>214</v>
      </c>
      <c r="B9" s="412"/>
      <c r="C9" s="412"/>
      <c r="D9" s="412"/>
      <c r="E9" s="412"/>
      <c r="F9" s="412"/>
      <c r="G9" s="412"/>
      <c r="H9" s="134"/>
      <c r="I9" s="134"/>
      <c r="J9" s="134"/>
      <c r="K9" s="134"/>
      <c r="L9" s="134"/>
      <c r="M9" s="134"/>
      <c r="N9" s="134"/>
      <c r="O9" s="134"/>
      <c r="P9" s="134"/>
      <c r="Q9" s="134"/>
      <c r="R9" s="134"/>
    </row>
    <row r="10" spans="1:18" ht="90.75" customHeight="1">
      <c r="A10" s="412"/>
      <c r="B10" s="412"/>
      <c r="C10" s="412"/>
      <c r="D10" s="412"/>
      <c r="E10" s="412"/>
      <c r="F10" s="412"/>
      <c r="G10" s="412"/>
      <c r="H10" s="134"/>
      <c r="I10" s="134"/>
      <c r="J10" s="134"/>
      <c r="K10" s="134"/>
      <c r="L10" s="134"/>
      <c r="M10" s="134"/>
      <c r="N10" s="134"/>
      <c r="O10" s="134"/>
      <c r="P10" s="134"/>
      <c r="Q10" s="134"/>
      <c r="R10" s="134"/>
    </row>
    <row r="11" spans="1:18" ht="15.75">
      <c r="A11" s="412" t="s">
        <v>215</v>
      </c>
      <c r="B11" s="412"/>
      <c r="C11" s="412"/>
      <c r="D11" s="412"/>
      <c r="E11" s="412"/>
      <c r="F11" s="412"/>
      <c r="G11" s="412"/>
      <c r="H11" s="134"/>
      <c r="I11" s="134"/>
      <c r="J11" s="134"/>
      <c r="K11" s="134"/>
      <c r="L11" s="134"/>
      <c r="M11" s="134"/>
      <c r="N11" s="134"/>
      <c r="O11" s="134"/>
      <c r="P11" s="134"/>
      <c r="Q11" s="134"/>
      <c r="R11" s="134"/>
    </row>
    <row r="12" spans="1:18" ht="27" customHeight="1">
      <c r="A12" s="412"/>
      <c r="B12" s="412"/>
      <c r="C12" s="412"/>
      <c r="D12" s="412"/>
      <c r="E12" s="412"/>
      <c r="F12" s="412"/>
      <c r="G12" s="412"/>
      <c r="H12" s="134"/>
      <c r="I12" s="134"/>
      <c r="J12" s="134"/>
      <c r="K12" s="134"/>
      <c r="L12" s="134"/>
      <c r="M12" s="134"/>
      <c r="N12" s="134"/>
      <c r="O12" s="134"/>
      <c r="P12" s="134"/>
      <c r="Q12" s="134"/>
      <c r="R12" s="134"/>
    </row>
    <row r="13" spans="1:18" ht="15.75">
      <c r="A13" s="426" t="s">
        <v>80</v>
      </c>
      <c r="B13" s="426"/>
      <c r="C13" s="426"/>
      <c r="D13" s="426"/>
      <c r="E13" s="426"/>
      <c r="F13" s="426"/>
      <c r="G13" s="426"/>
      <c r="H13" s="134"/>
      <c r="I13" s="134"/>
      <c r="J13" s="134"/>
      <c r="K13" s="134"/>
      <c r="L13" s="134"/>
      <c r="M13" s="134"/>
      <c r="N13" s="134"/>
      <c r="O13" s="134"/>
      <c r="P13" s="134"/>
      <c r="Q13" s="134"/>
      <c r="R13" s="134"/>
    </row>
    <row r="14" spans="1:18" ht="15.75">
      <c r="A14" s="318"/>
      <c r="B14" s="134"/>
      <c r="C14" s="134"/>
      <c r="D14" s="134"/>
      <c r="E14" s="134"/>
      <c r="F14" s="134"/>
      <c r="G14" s="134"/>
      <c r="H14" s="134"/>
      <c r="I14" s="134"/>
      <c r="J14" s="134"/>
      <c r="K14" s="134"/>
      <c r="L14" s="134"/>
      <c r="M14" s="134"/>
      <c r="N14" s="134"/>
      <c r="O14" s="134"/>
      <c r="P14" s="134"/>
      <c r="Q14" s="134"/>
      <c r="R14" s="134"/>
    </row>
    <row r="15" spans="1:18" ht="103.5" customHeight="1">
      <c r="A15" s="412" t="s">
        <v>81</v>
      </c>
      <c r="B15" s="412"/>
      <c r="C15" s="412"/>
      <c r="D15" s="412"/>
      <c r="E15" s="412"/>
      <c r="F15" s="412"/>
      <c r="G15" s="412"/>
      <c r="H15" s="134"/>
      <c r="I15" s="134"/>
      <c r="J15" s="134"/>
      <c r="K15" s="134"/>
      <c r="L15" s="134"/>
      <c r="M15" s="134"/>
      <c r="N15" s="134"/>
      <c r="O15" s="134"/>
      <c r="P15" s="134"/>
      <c r="Q15" s="134"/>
      <c r="R15" s="134"/>
    </row>
    <row r="16" spans="1:18" ht="15.75" customHeight="1">
      <c r="A16" s="412" t="s">
        <v>224</v>
      </c>
      <c r="B16" s="412"/>
      <c r="C16" s="412"/>
      <c r="D16" s="412"/>
      <c r="E16" s="412"/>
      <c r="F16" s="412"/>
      <c r="G16" s="412"/>
      <c r="H16" s="134"/>
      <c r="I16" s="134"/>
      <c r="J16" s="134"/>
      <c r="K16" s="134"/>
      <c r="L16" s="134"/>
      <c r="M16" s="134"/>
      <c r="N16" s="134"/>
      <c r="O16" s="134"/>
      <c r="P16" s="134"/>
      <c r="Q16" s="134"/>
      <c r="R16" s="134"/>
    </row>
    <row r="17" spans="1:18" ht="15.75">
      <c r="A17" s="412"/>
      <c r="B17" s="412"/>
      <c r="C17" s="412"/>
      <c r="D17" s="412"/>
      <c r="E17" s="412"/>
      <c r="F17" s="412"/>
      <c r="G17" s="412"/>
      <c r="H17" s="134"/>
      <c r="I17" s="134"/>
      <c r="J17" s="134"/>
      <c r="K17" s="134"/>
      <c r="L17" s="134"/>
      <c r="M17" s="134"/>
      <c r="N17" s="134"/>
      <c r="O17" s="134"/>
      <c r="P17" s="134"/>
      <c r="Q17" s="134"/>
      <c r="R17" s="134"/>
    </row>
    <row r="18" spans="1:18" ht="15.75">
      <c r="A18" s="412" t="s">
        <v>216</v>
      </c>
      <c r="B18" s="412"/>
      <c r="C18" s="412"/>
      <c r="D18" s="412"/>
      <c r="E18" s="412"/>
      <c r="F18" s="412"/>
      <c r="G18" s="412"/>
      <c r="H18" s="134"/>
      <c r="I18" s="134"/>
      <c r="J18" s="134"/>
      <c r="K18" s="134"/>
      <c r="L18" s="134"/>
      <c r="M18" s="134"/>
      <c r="N18" s="134"/>
      <c r="O18" s="134"/>
      <c r="P18" s="134"/>
      <c r="Q18" s="134"/>
      <c r="R18" s="134"/>
    </row>
    <row r="19" spans="1:18" ht="15.75">
      <c r="A19" s="412"/>
      <c r="B19" s="412"/>
      <c r="C19" s="412"/>
      <c r="D19" s="412"/>
      <c r="E19" s="412"/>
      <c r="F19" s="412"/>
      <c r="G19" s="412"/>
      <c r="H19" s="134"/>
      <c r="I19" s="134"/>
      <c r="J19" s="134"/>
      <c r="K19" s="134"/>
      <c r="L19" s="134"/>
      <c r="M19" s="134"/>
      <c r="N19" s="134"/>
      <c r="O19" s="134"/>
      <c r="P19" s="134"/>
      <c r="Q19" s="134"/>
      <c r="R19" s="134"/>
    </row>
    <row r="20" spans="1:18" ht="15.75">
      <c r="A20" s="427" t="s">
        <v>82</v>
      </c>
      <c r="B20" s="427"/>
      <c r="C20" s="427"/>
      <c r="D20" s="427"/>
      <c r="E20" s="427"/>
      <c r="F20" s="427"/>
      <c r="G20" s="427"/>
      <c r="H20" s="134"/>
      <c r="I20" s="134"/>
      <c r="J20" s="134"/>
      <c r="K20" s="134"/>
      <c r="L20" s="134"/>
      <c r="M20" s="134"/>
      <c r="N20" s="134"/>
      <c r="O20" s="134"/>
      <c r="P20" s="134"/>
      <c r="Q20" s="134"/>
      <c r="R20" s="134"/>
    </row>
    <row r="21" spans="1:18" ht="15.75">
      <c r="A21" s="318"/>
      <c r="B21" s="134"/>
      <c r="C21" s="134"/>
      <c r="D21" s="134"/>
      <c r="E21" s="134"/>
      <c r="F21" s="134"/>
      <c r="G21" s="134"/>
      <c r="H21" s="134"/>
      <c r="I21" s="134"/>
      <c r="J21" s="134"/>
      <c r="K21" s="134"/>
      <c r="L21" s="134"/>
      <c r="M21" s="134"/>
      <c r="N21" s="134"/>
      <c r="O21" s="134"/>
      <c r="P21" s="134"/>
      <c r="Q21" s="134"/>
      <c r="R21" s="134"/>
    </row>
    <row r="22" spans="1:18" ht="15.75">
      <c r="A22" s="412" t="s">
        <v>83</v>
      </c>
      <c r="B22" s="412"/>
      <c r="C22" s="412"/>
      <c r="D22" s="412"/>
      <c r="E22" s="412"/>
      <c r="F22" s="412"/>
      <c r="G22" s="412"/>
      <c r="H22" s="134"/>
      <c r="I22" s="134"/>
      <c r="J22" s="134"/>
      <c r="K22" s="134"/>
      <c r="L22" s="134"/>
      <c r="M22" s="134"/>
      <c r="N22" s="134"/>
      <c r="O22" s="134"/>
      <c r="P22" s="134"/>
      <c r="Q22" s="134"/>
      <c r="R22" s="134"/>
    </row>
    <row r="23" spans="1:18" ht="33" customHeight="1">
      <c r="A23" s="412"/>
      <c r="B23" s="412"/>
      <c r="C23" s="412"/>
      <c r="D23" s="412"/>
      <c r="E23" s="412"/>
      <c r="F23" s="412"/>
      <c r="G23" s="412"/>
      <c r="H23" s="134"/>
      <c r="I23" s="134"/>
      <c r="J23" s="134"/>
      <c r="K23" s="134"/>
      <c r="L23" s="134"/>
      <c r="M23" s="134"/>
      <c r="N23" s="134"/>
      <c r="O23" s="134"/>
      <c r="P23" s="134"/>
      <c r="Q23" s="134"/>
      <c r="R23" s="134"/>
    </row>
    <row r="24" spans="1:18" ht="15.75">
      <c r="A24" s="426" t="s">
        <v>84</v>
      </c>
      <c r="B24" s="426"/>
      <c r="C24" s="426"/>
      <c r="D24" s="426"/>
      <c r="E24" s="426"/>
      <c r="F24" s="426"/>
      <c r="G24" s="426"/>
      <c r="H24" s="134"/>
      <c r="I24" s="134"/>
      <c r="J24" s="134"/>
      <c r="K24" s="134"/>
      <c r="L24" s="134"/>
      <c r="M24" s="134"/>
      <c r="N24" s="134"/>
      <c r="O24" s="134"/>
      <c r="P24" s="134"/>
      <c r="Q24" s="134"/>
      <c r="R24" s="134"/>
    </row>
    <row r="25" spans="1:18" ht="15.75">
      <c r="A25" s="318"/>
      <c r="B25" s="134"/>
      <c r="C25" s="134"/>
      <c r="D25" s="134"/>
      <c r="E25" s="134"/>
      <c r="F25" s="134"/>
      <c r="G25" s="134"/>
      <c r="H25" s="134"/>
      <c r="I25" s="134"/>
      <c r="J25" s="134"/>
      <c r="K25" s="134"/>
      <c r="L25" s="134"/>
      <c r="M25" s="134"/>
      <c r="N25" s="134"/>
      <c r="O25" s="134"/>
      <c r="P25" s="134"/>
      <c r="Q25" s="134"/>
      <c r="R25" s="134"/>
    </row>
    <row r="26" spans="1:18" ht="84.75" customHeight="1">
      <c r="A26" s="424" t="s">
        <v>208</v>
      </c>
      <c r="B26" s="424"/>
      <c r="C26" s="424"/>
      <c r="D26" s="424"/>
      <c r="E26" s="424"/>
      <c r="F26" s="424"/>
      <c r="G26" s="424"/>
      <c r="H26" s="134"/>
      <c r="I26" s="134"/>
      <c r="J26" s="134"/>
      <c r="K26" s="134"/>
      <c r="L26" s="134"/>
      <c r="M26" s="134"/>
      <c r="N26" s="134"/>
      <c r="O26" s="134"/>
      <c r="P26" s="134"/>
      <c r="Q26" s="134"/>
      <c r="R26" s="134"/>
    </row>
    <row r="27" spans="1:18" ht="15.75">
      <c r="A27" s="423" t="s">
        <v>85</v>
      </c>
      <c r="B27" s="423"/>
      <c r="C27" s="423"/>
      <c r="D27" s="423"/>
      <c r="E27" s="134"/>
      <c r="F27" s="134"/>
      <c r="G27" s="134"/>
      <c r="H27" s="134"/>
      <c r="I27" s="134"/>
      <c r="J27" s="134"/>
      <c r="K27" s="134"/>
      <c r="L27" s="134"/>
      <c r="M27" s="134"/>
      <c r="N27" s="134"/>
      <c r="O27" s="134"/>
      <c r="P27" s="134"/>
      <c r="Q27" s="134"/>
      <c r="R27" s="134"/>
    </row>
    <row r="28" spans="1:18" ht="15.75">
      <c r="A28" s="424" t="s">
        <v>86</v>
      </c>
      <c r="B28" s="424"/>
      <c r="C28" s="424"/>
      <c r="D28" s="424"/>
      <c r="E28" s="424"/>
      <c r="F28" s="424"/>
      <c r="G28" s="424"/>
      <c r="H28" s="134"/>
      <c r="I28" s="134"/>
      <c r="J28" s="134"/>
      <c r="K28" s="134"/>
      <c r="L28" s="134"/>
      <c r="M28" s="134"/>
      <c r="N28" s="134"/>
      <c r="O28" s="134"/>
      <c r="P28" s="134"/>
      <c r="Q28" s="134"/>
      <c r="R28" s="134"/>
    </row>
    <row r="29" spans="1:18" ht="15.75">
      <c r="A29" s="424"/>
      <c r="B29" s="424"/>
      <c r="C29" s="424"/>
      <c r="D29" s="424"/>
      <c r="E29" s="424"/>
      <c r="F29" s="424"/>
      <c r="G29" s="424"/>
      <c r="H29" s="134"/>
      <c r="I29" s="134"/>
      <c r="J29" s="134"/>
      <c r="K29" s="134"/>
      <c r="L29" s="134"/>
      <c r="M29" s="134"/>
      <c r="N29" s="134"/>
      <c r="O29" s="134"/>
      <c r="P29" s="134"/>
      <c r="Q29" s="134"/>
      <c r="R29" s="134"/>
    </row>
    <row r="30" spans="1:18" ht="15.75">
      <c r="A30" s="423" t="s">
        <v>87</v>
      </c>
      <c r="B30" s="423"/>
      <c r="C30" s="423"/>
      <c r="D30" s="423"/>
      <c r="E30" s="423"/>
      <c r="F30" s="423"/>
      <c r="G30" s="423"/>
      <c r="H30" s="134"/>
      <c r="I30" s="134"/>
      <c r="J30" s="134"/>
      <c r="K30" s="134"/>
      <c r="L30" s="134"/>
      <c r="M30" s="134"/>
      <c r="N30" s="134"/>
      <c r="O30" s="134"/>
      <c r="P30" s="134"/>
      <c r="Q30" s="134"/>
      <c r="R30" s="134"/>
    </row>
    <row r="31" spans="1:18" ht="15.75" customHeight="1">
      <c r="A31" s="424" t="s">
        <v>217</v>
      </c>
      <c r="B31" s="424"/>
      <c r="C31" s="424"/>
      <c r="D31" s="424"/>
      <c r="E31" s="424"/>
      <c r="F31" s="424"/>
      <c r="G31" s="424"/>
      <c r="H31" s="134"/>
      <c r="I31" s="134"/>
      <c r="J31" s="134"/>
      <c r="K31" s="134"/>
      <c r="L31" s="134"/>
      <c r="M31" s="134"/>
      <c r="N31" s="134"/>
      <c r="O31" s="134"/>
      <c r="P31" s="134"/>
      <c r="Q31" s="134"/>
      <c r="R31" s="134"/>
    </row>
    <row r="32" spans="1:18" ht="32.25" customHeight="1">
      <c r="A32" s="424"/>
      <c r="B32" s="424"/>
      <c r="C32" s="424"/>
      <c r="D32" s="424"/>
      <c r="E32" s="424"/>
      <c r="F32" s="424"/>
      <c r="G32" s="424"/>
      <c r="H32" s="134"/>
      <c r="I32" s="134"/>
      <c r="J32" s="134"/>
      <c r="K32" s="134"/>
      <c r="L32" s="134"/>
      <c r="M32" s="134"/>
      <c r="N32" s="134"/>
      <c r="O32" s="134"/>
      <c r="P32" s="134"/>
      <c r="Q32" s="134"/>
      <c r="R32" s="134"/>
    </row>
    <row r="33" spans="1:18" ht="15.75">
      <c r="A33" s="423" t="s">
        <v>88</v>
      </c>
      <c r="B33" s="423"/>
      <c r="C33" s="423"/>
      <c r="D33" s="423"/>
      <c r="E33" s="423"/>
      <c r="F33" s="423"/>
      <c r="G33" s="423"/>
      <c r="H33" s="134"/>
      <c r="I33" s="134"/>
      <c r="J33" s="134"/>
      <c r="K33" s="134"/>
      <c r="L33" s="134"/>
      <c r="M33" s="134"/>
      <c r="N33" s="134"/>
      <c r="O33" s="134"/>
      <c r="P33" s="134"/>
      <c r="Q33" s="134"/>
      <c r="R33" s="134"/>
    </row>
    <row r="34" spans="1:18" ht="32.25" customHeight="1">
      <c r="A34" s="424" t="s">
        <v>225</v>
      </c>
      <c r="B34" s="424"/>
      <c r="C34" s="424"/>
      <c r="D34" s="424"/>
      <c r="E34" s="424"/>
      <c r="F34" s="424"/>
      <c r="G34" s="424"/>
      <c r="H34" s="134"/>
      <c r="I34" s="134"/>
      <c r="J34" s="134"/>
      <c r="K34" s="134"/>
      <c r="L34" s="134"/>
      <c r="M34" s="134"/>
      <c r="N34" s="134"/>
      <c r="O34" s="134"/>
      <c r="P34" s="134"/>
      <c r="Q34" s="134"/>
      <c r="R34" s="134"/>
    </row>
    <row r="35" spans="1:18" ht="15.75">
      <c r="A35" s="423" t="s">
        <v>89</v>
      </c>
      <c r="B35" s="423"/>
      <c r="C35" s="423"/>
      <c r="D35" s="423"/>
      <c r="E35" s="423"/>
      <c r="F35" s="423"/>
      <c r="G35" s="423"/>
      <c r="H35" s="134"/>
      <c r="I35" s="134"/>
      <c r="J35" s="134"/>
      <c r="K35" s="134"/>
      <c r="L35" s="134"/>
      <c r="M35" s="134"/>
      <c r="N35" s="134"/>
      <c r="O35" s="134"/>
      <c r="P35" s="134"/>
      <c r="Q35" s="134"/>
      <c r="R35" s="134"/>
    </row>
    <row r="36" spans="1:18" ht="33" customHeight="1">
      <c r="A36" s="424" t="s">
        <v>188</v>
      </c>
      <c r="B36" s="424"/>
      <c r="C36" s="424"/>
      <c r="D36" s="424"/>
      <c r="E36" s="424"/>
      <c r="F36" s="424"/>
      <c r="G36" s="424"/>
      <c r="H36" s="134"/>
      <c r="I36" s="134"/>
      <c r="J36" s="134"/>
      <c r="K36" s="134"/>
      <c r="L36" s="134"/>
      <c r="M36" s="134"/>
      <c r="N36" s="134"/>
      <c r="O36" s="134"/>
      <c r="P36" s="134"/>
      <c r="Q36" s="134"/>
      <c r="R36" s="134"/>
    </row>
    <row r="37" spans="1:18" ht="32.25" customHeight="1">
      <c r="A37" s="425" t="s">
        <v>226</v>
      </c>
      <c r="B37" s="425"/>
      <c r="C37" s="425"/>
      <c r="D37" s="425"/>
      <c r="E37" s="425"/>
      <c r="F37" s="425"/>
      <c r="G37" s="425"/>
      <c r="H37" s="134"/>
      <c r="I37" s="134"/>
      <c r="J37" s="134"/>
      <c r="K37" s="134"/>
      <c r="L37" s="134"/>
      <c r="M37" s="134"/>
      <c r="N37" s="134"/>
      <c r="O37" s="134"/>
      <c r="P37" s="134"/>
      <c r="Q37" s="134"/>
      <c r="R37" s="134"/>
    </row>
    <row r="38" spans="1:18" ht="34.5" customHeight="1">
      <c r="A38" s="424" t="s">
        <v>227</v>
      </c>
      <c r="B38" s="424"/>
      <c r="C38" s="424"/>
      <c r="D38" s="424"/>
      <c r="E38" s="424"/>
      <c r="F38" s="424"/>
      <c r="G38" s="424"/>
      <c r="H38" s="134"/>
      <c r="I38" s="134"/>
      <c r="J38" s="134"/>
      <c r="K38" s="134"/>
      <c r="L38" s="134"/>
      <c r="M38" s="134"/>
      <c r="N38" s="134"/>
      <c r="O38" s="134"/>
      <c r="P38" s="134"/>
      <c r="Q38" s="134"/>
      <c r="R38" s="134"/>
    </row>
    <row r="39" spans="1:18" ht="54.75" customHeight="1">
      <c r="A39" s="424" t="s">
        <v>228</v>
      </c>
      <c r="B39" s="424"/>
      <c r="C39" s="424"/>
      <c r="D39" s="424"/>
      <c r="E39" s="424"/>
      <c r="F39" s="424"/>
      <c r="G39" s="424"/>
      <c r="H39" s="134"/>
      <c r="I39" s="134"/>
      <c r="J39" s="134"/>
      <c r="K39" s="134"/>
      <c r="L39" s="134"/>
      <c r="M39" s="134"/>
      <c r="N39" s="134"/>
      <c r="O39" s="134"/>
      <c r="P39" s="134"/>
      <c r="Q39" s="134"/>
      <c r="R39" s="134"/>
    </row>
    <row r="40" spans="1:18" ht="32.25" customHeight="1">
      <c r="A40" s="424" t="s">
        <v>229</v>
      </c>
      <c r="B40" s="424"/>
      <c r="C40" s="424"/>
      <c r="D40" s="424"/>
      <c r="E40" s="424"/>
      <c r="F40" s="424"/>
      <c r="G40" s="424"/>
      <c r="H40" s="134"/>
      <c r="I40" s="134"/>
      <c r="J40" s="134"/>
      <c r="K40" s="134"/>
      <c r="L40" s="134"/>
      <c r="M40" s="134"/>
      <c r="N40" s="134"/>
      <c r="O40" s="134"/>
      <c r="P40" s="134"/>
      <c r="Q40" s="134"/>
      <c r="R40" s="134"/>
    </row>
    <row r="41" spans="1:18" ht="15.75">
      <c r="A41" s="424" t="s">
        <v>230</v>
      </c>
      <c r="B41" s="424"/>
      <c r="C41" s="424"/>
      <c r="D41" s="424"/>
      <c r="E41" s="424"/>
      <c r="F41" s="424"/>
      <c r="G41" s="424"/>
      <c r="H41" s="134"/>
      <c r="I41" s="134"/>
      <c r="J41" s="134"/>
      <c r="K41" s="134"/>
      <c r="L41" s="134"/>
      <c r="M41" s="134"/>
      <c r="N41" s="134"/>
      <c r="O41" s="134"/>
      <c r="P41" s="134"/>
      <c r="Q41" s="134"/>
      <c r="R41" s="134"/>
    </row>
    <row r="42" spans="1:18" ht="15.75">
      <c r="A42" s="424"/>
      <c r="B42" s="424"/>
      <c r="C42" s="424"/>
      <c r="D42" s="424"/>
      <c r="E42" s="424"/>
      <c r="F42" s="424"/>
      <c r="G42" s="424"/>
      <c r="H42" s="134"/>
      <c r="I42" s="134"/>
      <c r="J42" s="134"/>
      <c r="K42" s="134"/>
      <c r="L42" s="134"/>
      <c r="M42" s="134"/>
      <c r="N42" s="134"/>
      <c r="O42" s="134"/>
      <c r="P42" s="134"/>
      <c r="Q42" s="134"/>
      <c r="R42" s="134"/>
    </row>
    <row r="43" spans="1:18" ht="15.75">
      <c r="A43" s="427" t="s">
        <v>90</v>
      </c>
      <c r="B43" s="427"/>
      <c r="C43" s="427"/>
      <c r="D43" s="427"/>
      <c r="E43" s="427"/>
      <c r="F43" s="427"/>
      <c r="G43" s="427"/>
      <c r="H43" s="134"/>
      <c r="I43" s="134"/>
      <c r="J43" s="134"/>
      <c r="K43" s="134"/>
      <c r="L43" s="134"/>
      <c r="M43" s="134"/>
      <c r="N43" s="134"/>
      <c r="O43" s="134"/>
      <c r="P43" s="134"/>
      <c r="Q43" s="134"/>
      <c r="R43" s="134"/>
    </row>
    <row r="44" spans="1:18" ht="15.75">
      <c r="A44" s="320"/>
      <c r="B44" s="320"/>
      <c r="C44" s="134"/>
      <c r="D44" s="134"/>
      <c r="E44" s="134"/>
      <c r="F44" s="134"/>
      <c r="G44" s="134"/>
      <c r="H44" s="134"/>
      <c r="I44" s="134"/>
      <c r="J44" s="134"/>
      <c r="K44" s="134"/>
      <c r="L44" s="134"/>
      <c r="M44" s="134"/>
      <c r="N44" s="134"/>
      <c r="O44" s="134"/>
      <c r="P44" s="134"/>
      <c r="Q44" s="134"/>
      <c r="R44" s="134"/>
    </row>
    <row r="45" spans="1:18" ht="15.75">
      <c r="A45" s="134"/>
      <c r="B45" s="321"/>
      <c r="C45" s="322" t="s">
        <v>91</v>
      </c>
      <c r="D45" s="323" t="s">
        <v>92</v>
      </c>
      <c r="E45" s="134"/>
      <c r="F45" s="134"/>
      <c r="G45" s="134"/>
      <c r="H45" s="134"/>
      <c r="I45" s="134"/>
      <c r="J45" s="134"/>
      <c r="K45" s="134"/>
      <c r="L45" s="134"/>
      <c r="M45" s="134"/>
      <c r="N45" s="134"/>
      <c r="O45" s="134"/>
      <c r="P45" s="134"/>
      <c r="Q45" s="134"/>
      <c r="R45" s="134"/>
    </row>
    <row r="46" spans="1:18" ht="15.75">
      <c r="A46" s="134"/>
      <c r="B46" s="321" t="s">
        <v>93</v>
      </c>
      <c r="C46" s="324">
        <v>6921.52</v>
      </c>
      <c r="D46" s="324">
        <v>6277.54</v>
      </c>
      <c r="E46" s="134"/>
      <c r="F46" s="134"/>
      <c r="G46" s="134"/>
      <c r="H46" s="134"/>
      <c r="I46" s="134"/>
      <c r="J46" s="134"/>
      <c r="K46" s="134"/>
      <c r="L46" s="134"/>
      <c r="M46" s="134"/>
      <c r="N46" s="134"/>
      <c r="O46" s="134"/>
      <c r="P46" s="134"/>
      <c r="Q46" s="134"/>
      <c r="R46" s="134"/>
    </row>
    <row r="47" spans="1:18" ht="15.75">
      <c r="A47" s="134"/>
      <c r="B47" s="321" t="s">
        <v>94</v>
      </c>
      <c r="C47" s="324">
        <v>6931.47</v>
      </c>
      <c r="D47" s="324">
        <v>6351.33</v>
      </c>
      <c r="E47" s="134"/>
      <c r="F47" s="134"/>
      <c r="G47" s="134"/>
      <c r="H47" s="134"/>
      <c r="I47" s="134"/>
      <c r="J47" s="134"/>
      <c r="K47" s="134"/>
      <c r="L47" s="134"/>
      <c r="M47" s="134"/>
      <c r="N47" s="134"/>
      <c r="O47" s="134"/>
      <c r="P47" s="134"/>
      <c r="Q47" s="134"/>
      <c r="R47" s="134"/>
    </row>
    <row r="48" spans="1:18" ht="15.75">
      <c r="A48" s="320"/>
      <c r="B48" s="320"/>
      <c r="C48" s="134"/>
      <c r="D48" s="134"/>
      <c r="E48" s="134"/>
      <c r="F48" s="134"/>
      <c r="G48" s="134"/>
      <c r="H48" s="134"/>
      <c r="I48" s="134"/>
      <c r="J48" s="134"/>
      <c r="K48" s="134"/>
      <c r="L48" s="134"/>
      <c r="M48" s="134"/>
      <c r="N48" s="134"/>
      <c r="O48" s="134"/>
      <c r="P48" s="134"/>
      <c r="Q48" s="134"/>
      <c r="R48" s="134"/>
    </row>
    <row r="49" spans="1:18" ht="15.75">
      <c r="A49" s="325" t="s">
        <v>218</v>
      </c>
      <c r="B49" s="134"/>
      <c r="C49" s="134"/>
      <c r="D49" s="134"/>
      <c r="E49" s="134"/>
      <c r="F49" s="134"/>
      <c r="G49" s="134"/>
      <c r="H49" s="134"/>
      <c r="I49" s="134"/>
      <c r="J49" s="134"/>
      <c r="K49" s="134"/>
      <c r="L49" s="134"/>
      <c r="M49" s="134"/>
      <c r="N49" s="134"/>
      <c r="O49" s="134"/>
      <c r="P49" s="134"/>
      <c r="Q49" s="134"/>
      <c r="R49" s="134"/>
    </row>
    <row r="50" spans="1:18" ht="15.75">
      <c r="A50" s="134"/>
      <c r="B50" s="134"/>
      <c r="C50" s="134"/>
      <c r="D50" s="134"/>
      <c r="E50" s="134"/>
      <c r="F50" s="134"/>
      <c r="G50" s="134"/>
      <c r="H50" s="134"/>
      <c r="I50" s="134"/>
      <c r="J50" s="134"/>
      <c r="K50" s="134"/>
      <c r="L50" s="134"/>
      <c r="M50" s="134"/>
      <c r="N50" s="134"/>
      <c r="O50" s="134"/>
      <c r="P50" s="134"/>
      <c r="Q50" s="134"/>
      <c r="R50" s="134"/>
    </row>
    <row r="51" spans="1:18" ht="28.5">
      <c r="A51" s="323" t="s">
        <v>95</v>
      </c>
      <c r="B51" s="323" t="s">
        <v>96</v>
      </c>
      <c r="C51" s="323" t="s">
        <v>97</v>
      </c>
      <c r="D51" s="323" t="s">
        <v>98</v>
      </c>
      <c r="E51" s="323" t="s">
        <v>99</v>
      </c>
      <c r="F51" s="134"/>
      <c r="G51" s="134"/>
      <c r="H51" s="134"/>
      <c r="I51" s="134"/>
      <c r="J51" s="134"/>
      <c r="K51" s="134"/>
      <c r="L51" s="134"/>
      <c r="M51" s="134"/>
      <c r="N51" s="134"/>
      <c r="O51" s="134"/>
      <c r="P51" s="134"/>
      <c r="Q51" s="134"/>
      <c r="R51" s="134"/>
    </row>
    <row r="52" spans="1:18" ht="15.75">
      <c r="A52" s="322" t="s">
        <v>100</v>
      </c>
      <c r="B52" s="322" t="s">
        <v>64</v>
      </c>
      <c r="C52" s="326">
        <v>42929212.689999998</v>
      </c>
      <c r="D52" s="324">
        <v>6921.52</v>
      </c>
      <c r="E52" s="327">
        <f>+C52*D52</f>
        <v>297135404218.08881</v>
      </c>
      <c r="F52" s="134"/>
      <c r="G52" s="134"/>
      <c r="H52" s="134"/>
      <c r="I52" s="134"/>
      <c r="J52" s="134"/>
      <c r="K52" s="134"/>
      <c r="L52" s="134"/>
      <c r="M52" s="134"/>
      <c r="N52" s="134"/>
      <c r="O52" s="134"/>
      <c r="P52" s="134"/>
      <c r="Q52" s="134"/>
      <c r="R52" s="134"/>
    </row>
    <row r="53" spans="1:18" ht="15.75">
      <c r="A53" s="322" t="s">
        <v>101</v>
      </c>
      <c r="B53" s="322" t="s">
        <v>64</v>
      </c>
      <c r="C53" s="326">
        <v>53848.86</v>
      </c>
      <c r="D53" s="324">
        <v>6921.52</v>
      </c>
      <c r="E53" s="327">
        <f>+C53*D53</f>
        <v>372715961.46720004</v>
      </c>
      <c r="F53" s="134"/>
      <c r="G53" s="134"/>
      <c r="H53" s="134"/>
      <c r="I53" s="134"/>
      <c r="J53" s="134"/>
      <c r="K53" s="134"/>
      <c r="L53" s="134"/>
      <c r="M53" s="134"/>
      <c r="N53" s="134"/>
      <c r="O53" s="134"/>
      <c r="P53" s="134"/>
      <c r="Q53" s="134"/>
      <c r="R53" s="134"/>
    </row>
    <row r="54" spans="1:18" ht="15.75">
      <c r="A54" s="134"/>
      <c r="B54" s="134"/>
      <c r="C54" s="134"/>
      <c r="D54" s="134"/>
      <c r="E54" s="134"/>
      <c r="F54" s="134"/>
      <c r="G54" s="134"/>
      <c r="H54" s="134"/>
      <c r="I54" s="134"/>
      <c r="J54" s="134"/>
      <c r="K54" s="134"/>
      <c r="L54" s="134"/>
      <c r="M54" s="134"/>
      <c r="N54" s="134"/>
      <c r="O54" s="134"/>
      <c r="P54" s="134"/>
      <c r="Q54" s="134"/>
      <c r="R54" s="134"/>
    </row>
    <row r="55" spans="1:18" ht="15.75">
      <c r="A55" s="328"/>
      <c r="B55" s="134"/>
      <c r="C55" s="134"/>
      <c r="D55" s="134"/>
      <c r="E55" s="134"/>
      <c r="F55" s="134"/>
      <c r="G55" s="134"/>
      <c r="H55" s="134"/>
      <c r="I55" s="134"/>
      <c r="J55" s="134"/>
      <c r="K55" s="134"/>
      <c r="L55" s="134"/>
      <c r="M55" s="134"/>
      <c r="N55" s="134"/>
      <c r="O55" s="134"/>
      <c r="P55" s="134"/>
      <c r="Q55" s="134"/>
      <c r="R55" s="134"/>
    </row>
    <row r="56" spans="1:18" ht="15.75">
      <c r="A56" s="325" t="s">
        <v>219</v>
      </c>
      <c r="B56" s="134"/>
      <c r="C56" s="134"/>
      <c r="D56" s="134"/>
      <c r="E56" s="134"/>
      <c r="F56" s="134"/>
      <c r="G56" s="134"/>
      <c r="H56" s="134"/>
      <c r="I56" s="134"/>
      <c r="J56" s="134"/>
      <c r="K56" s="134"/>
      <c r="L56" s="134"/>
      <c r="M56" s="134"/>
      <c r="N56" s="134"/>
      <c r="O56" s="134"/>
      <c r="P56" s="134"/>
      <c r="Q56" s="134"/>
      <c r="R56" s="134"/>
    </row>
    <row r="57" spans="1:18" ht="15.75">
      <c r="A57" s="325"/>
      <c r="B57" s="134"/>
      <c r="C57" s="134"/>
      <c r="D57" s="134"/>
      <c r="E57" s="134"/>
      <c r="F57" s="134"/>
      <c r="G57" s="134"/>
      <c r="H57" s="134"/>
      <c r="I57" s="134"/>
      <c r="J57" s="134"/>
      <c r="K57" s="134"/>
      <c r="L57" s="134"/>
      <c r="M57" s="134"/>
      <c r="N57" s="134"/>
      <c r="O57" s="134"/>
      <c r="P57" s="134"/>
      <c r="Q57" s="134"/>
      <c r="R57" s="134"/>
    </row>
    <row r="58" spans="1:18" ht="15.75">
      <c r="A58" s="329" t="s">
        <v>102</v>
      </c>
      <c r="B58" s="134"/>
      <c r="C58" s="134"/>
      <c r="D58" s="134"/>
      <c r="E58" s="134"/>
      <c r="F58" s="134"/>
      <c r="G58" s="134"/>
      <c r="H58" s="134"/>
      <c r="I58" s="134"/>
      <c r="J58" s="134"/>
      <c r="K58" s="134"/>
      <c r="L58" s="134"/>
      <c r="M58" s="134"/>
      <c r="N58" s="134"/>
      <c r="O58" s="134"/>
      <c r="P58" s="134"/>
      <c r="Q58" s="134"/>
      <c r="R58" s="134"/>
    </row>
    <row r="59" spans="1:18" ht="15.75">
      <c r="A59" s="134"/>
      <c r="B59" s="134"/>
      <c r="C59" s="134"/>
      <c r="D59" s="134"/>
      <c r="E59" s="134"/>
      <c r="F59" s="134"/>
      <c r="G59" s="134"/>
      <c r="H59" s="134"/>
      <c r="I59" s="134"/>
      <c r="J59" s="134"/>
      <c r="K59" s="134"/>
      <c r="L59" s="134"/>
      <c r="M59" s="134"/>
      <c r="N59" s="134"/>
      <c r="O59" s="134"/>
      <c r="P59" s="134"/>
      <c r="Q59" s="134"/>
      <c r="R59" s="134"/>
    </row>
    <row r="60" spans="1:18" ht="15.75">
      <c r="A60" s="325" t="s">
        <v>220</v>
      </c>
      <c r="B60" s="134"/>
      <c r="C60" s="134"/>
      <c r="D60" s="134"/>
      <c r="E60" s="134"/>
      <c r="F60" s="134"/>
      <c r="G60" s="134"/>
      <c r="H60" s="134"/>
      <c r="I60" s="134"/>
      <c r="J60" s="134"/>
      <c r="K60" s="134"/>
      <c r="L60" s="134"/>
      <c r="M60" s="134"/>
      <c r="N60" s="134"/>
      <c r="O60" s="134"/>
      <c r="P60" s="134"/>
      <c r="Q60" s="134"/>
      <c r="R60" s="134"/>
    </row>
    <row r="61" spans="1:18" ht="15.75">
      <c r="A61" s="328"/>
      <c r="B61" s="134"/>
      <c r="C61" s="134"/>
      <c r="D61" s="134"/>
      <c r="E61" s="134"/>
      <c r="F61" s="134"/>
      <c r="G61" s="134"/>
      <c r="H61" s="134"/>
      <c r="I61" s="134"/>
      <c r="J61" s="134"/>
      <c r="K61" s="134"/>
      <c r="L61" s="134"/>
      <c r="M61" s="134"/>
      <c r="N61" s="134"/>
      <c r="O61" s="134"/>
      <c r="P61" s="134"/>
      <c r="Q61" s="134"/>
      <c r="R61" s="134"/>
    </row>
    <row r="62" spans="1:18" ht="15.75">
      <c r="A62" s="319" t="s">
        <v>231</v>
      </c>
      <c r="B62" s="134"/>
      <c r="C62" s="134"/>
      <c r="D62" s="134"/>
      <c r="E62" s="134"/>
      <c r="F62" s="134"/>
      <c r="G62" s="134"/>
      <c r="H62" s="134"/>
      <c r="I62" s="134"/>
      <c r="J62" s="134"/>
      <c r="K62" s="134"/>
      <c r="L62" s="134"/>
      <c r="M62" s="134"/>
      <c r="N62" s="134"/>
      <c r="O62" s="134"/>
      <c r="P62" s="134"/>
      <c r="Q62" s="134"/>
      <c r="R62" s="134"/>
    </row>
    <row r="63" spans="1:18" ht="15.75">
      <c r="A63" s="319"/>
      <c r="B63" s="134"/>
      <c r="C63" s="134"/>
      <c r="D63" s="134"/>
      <c r="E63" s="134"/>
      <c r="F63" s="134"/>
      <c r="G63" s="134"/>
      <c r="H63" s="134"/>
      <c r="I63" s="134"/>
      <c r="J63" s="134"/>
      <c r="K63" s="134"/>
      <c r="L63" s="134"/>
      <c r="M63" s="134"/>
      <c r="N63" s="134"/>
      <c r="O63" s="134"/>
      <c r="P63" s="134"/>
      <c r="Q63" s="134"/>
      <c r="R63" s="134"/>
    </row>
    <row r="64" spans="1:18" ht="15.75">
      <c r="A64" s="319" t="s">
        <v>232</v>
      </c>
      <c r="B64" s="134"/>
      <c r="C64" s="134"/>
      <c r="D64" s="134"/>
      <c r="E64" s="134"/>
      <c r="F64" s="134"/>
      <c r="G64" s="134"/>
      <c r="H64" s="134"/>
      <c r="I64" s="134"/>
      <c r="J64" s="134"/>
      <c r="K64" s="134"/>
      <c r="L64" s="134"/>
      <c r="M64" s="134"/>
      <c r="N64" s="134"/>
      <c r="O64" s="134"/>
      <c r="P64" s="134"/>
      <c r="Q64" s="134"/>
      <c r="R64" s="134"/>
    </row>
    <row r="65" spans="1:18" ht="15.75">
      <c r="A65" s="319"/>
      <c r="B65" s="134"/>
      <c r="C65" s="134"/>
      <c r="D65" s="134"/>
      <c r="E65" s="134"/>
      <c r="F65" s="134"/>
      <c r="G65" s="134"/>
      <c r="H65" s="134"/>
      <c r="I65" s="134"/>
      <c r="J65" s="134"/>
      <c r="K65" s="134"/>
      <c r="L65" s="134"/>
      <c r="M65" s="134"/>
      <c r="N65" s="134"/>
      <c r="O65" s="134"/>
      <c r="P65" s="134"/>
      <c r="Q65" s="134"/>
      <c r="R65" s="134"/>
    </row>
    <row r="66" spans="1:18" ht="15.75">
      <c r="A66" s="319" t="s">
        <v>233</v>
      </c>
      <c r="B66" s="134"/>
      <c r="C66" s="134"/>
      <c r="D66" s="134"/>
      <c r="E66" s="134"/>
      <c r="F66" s="134"/>
      <c r="G66" s="134"/>
      <c r="H66" s="134"/>
      <c r="I66" s="134"/>
      <c r="J66" s="134"/>
      <c r="K66" s="134"/>
      <c r="L66" s="134"/>
      <c r="M66" s="134"/>
      <c r="N66" s="134"/>
      <c r="O66" s="134"/>
      <c r="P66" s="134"/>
      <c r="Q66" s="134"/>
      <c r="R66" s="134"/>
    </row>
    <row r="67" spans="1:18" ht="15.75">
      <c r="A67" s="330"/>
      <c r="B67" s="134"/>
      <c r="C67" s="134"/>
      <c r="D67" s="134"/>
      <c r="E67" s="134"/>
      <c r="F67" s="134"/>
      <c r="G67" s="134"/>
      <c r="H67" s="134"/>
      <c r="I67" s="134"/>
      <c r="J67" s="134"/>
      <c r="K67" s="134"/>
      <c r="L67" s="134"/>
      <c r="M67" s="134"/>
      <c r="N67" s="134"/>
      <c r="O67" s="134"/>
      <c r="P67" s="134"/>
      <c r="Q67" s="134"/>
      <c r="R67" s="134"/>
    </row>
    <row r="68" spans="1:18" ht="28.5">
      <c r="A68" s="331" t="s">
        <v>103</v>
      </c>
      <c r="B68" s="332" t="s">
        <v>96</v>
      </c>
      <c r="C68" s="332" t="s">
        <v>97</v>
      </c>
      <c r="D68" s="332" t="s">
        <v>98</v>
      </c>
      <c r="E68" s="332" t="s">
        <v>99</v>
      </c>
      <c r="F68" s="134"/>
      <c r="G68" s="134"/>
      <c r="H68" s="134"/>
      <c r="I68" s="134"/>
      <c r="J68" s="134"/>
      <c r="K68" s="134"/>
      <c r="L68" s="134"/>
      <c r="M68" s="134"/>
      <c r="N68" s="134"/>
      <c r="O68" s="134"/>
      <c r="P68" s="134"/>
      <c r="Q68" s="134"/>
      <c r="R68" s="134"/>
    </row>
    <row r="69" spans="1:18" ht="15.75">
      <c r="A69" s="333" t="s">
        <v>104</v>
      </c>
      <c r="B69" s="322" t="s">
        <v>64</v>
      </c>
      <c r="C69" s="326">
        <v>156973.53</v>
      </c>
      <c r="D69" s="324">
        <v>6921.52</v>
      </c>
      <c r="E69" s="334">
        <f>+C69*D69</f>
        <v>1086495427.3656001</v>
      </c>
      <c r="F69" s="134"/>
      <c r="G69" s="134"/>
      <c r="H69" s="134"/>
      <c r="I69" s="134"/>
      <c r="J69" s="134"/>
      <c r="K69" s="134"/>
      <c r="L69" s="134"/>
      <c r="M69" s="134"/>
      <c r="N69" s="134"/>
      <c r="O69" s="134"/>
      <c r="P69" s="134"/>
      <c r="Q69" s="134"/>
      <c r="R69" s="134"/>
    </row>
    <row r="70" spans="1:18" ht="15.75">
      <c r="A70" s="333" t="s">
        <v>189</v>
      </c>
      <c r="B70" s="322" t="s">
        <v>64</v>
      </c>
      <c r="C70" s="326">
        <v>381005</v>
      </c>
      <c r="D70" s="324">
        <v>6921.52</v>
      </c>
      <c r="E70" s="334">
        <f>+C70*D70</f>
        <v>2637133727.6000004</v>
      </c>
      <c r="F70" s="134"/>
      <c r="G70" s="134"/>
      <c r="H70" s="134"/>
      <c r="I70" s="134"/>
      <c r="J70" s="134"/>
      <c r="K70" s="134"/>
      <c r="L70" s="134"/>
      <c r="M70" s="134"/>
      <c r="N70" s="134"/>
      <c r="O70" s="134"/>
      <c r="P70" s="134"/>
      <c r="Q70" s="134"/>
      <c r="R70" s="134"/>
    </row>
    <row r="71" spans="1:18" ht="15.75">
      <c r="A71" s="333" t="s">
        <v>105</v>
      </c>
      <c r="B71" s="322" t="s">
        <v>64</v>
      </c>
      <c r="C71" s="326">
        <v>13.34</v>
      </c>
      <c r="D71" s="324">
        <v>6921.52</v>
      </c>
      <c r="E71" s="334">
        <f>+C71*D71</f>
        <v>92333.07680000001</v>
      </c>
      <c r="F71" s="134"/>
      <c r="G71" s="134"/>
      <c r="H71" s="134"/>
      <c r="I71" s="134"/>
      <c r="J71" s="134"/>
      <c r="K71" s="134"/>
      <c r="L71" s="134"/>
      <c r="M71" s="134"/>
      <c r="N71" s="134"/>
      <c r="O71" s="134"/>
      <c r="P71" s="134"/>
      <c r="Q71" s="134"/>
      <c r="R71" s="134"/>
    </row>
    <row r="72" spans="1:18" ht="15.75">
      <c r="A72" s="331" t="s">
        <v>106</v>
      </c>
      <c r="B72" s="335"/>
      <c r="C72" s="336">
        <f>SUM(C69:C71)</f>
        <v>537991.87</v>
      </c>
      <c r="D72" s="336"/>
      <c r="E72" s="337">
        <f>+SUM(E69:E71)</f>
        <v>3723721488.0424004</v>
      </c>
      <c r="F72" s="134"/>
      <c r="G72" s="134"/>
      <c r="H72" s="134"/>
      <c r="I72" s="134"/>
      <c r="J72" s="134"/>
      <c r="K72" s="134"/>
      <c r="L72" s="134"/>
      <c r="M72" s="134"/>
      <c r="N72" s="134"/>
      <c r="O72" s="134"/>
      <c r="P72" s="134"/>
      <c r="Q72" s="134"/>
      <c r="R72" s="134"/>
    </row>
    <row r="73" spans="1:18" ht="15.75">
      <c r="A73" s="338"/>
      <c r="B73" s="339"/>
      <c r="C73" s="340"/>
      <c r="D73" s="338"/>
      <c r="E73" s="341"/>
      <c r="F73" s="134"/>
      <c r="G73" s="134"/>
      <c r="H73" s="134"/>
      <c r="I73" s="134"/>
      <c r="J73" s="134"/>
      <c r="K73" s="134"/>
      <c r="L73" s="134"/>
      <c r="M73" s="134"/>
      <c r="N73" s="134"/>
      <c r="O73" s="134"/>
      <c r="P73" s="134"/>
      <c r="Q73" s="134"/>
      <c r="R73" s="134"/>
    </row>
    <row r="74" spans="1:18" ht="15.75">
      <c r="A74" s="330"/>
      <c r="B74" s="134"/>
      <c r="C74" s="134"/>
      <c r="D74" s="134"/>
      <c r="E74" s="134"/>
      <c r="F74" s="134"/>
      <c r="G74" s="134"/>
      <c r="H74" s="134"/>
      <c r="I74" s="134"/>
      <c r="J74" s="134"/>
      <c r="K74" s="134"/>
      <c r="L74" s="134"/>
      <c r="M74" s="134"/>
      <c r="N74" s="134"/>
      <c r="O74" s="134"/>
      <c r="P74" s="134"/>
      <c r="Q74" s="134"/>
      <c r="R74" s="134"/>
    </row>
    <row r="75" spans="1:18" ht="15.75">
      <c r="A75" s="325" t="s">
        <v>221</v>
      </c>
      <c r="B75" s="134"/>
      <c r="C75" s="134"/>
      <c r="D75" s="134"/>
      <c r="E75" s="134"/>
      <c r="F75" s="134"/>
      <c r="G75" s="134"/>
      <c r="H75" s="134"/>
      <c r="I75" s="134"/>
      <c r="J75" s="134"/>
      <c r="K75" s="134"/>
      <c r="L75" s="134"/>
      <c r="M75" s="134"/>
      <c r="N75" s="134"/>
      <c r="O75" s="134"/>
      <c r="P75" s="134"/>
      <c r="Q75" s="134"/>
      <c r="R75" s="134"/>
    </row>
    <row r="76" spans="1:18" ht="16.5" thickBot="1">
      <c r="A76" s="330"/>
      <c r="B76" s="134"/>
      <c r="C76" s="134"/>
      <c r="D76" s="134"/>
      <c r="E76" s="134"/>
      <c r="F76" s="134"/>
      <c r="G76" s="134"/>
      <c r="H76" s="134"/>
      <c r="I76" s="134"/>
      <c r="J76" s="134"/>
      <c r="K76" s="134"/>
      <c r="L76" s="134"/>
      <c r="M76" s="134"/>
      <c r="N76" s="134"/>
      <c r="O76" s="134"/>
      <c r="P76" s="134"/>
      <c r="Q76" s="134"/>
      <c r="R76" s="134"/>
    </row>
    <row r="77" spans="1:18" ht="29.25" thickBot="1">
      <c r="A77" s="342" t="s">
        <v>107</v>
      </c>
      <c r="B77" s="343" t="s">
        <v>108</v>
      </c>
      <c r="C77" s="344" t="s">
        <v>109</v>
      </c>
      <c r="D77" s="344" t="s">
        <v>110</v>
      </c>
      <c r="E77" s="134"/>
      <c r="F77" s="134"/>
      <c r="G77" s="134"/>
      <c r="H77" s="134"/>
      <c r="I77" s="134"/>
      <c r="J77" s="134"/>
      <c r="K77" s="134"/>
      <c r="L77" s="134"/>
      <c r="M77" s="134"/>
      <c r="N77" s="134"/>
      <c r="O77" s="134"/>
      <c r="P77" s="134"/>
      <c r="Q77" s="134"/>
      <c r="R77" s="134"/>
    </row>
    <row r="78" spans="1:18" ht="15.75">
      <c r="A78" s="345" t="s">
        <v>111</v>
      </c>
      <c r="B78" s="346"/>
      <c r="C78" s="347"/>
      <c r="D78" s="346"/>
      <c r="E78" s="134"/>
      <c r="F78" s="134"/>
      <c r="G78" s="134"/>
      <c r="H78" s="134"/>
      <c r="I78" s="134"/>
      <c r="J78" s="134"/>
      <c r="K78" s="134"/>
      <c r="L78" s="134"/>
      <c r="M78" s="134"/>
      <c r="N78" s="134"/>
      <c r="O78" s="134"/>
      <c r="P78" s="134"/>
      <c r="Q78" s="134"/>
      <c r="R78" s="134"/>
    </row>
    <row r="79" spans="1:18" ht="15.75">
      <c r="A79" s="348" t="s">
        <v>112</v>
      </c>
      <c r="B79" s="349">
        <v>115.15947799999999</v>
      </c>
      <c r="C79" s="350">
        <v>43140505</v>
      </c>
      <c r="D79" s="351">
        <v>267</v>
      </c>
      <c r="E79" s="134"/>
      <c r="F79" s="134"/>
      <c r="G79" s="134"/>
      <c r="H79" s="134"/>
      <c r="I79" s="134"/>
      <c r="J79" s="134"/>
      <c r="K79" s="134"/>
      <c r="L79" s="134"/>
      <c r="M79" s="134"/>
      <c r="N79" s="134"/>
      <c r="O79" s="134"/>
      <c r="P79" s="134"/>
      <c r="Q79" s="134"/>
      <c r="R79" s="134"/>
    </row>
    <row r="80" spans="1:18" ht="15.75">
      <c r="A80" s="348" t="s">
        <v>113</v>
      </c>
      <c r="B80" s="352">
        <v>115.420468</v>
      </c>
      <c r="C80" s="350">
        <v>42899288.590000004</v>
      </c>
      <c r="D80" s="351">
        <v>275</v>
      </c>
      <c r="E80" s="134"/>
      <c r="F80" s="134"/>
      <c r="G80" s="134"/>
      <c r="H80" s="134"/>
      <c r="I80" s="134"/>
      <c r="J80" s="134"/>
      <c r="K80" s="134"/>
      <c r="L80" s="134"/>
      <c r="M80" s="134"/>
      <c r="N80" s="134"/>
      <c r="O80" s="134"/>
      <c r="P80" s="134"/>
      <c r="Q80" s="134"/>
      <c r="R80" s="134"/>
    </row>
    <row r="81" spans="1:18" ht="15.75">
      <c r="A81" s="348" t="s">
        <v>114</v>
      </c>
      <c r="B81" s="349">
        <v>115.727197</v>
      </c>
      <c r="C81" s="350">
        <v>42875363.829999998</v>
      </c>
      <c r="D81" s="351">
        <v>286</v>
      </c>
      <c r="E81" s="134"/>
      <c r="F81" s="134"/>
      <c r="G81" s="134"/>
      <c r="H81" s="134"/>
      <c r="I81" s="134"/>
      <c r="J81" s="134"/>
      <c r="K81" s="134"/>
      <c r="L81" s="134"/>
      <c r="M81" s="134"/>
      <c r="N81" s="134"/>
      <c r="O81" s="134"/>
      <c r="P81" s="134"/>
      <c r="Q81" s="134"/>
      <c r="R81" s="134"/>
    </row>
    <row r="82" spans="1:18" ht="15.75">
      <c r="A82" s="353" t="s">
        <v>115</v>
      </c>
      <c r="B82" s="354"/>
      <c r="C82" s="355"/>
      <c r="D82" s="351"/>
      <c r="E82" s="134"/>
      <c r="F82" s="134"/>
      <c r="G82" s="134"/>
      <c r="H82" s="134"/>
      <c r="I82" s="134"/>
      <c r="J82" s="134"/>
      <c r="K82" s="134"/>
      <c r="L82" s="134"/>
      <c r="M82" s="134"/>
      <c r="N82" s="134"/>
      <c r="O82" s="134"/>
      <c r="P82" s="134"/>
      <c r="Q82" s="134"/>
      <c r="R82" s="134"/>
    </row>
    <row r="83" spans="1:18" ht="15.75">
      <c r="A83" s="348" t="s">
        <v>116</v>
      </c>
      <c r="B83" s="354"/>
      <c r="C83" s="350"/>
      <c r="D83" s="351"/>
      <c r="E83" s="134"/>
      <c r="F83" s="134"/>
      <c r="G83" s="134"/>
      <c r="H83" s="134"/>
      <c r="I83" s="134"/>
      <c r="J83" s="134"/>
      <c r="K83" s="134"/>
      <c r="L83" s="134"/>
      <c r="M83" s="134"/>
      <c r="N83" s="134"/>
      <c r="O83" s="134"/>
      <c r="P83" s="134"/>
      <c r="Q83" s="134"/>
      <c r="R83" s="134"/>
    </row>
    <row r="84" spans="1:18" ht="15.75">
      <c r="A84" s="348" t="s">
        <v>117</v>
      </c>
      <c r="B84" s="354"/>
      <c r="C84" s="350"/>
      <c r="D84" s="351"/>
      <c r="E84" s="134"/>
      <c r="F84" s="134"/>
      <c r="G84" s="134"/>
      <c r="H84" s="134"/>
      <c r="I84" s="134"/>
      <c r="J84" s="134"/>
      <c r="K84" s="134"/>
      <c r="L84" s="134"/>
      <c r="M84" s="134"/>
      <c r="N84" s="134"/>
      <c r="O84" s="134"/>
      <c r="P84" s="134"/>
      <c r="Q84" s="134"/>
      <c r="R84" s="134"/>
    </row>
    <row r="85" spans="1:18" ht="15.75">
      <c r="A85" s="348" t="s">
        <v>118</v>
      </c>
      <c r="B85" s="354"/>
      <c r="C85" s="350"/>
      <c r="D85" s="351"/>
      <c r="E85" s="134"/>
      <c r="F85" s="134"/>
      <c r="G85" s="134"/>
      <c r="H85" s="134"/>
      <c r="I85" s="134"/>
      <c r="J85" s="134"/>
      <c r="K85" s="134"/>
      <c r="L85" s="134"/>
      <c r="M85" s="134"/>
      <c r="N85" s="134"/>
      <c r="O85" s="134"/>
      <c r="P85" s="134"/>
      <c r="Q85" s="134"/>
      <c r="R85" s="134"/>
    </row>
    <row r="86" spans="1:18" ht="15.75">
      <c r="A86" s="353" t="s">
        <v>119</v>
      </c>
      <c r="B86" s="354"/>
      <c r="C86" s="355"/>
      <c r="D86" s="351"/>
      <c r="E86" s="134"/>
      <c r="F86" s="134"/>
      <c r="G86" s="134"/>
      <c r="H86" s="134"/>
      <c r="I86" s="134"/>
      <c r="J86" s="134"/>
      <c r="K86" s="134"/>
      <c r="L86" s="134"/>
      <c r="M86" s="134"/>
      <c r="N86" s="134"/>
      <c r="O86" s="134"/>
      <c r="P86" s="134"/>
      <c r="Q86" s="134"/>
      <c r="R86" s="134"/>
    </row>
    <row r="87" spans="1:18" ht="15.75">
      <c r="A87" s="348" t="s">
        <v>120</v>
      </c>
      <c r="B87" s="354"/>
      <c r="C87" s="356"/>
      <c r="D87" s="351"/>
      <c r="E87" s="134"/>
      <c r="F87" s="134"/>
      <c r="G87" s="134"/>
      <c r="H87" s="134"/>
      <c r="I87" s="134"/>
      <c r="J87" s="134"/>
      <c r="K87" s="134"/>
      <c r="L87" s="134"/>
      <c r="M87" s="134"/>
      <c r="N87" s="134"/>
      <c r="O87" s="134"/>
      <c r="P87" s="134"/>
      <c r="Q87" s="134"/>
      <c r="R87" s="134"/>
    </row>
    <row r="88" spans="1:18" ht="15.75">
      <c r="A88" s="348" t="s">
        <v>121</v>
      </c>
      <c r="B88" s="354"/>
      <c r="C88" s="356"/>
      <c r="D88" s="351"/>
      <c r="E88" s="134"/>
      <c r="F88" s="134"/>
      <c r="G88" s="134"/>
      <c r="H88" s="134"/>
      <c r="I88" s="134"/>
      <c r="J88" s="134"/>
      <c r="K88" s="134"/>
      <c r="L88" s="134"/>
      <c r="M88" s="134"/>
      <c r="N88" s="134"/>
      <c r="O88" s="134"/>
      <c r="P88" s="134"/>
      <c r="Q88" s="134"/>
      <c r="R88" s="134"/>
    </row>
    <row r="89" spans="1:18" ht="15.75">
      <c r="A89" s="348" t="s">
        <v>122</v>
      </c>
      <c r="B89" s="354"/>
      <c r="C89" s="356"/>
      <c r="D89" s="351"/>
      <c r="E89" s="134"/>
      <c r="F89" s="134"/>
      <c r="G89" s="134"/>
      <c r="H89" s="134"/>
      <c r="I89" s="134"/>
      <c r="J89" s="134"/>
      <c r="K89" s="134"/>
      <c r="L89" s="134"/>
      <c r="M89" s="134"/>
      <c r="N89" s="134"/>
      <c r="O89" s="134"/>
      <c r="P89" s="134"/>
      <c r="Q89" s="134"/>
      <c r="R89" s="134"/>
    </row>
    <row r="90" spans="1:18" ht="15.75">
      <c r="A90" s="353" t="s">
        <v>123</v>
      </c>
      <c r="B90" s="354"/>
      <c r="C90" s="355"/>
      <c r="D90" s="351"/>
      <c r="E90" s="134"/>
      <c r="F90" s="134"/>
      <c r="G90" s="134"/>
      <c r="H90" s="134"/>
      <c r="I90" s="134"/>
      <c r="J90" s="134"/>
      <c r="K90" s="134"/>
      <c r="L90" s="134"/>
      <c r="M90" s="134"/>
      <c r="N90" s="134"/>
      <c r="O90" s="134"/>
      <c r="P90" s="134"/>
      <c r="Q90" s="134"/>
      <c r="R90" s="134"/>
    </row>
    <row r="91" spans="1:18" ht="15.75">
      <c r="A91" s="348" t="s">
        <v>124</v>
      </c>
      <c r="B91" s="354"/>
      <c r="C91" s="356"/>
      <c r="D91" s="351"/>
      <c r="E91" s="134"/>
      <c r="F91" s="134"/>
      <c r="G91" s="134"/>
      <c r="H91" s="134"/>
      <c r="I91" s="134"/>
      <c r="J91" s="134"/>
      <c r="K91" s="134"/>
      <c r="L91" s="134"/>
      <c r="M91" s="134"/>
      <c r="N91" s="134"/>
      <c r="O91" s="134"/>
      <c r="P91" s="134"/>
      <c r="Q91" s="134"/>
      <c r="R91" s="134"/>
    </row>
    <row r="92" spans="1:18" ht="15.75">
      <c r="A92" s="348" t="s">
        <v>125</v>
      </c>
      <c r="B92" s="354"/>
      <c r="C92" s="356"/>
      <c r="D92" s="351"/>
      <c r="E92" s="134"/>
      <c r="F92" s="134"/>
      <c r="G92" s="134"/>
      <c r="H92" s="134"/>
      <c r="I92" s="134"/>
      <c r="J92" s="134"/>
      <c r="K92" s="134"/>
      <c r="L92" s="134"/>
      <c r="M92" s="134"/>
      <c r="N92" s="134"/>
      <c r="O92" s="134"/>
      <c r="P92" s="134"/>
      <c r="Q92" s="134"/>
      <c r="R92" s="134"/>
    </row>
    <row r="93" spans="1:18" ht="16.5" thickBot="1">
      <c r="A93" s="357" t="s">
        <v>126</v>
      </c>
      <c r="B93" s="358"/>
      <c r="C93" s="359"/>
      <c r="D93" s="360"/>
      <c r="E93" s="134"/>
      <c r="F93" s="134"/>
      <c r="G93" s="134"/>
      <c r="H93" s="134"/>
      <c r="I93" s="134"/>
      <c r="J93" s="134"/>
      <c r="K93" s="134"/>
      <c r="L93" s="134"/>
      <c r="M93" s="134"/>
      <c r="N93" s="134"/>
      <c r="O93" s="134"/>
      <c r="P93" s="134"/>
      <c r="Q93" s="134"/>
      <c r="R93" s="134"/>
    </row>
    <row r="94" spans="1:18" ht="15.75">
      <c r="A94" s="134"/>
      <c r="B94" s="134"/>
      <c r="C94" s="134"/>
      <c r="D94" s="134"/>
      <c r="E94" s="134"/>
      <c r="F94" s="134"/>
      <c r="G94" s="134"/>
      <c r="H94" s="134"/>
      <c r="I94" s="134"/>
      <c r="J94" s="134"/>
      <c r="K94" s="134"/>
      <c r="L94" s="134"/>
      <c r="M94" s="134"/>
      <c r="N94" s="134"/>
      <c r="O94" s="134"/>
      <c r="P94" s="134"/>
      <c r="Q94" s="134"/>
      <c r="R94" s="134"/>
    </row>
    <row r="95" spans="1:18" ht="15.75">
      <c r="A95" s="134"/>
      <c r="B95" s="134"/>
      <c r="C95" s="134"/>
      <c r="D95" s="134"/>
      <c r="E95" s="134"/>
      <c r="F95" s="134"/>
      <c r="G95" s="134"/>
      <c r="H95" s="134"/>
      <c r="I95" s="134"/>
      <c r="J95" s="134"/>
      <c r="K95" s="134"/>
      <c r="L95" s="134"/>
      <c r="M95" s="134"/>
      <c r="N95" s="134"/>
      <c r="O95" s="134"/>
      <c r="P95" s="134"/>
      <c r="Q95" s="134"/>
      <c r="R95" s="134"/>
    </row>
    <row r="96" spans="1:18" ht="15.75">
      <c r="A96" s="328" t="s">
        <v>127</v>
      </c>
      <c r="B96" s="134"/>
      <c r="C96" s="134"/>
      <c r="D96" s="134"/>
      <c r="E96" s="134"/>
      <c r="F96" s="134"/>
      <c r="G96" s="134"/>
      <c r="H96" s="134"/>
      <c r="I96" s="134"/>
      <c r="J96" s="134"/>
      <c r="K96" s="134"/>
      <c r="L96" s="134"/>
      <c r="M96" s="134"/>
      <c r="N96" s="134"/>
      <c r="O96" s="134"/>
      <c r="P96" s="134"/>
      <c r="Q96" s="134"/>
      <c r="R96" s="134"/>
    </row>
    <row r="97" spans="1:18" ht="15.75">
      <c r="A97" s="328"/>
      <c r="B97" s="134"/>
      <c r="C97" s="134"/>
      <c r="D97" s="134"/>
      <c r="E97" s="134"/>
      <c r="F97" s="134"/>
      <c r="G97" s="134"/>
      <c r="H97" s="134"/>
      <c r="I97" s="134"/>
      <c r="J97" s="134"/>
      <c r="K97" s="134"/>
      <c r="L97" s="134"/>
      <c r="M97" s="134"/>
      <c r="N97" s="134"/>
      <c r="O97" s="134"/>
      <c r="P97" s="134"/>
      <c r="Q97" s="134"/>
      <c r="R97" s="134"/>
    </row>
    <row r="98" spans="1:18" ht="15.75">
      <c r="A98" s="361" t="s">
        <v>128</v>
      </c>
      <c r="B98" s="134"/>
      <c r="C98" s="134"/>
      <c r="D98" s="134"/>
      <c r="E98" s="134"/>
      <c r="F98" s="134"/>
      <c r="G98" s="134"/>
      <c r="H98" s="134"/>
      <c r="I98" s="134"/>
      <c r="J98" s="134"/>
      <c r="K98" s="134"/>
      <c r="L98" s="134"/>
      <c r="M98" s="134"/>
      <c r="N98" s="134"/>
      <c r="O98" s="134"/>
      <c r="P98" s="134"/>
      <c r="Q98" s="134"/>
      <c r="R98" s="134"/>
    </row>
    <row r="99" spans="1:18" ht="15.75">
      <c r="A99" s="134"/>
      <c r="B99" s="134"/>
      <c r="C99" s="134"/>
      <c r="D99" s="134"/>
      <c r="E99" s="134"/>
      <c r="F99" s="134"/>
      <c r="G99" s="134"/>
      <c r="H99" s="134"/>
      <c r="I99" s="134"/>
      <c r="J99" s="134"/>
      <c r="K99" s="134"/>
      <c r="L99" s="134"/>
      <c r="M99" s="134"/>
      <c r="N99" s="134"/>
      <c r="O99" s="134"/>
      <c r="P99" s="134"/>
      <c r="Q99" s="134"/>
      <c r="R99" s="134"/>
    </row>
    <row r="100" spans="1:18" ht="15.75">
      <c r="A100" s="329" t="s">
        <v>129</v>
      </c>
      <c r="B100" s="134"/>
      <c r="C100" s="134"/>
      <c r="D100" s="134"/>
      <c r="E100" s="134"/>
      <c r="F100" s="134"/>
      <c r="G100" s="134"/>
      <c r="H100" s="134"/>
      <c r="I100" s="134"/>
      <c r="J100" s="134"/>
      <c r="K100" s="134"/>
      <c r="L100" s="134"/>
      <c r="M100" s="134"/>
      <c r="N100" s="134"/>
      <c r="O100" s="134"/>
      <c r="P100" s="134"/>
      <c r="Q100" s="134"/>
      <c r="R100" s="134"/>
    </row>
    <row r="101" spans="1:18" ht="15.75">
      <c r="A101" s="134"/>
      <c r="B101" s="134"/>
      <c r="C101" s="134"/>
      <c r="D101" s="134"/>
      <c r="E101" s="134"/>
      <c r="F101" s="134"/>
      <c r="G101" s="134"/>
      <c r="H101" s="134"/>
      <c r="I101" s="134"/>
      <c r="J101" s="134"/>
      <c r="K101" s="134"/>
      <c r="L101" s="134"/>
      <c r="M101" s="134"/>
      <c r="N101" s="134"/>
      <c r="O101" s="134"/>
      <c r="P101" s="134"/>
      <c r="Q101" s="134"/>
      <c r="R101" s="134"/>
    </row>
    <row r="102" spans="1:18" ht="15.75">
      <c r="A102" s="414" t="s">
        <v>41</v>
      </c>
      <c r="B102" s="415"/>
      <c r="C102" s="416"/>
      <c r="D102" s="134"/>
      <c r="E102" s="134"/>
      <c r="F102" s="134"/>
      <c r="G102" s="134"/>
      <c r="H102" s="134"/>
      <c r="I102" s="134"/>
      <c r="J102" s="134"/>
      <c r="K102" s="134"/>
      <c r="L102" s="134"/>
      <c r="M102" s="134"/>
      <c r="N102" s="134"/>
      <c r="O102" s="134"/>
      <c r="P102" s="134"/>
      <c r="Q102" s="134"/>
      <c r="R102" s="134"/>
    </row>
    <row r="103" spans="1:18" ht="28.5">
      <c r="A103" s="331" t="s">
        <v>18</v>
      </c>
      <c r="B103" s="332" t="s">
        <v>210</v>
      </c>
      <c r="C103" s="332" t="s">
        <v>207</v>
      </c>
      <c r="D103" s="134"/>
      <c r="E103" s="134"/>
      <c r="F103" s="134"/>
      <c r="G103" s="134"/>
      <c r="H103" s="134"/>
      <c r="I103" s="134"/>
      <c r="J103" s="134"/>
      <c r="K103" s="134"/>
      <c r="L103" s="134"/>
      <c r="M103" s="134"/>
      <c r="N103" s="134"/>
      <c r="O103" s="134"/>
      <c r="P103" s="134"/>
      <c r="Q103" s="134"/>
      <c r="R103" s="134"/>
    </row>
    <row r="104" spans="1:18" ht="15.75">
      <c r="A104" s="333" t="s">
        <v>130</v>
      </c>
      <c r="B104" s="362">
        <v>4000</v>
      </c>
      <c r="C104" s="363">
        <v>4000</v>
      </c>
      <c r="D104" s="134"/>
      <c r="E104" s="134"/>
      <c r="F104" s="134"/>
      <c r="G104" s="134"/>
      <c r="H104" s="134"/>
      <c r="I104" s="134"/>
      <c r="J104" s="134"/>
      <c r="K104" s="134"/>
      <c r="L104" s="134"/>
      <c r="M104" s="134"/>
      <c r="N104" s="134"/>
      <c r="O104" s="134"/>
      <c r="P104" s="134"/>
      <c r="Q104" s="134"/>
      <c r="R104" s="134"/>
    </row>
    <row r="105" spans="1:18" ht="15.75">
      <c r="A105" s="335" t="s">
        <v>131</v>
      </c>
      <c r="B105" s="362">
        <v>1482562.38</v>
      </c>
      <c r="C105" s="363">
        <v>500218.09</v>
      </c>
      <c r="D105" s="134"/>
      <c r="E105" s="134"/>
      <c r="F105" s="134"/>
      <c r="G105" s="134"/>
      <c r="H105" s="134"/>
      <c r="I105" s="134"/>
      <c r="J105" s="134"/>
      <c r="K105" s="134"/>
      <c r="L105" s="134"/>
      <c r="M105" s="134"/>
      <c r="N105" s="134"/>
      <c r="O105" s="134"/>
      <c r="P105" s="134"/>
      <c r="Q105" s="134"/>
      <c r="R105" s="134"/>
    </row>
    <row r="106" spans="1:18" ht="15.75">
      <c r="A106" s="335" t="s">
        <v>106</v>
      </c>
      <c r="B106" s="364">
        <f>+SUM(B104:B105)</f>
        <v>1486562.38</v>
      </c>
      <c r="C106" s="364">
        <f>+SUM(C104:C105)</f>
        <v>504218.09</v>
      </c>
      <c r="D106" s="134"/>
      <c r="E106" s="134"/>
      <c r="F106" s="134"/>
      <c r="G106" s="134"/>
      <c r="H106" s="134"/>
      <c r="I106" s="134"/>
      <c r="J106" s="134"/>
      <c r="K106" s="134"/>
      <c r="L106" s="134"/>
      <c r="M106" s="134"/>
      <c r="N106" s="134"/>
      <c r="O106" s="134"/>
      <c r="P106" s="134"/>
      <c r="Q106" s="134"/>
      <c r="R106" s="134"/>
    </row>
    <row r="107" spans="1:18" ht="15.75">
      <c r="A107" s="339"/>
      <c r="B107" s="340"/>
      <c r="C107" s="340"/>
      <c r="D107" s="134"/>
      <c r="E107" s="134"/>
      <c r="F107" s="134"/>
      <c r="G107" s="134"/>
      <c r="H107" s="134"/>
      <c r="I107" s="134"/>
      <c r="J107" s="134"/>
      <c r="K107" s="134"/>
      <c r="L107" s="134"/>
      <c r="M107" s="134"/>
      <c r="N107" s="134"/>
      <c r="O107" s="134"/>
      <c r="P107" s="134"/>
      <c r="Q107" s="134"/>
      <c r="R107" s="134"/>
    </row>
    <row r="108" spans="1:18" ht="15.75">
      <c r="A108" s="339"/>
      <c r="B108" s="340"/>
      <c r="C108" s="340"/>
      <c r="D108" s="134"/>
      <c r="E108" s="134"/>
      <c r="F108" s="134"/>
      <c r="G108" s="134"/>
      <c r="H108" s="134"/>
      <c r="I108" s="134"/>
      <c r="J108" s="134"/>
      <c r="K108" s="134"/>
      <c r="L108" s="134"/>
      <c r="M108" s="134"/>
      <c r="N108" s="134"/>
      <c r="O108" s="134"/>
      <c r="P108" s="134"/>
      <c r="Q108" s="134"/>
      <c r="R108" s="134"/>
    </row>
    <row r="109" spans="1:18" ht="15.75">
      <c r="A109" s="339"/>
      <c r="B109" s="340"/>
      <c r="C109" s="340"/>
      <c r="D109" s="134"/>
      <c r="E109" s="134"/>
      <c r="F109" s="134"/>
      <c r="G109" s="134"/>
      <c r="H109" s="134"/>
      <c r="I109" s="134"/>
      <c r="J109" s="134"/>
      <c r="K109" s="134"/>
      <c r="L109" s="134"/>
      <c r="M109" s="134"/>
      <c r="N109" s="134"/>
      <c r="O109" s="134"/>
      <c r="P109" s="134"/>
      <c r="Q109" s="134"/>
      <c r="R109" s="134"/>
    </row>
    <row r="110" spans="1:18" ht="15.75">
      <c r="A110" s="414" t="s">
        <v>192</v>
      </c>
      <c r="B110" s="415"/>
      <c r="C110" s="416"/>
      <c r="D110" s="134"/>
      <c r="E110" s="134"/>
      <c r="F110" s="134"/>
      <c r="G110" s="134"/>
      <c r="H110" s="134"/>
      <c r="I110" s="134"/>
      <c r="J110" s="134"/>
      <c r="K110" s="134"/>
      <c r="L110" s="134"/>
      <c r="M110" s="134"/>
      <c r="N110" s="134"/>
      <c r="O110" s="134"/>
      <c r="P110" s="134"/>
      <c r="Q110" s="134"/>
      <c r="R110" s="134"/>
    </row>
    <row r="111" spans="1:18" ht="15.75">
      <c r="A111" s="365" t="s">
        <v>190</v>
      </c>
      <c r="B111" s="362">
        <v>1453712.43</v>
      </c>
      <c r="C111" s="363">
        <v>499528.3</v>
      </c>
      <c r="D111" s="134"/>
      <c r="E111" s="134"/>
      <c r="F111" s="134"/>
      <c r="G111" s="134"/>
      <c r="H111" s="134"/>
      <c r="I111" s="134"/>
      <c r="J111" s="134"/>
      <c r="K111" s="134"/>
      <c r="L111" s="134"/>
      <c r="M111" s="134"/>
      <c r="N111" s="134"/>
      <c r="O111" s="134"/>
      <c r="P111" s="134"/>
      <c r="Q111" s="134"/>
      <c r="R111" s="134"/>
    </row>
    <row r="112" spans="1:18" ht="15.75">
      <c r="A112" s="335" t="s">
        <v>191</v>
      </c>
      <c r="B112" s="362">
        <v>28849.95</v>
      </c>
      <c r="C112" s="363">
        <v>689.79</v>
      </c>
      <c r="D112" s="134"/>
      <c r="E112" s="134"/>
      <c r="F112" s="134"/>
      <c r="G112" s="134"/>
      <c r="H112" s="134"/>
      <c r="I112" s="134"/>
      <c r="J112" s="134"/>
      <c r="K112" s="134"/>
      <c r="L112" s="134"/>
      <c r="M112" s="134"/>
      <c r="N112" s="134"/>
      <c r="O112" s="134"/>
      <c r="P112" s="134"/>
      <c r="Q112" s="134"/>
      <c r="R112" s="134"/>
    </row>
    <row r="113" spans="1:18" ht="15.75">
      <c r="A113" s="335" t="s">
        <v>106</v>
      </c>
      <c r="B113" s="364">
        <f>+SUM(B111:B112)</f>
        <v>1482562.38</v>
      </c>
      <c r="C113" s="364">
        <f>+SUM(C111:C112)</f>
        <v>500218.08999999997</v>
      </c>
      <c r="D113" s="134"/>
      <c r="E113" s="134"/>
      <c r="F113" s="134"/>
      <c r="G113" s="134"/>
      <c r="H113" s="134"/>
      <c r="I113" s="134"/>
      <c r="J113" s="134"/>
      <c r="K113" s="134"/>
      <c r="L113" s="134"/>
      <c r="M113" s="134"/>
      <c r="N113" s="134"/>
      <c r="O113" s="134"/>
      <c r="P113" s="134"/>
      <c r="Q113" s="134"/>
      <c r="R113" s="134"/>
    </row>
    <row r="114" spans="1:18" ht="15.75">
      <c r="A114" s="339"/>
      <c r="B114" s="340"/>
      <c r="C114" s="340"/>
      <c r="D114" s="134"/>
      <c r="E114" s="248"/>
      <c r="F114" s="134"/>
      <c r="G114" s="134"/>
      <c r="H114" s="134"/>
      <c r="I114" s="134"/>
      <c r="J114" s="134"/>
      <c r="K114" s="134"/>
      <c r="L114" s="134"/>
      <c r="M114" s="134"/>
      <c r="N114" s="134"/>
      <c r="O114" s="134"/>
      <c r="P114" s="134"/>
      <c r="Q114" s="134"/>
      <c r="R114" s="134"/>
    </row>
    <row r="115" spans="1:18" ht="15.75">
      <c r="A115" s="361" t="s">
        <v>184</v>
      </c>
      <c r="B115" s="340"/>
      <c r="C115" s="340"/>
      <c r="D115" s="134"/>
      <c r="E115" s="134"/>
      <c r="F115" s="134"/>
      <c r="G115" s="134"/>
      <c r="H115" s="134"/>
      <c r="I115" s="134"/>
      <c r="J115" s="134"/>
      <c r="K115" s="134"/>
      <c r="L115" s="134"/>
      <c r="M115" s="134"/>
      <c r="N115" s="134"/>
      <c r="O115" s="134"/>
      <c r="P115" s="134"/>
      <c r="Q115" s="134"/>
      <c r="R115" s="134"/>
    </row>
    <row r="116" spans="1:18" ht="15.75">
      <c r="A116" s="361"/>
      <c r="B116" s="340"/>
      <c r="C116" s="340"/>
      <c r="D116" s="134"/>
      <c r="E116" s="134"/>
      <c r="F116" s="134"/>
      <c r="G116" s="134"/>
      <c r="H116" s="134"/>
      <c r="I116" s="134"/>
      <c r="J116" s="134"/>
      <c r="K116" s="134"/>
      <c r="L116" s="134"/>
      <c r="M116" s="134"/>
      <c r="N116" s="134"/>
      <c r="O116" s="134"/>
      <c r="P116" s="134"/>
      <c r="Q116" s="134"/>
      <c r="R116" s="134"/>
    </row>
    <row r="117" spans="1:18" ht="15.75">
      <c r="A117" s="366" t="s">
        <v>185</v>
      </c>
      <c r="B117" s="340"/>
      <c r="C117" s="340"/>
      <c r="D117" s="134"/>
      <c r="E117" s="134"/>
      <c r="F117" s="134"/>
      <c r="G117" s="134"/>
      <c r="H117" s="134"/>
      <c r="I117" s="134"/>
      <c r="J117" s="134"/>
      <c r="K117" s="134"/>
      <c r="L117" s="134"/>
      <c r="M117" s="134"/>
      <c r="N117" s="134"/>
      <c r="O117" s="134"/>
      <c r="P117" s="134"/>
      <c r="Q117" s="134"/>
      <c r="R117" s="134"/>
    </row>
    <row r="118" spans="1:18" ht="15.75">
      <c r="A118" s="134"/>
      <c r="B118" s="134"/>
      <c r="C118" s="134"/>
      <c r="D118" s="134"/>
      <c r="E118" s="134"/>
      <c r="F118" s="134"/>
      <c r="G118" s="134"/>
      <c r="H118" s="134"/>
      <c r="I118" s="134"/>
      <c r="J118" s="134"/>
      <c r="K118" s="134"/>
      <c r="L118" s="134"/>
      <c r="M118" s="134"/>
      <c r="N118" s="134"/>
      <c r="O118" s="134"/>
      <c r="P118" s="134"/>
      <c r="Q118" s="134"/>
      <c r="R118" s="134"/>
    </row>
    <row r="119" spans="1:18" ht="15.75">
      <c r="A119" s="361" t="s">
        <v>132</v>
      </c>
      <c r="B119" s="134"/>
      <c r="C119" s="134"/>
      <c r="D119" s="134"/>
      <c r="E119" s="134"/>
      <c r="F119" s="134"/>
      <c r="G119" s="134"/>
      <c r="H119" s="134"/>
      <c r="I119" s="134"/>
      <c r="J119" s="134"/>
      <c r="K119" s="134"/>
      <c r="L119" s="134"/>
      <c r="M119" s="134"/>
      <c r="N119" s="134"/>
      <c r="O119" s="134"/>
      <c r="P119" s="134"/>
      <c r="Q119" s="134"/>
      <c r="R119" s="134"/>
    </row>
    <row r="120" spans="1:18" ht="15.75">
      <c r="A120" s="361"/>
      <c r="B120" s="134"/>
      <c r="C120" s="134"/>
      <c r="D120" s="134"/>
      <c r="E120" s="134"/>
      <c r="F120" s="134"/>
      <c r="G120" s="134"/>
      <c r="H120" s="134"/>
      <c r="I120" s="134"/>
      <c r="J120" s="134"/>
      <c r="K120" s="134"/>
      <c r="L120" s="134"/>
      <c r="M120" s="134"/>
      <c r="N120" s="134"/>
      <c r="O120" s="134"/>
      <c r="P120" s="134"/>
      <c r="Q120" s="134"/>
      <c r="R120" s="134"/>
    </row>
    <row r="121" spans="1:18" ht="15.75">
      <c r="A121" s="361"/>
      <c r="B121" s="134"/>
      <c r="C121" s="134"/>
      <c r="D121" s="134"/>
      <c r="E121" s="134"/>
      <c r="F121" s="134"/>
      <c r="G121" s="134"/>
      <c r="H121" s="134"/>
      <c r="I121" s="134"/>
      <c r="J121" s="134"/>
      <c r="K121" s="134"/>
      <c r="L121" s="134"/>
      <c r="M121" s="134"/>
      <c r="N121" s="134"/>
      <c r="O121" s="134"/>
      <c r="P121" s="134"/>
      <c r="Q121" s="134"/>
      <c r="R121" s="134"/>
    </row>
    <row r="122" spans="1:18" ht="15.75">
      <c r="A122" s="414" t="s">
        <v>103</v>
      </c>
      <c r="B122" s="415" t="s">
        <v>91</v>
      </c>
      <c r="C122" s="416" t="s">
        <v>92</v>
      </c>
      <c r="D122" s="134"/>
      <c r="E122" s="134"/>
      <c r="F122" s="134"/>
      <c r="G122" s="134"/>
      <c r="H122" s="134"/>
      <c r="I122" s="134"/>
      <c r="J122" s="134"/>
      <c r="K122" s="134"/>
      <c r="L122" s="134"/>
      <c r="M122" s="134"/>
      <c r="N122" s="134"/>
      <c r="O122" s="134"/>
      <c r="P122" s="134"/>
      <c r="Q122" s="134"/>
      <c r="R122" s="134"/>
    </row>
    <row r="123" spans="1:18" ht="15.75">
      <c r="A123" s="417" t="s">
        <v>193</v>
      </c>
      <c r="B123" s="418"/>
      <c r="C123" s="367"/>
      <c r="D123" s="134"/>
      <c r="E123" s="134"/>
      <c r="F123" s="134"/>
      <c r="G123" s="134"/>
      <c r="H123" s="134"/>
      <c r="I123" s="134"/>
      <c r="J123" s="134"/>
      <c r="K123" s="134"/>
      <c r="L123" s="134"/>
      <c r="M123" s="134"/>
      <c r="N123" s="134"/>
      <c r="O123" s="134"/>
      <c r="P123" s="134"/>
      <c r="Q123" s="134"/>
      <c r="R123" s="134"/>
    </row>
    <row r="124" spans="1:18" ht="15.75">
      <c r="A124" s="419"/>
      <c r="B124" s="420"/>
      <c r="C124" s="367"/>
      <c r="D124" s="134"/>
      <c r="E124" s="134"/>
      <c r="F124" s="134"/>
      <c r="G124" s="134"/>
      <c r="H124" s="134"/>
      <c r="I124" s="134"/>
      <c r="J124" s="134"/>
      <c r="K124" s="134"/>
      <c r="L124" s="134"/>
      <c r="M124" s="134"/>
      <c r="N124" s="134"/>
      <c r="O124" s="134"/>
      <c r="P124" s="134"/>
      <c r="Q124" s="134"/>
      <c r="R124" s="134"/>
    </row>
    <row r="125" spans="1:18" ht="17.25" customHeight="1">
      <c r="A125" s="361"/>
      <c r="B125" s="134"/>
      <c r="C125" s="134"/>
      <c r="D125" s="134"/>
      <c r="E125" s="134"/>
      <c r="F125" s="134"/>
      <c r="G125" s="134"/>
      <c r="H125" s="134"/>
      <c r="I125" s="134"/>
      <c r="J125" s="134"/>
      <c r="K125" s="134"/>
      <c r="L125" s="134"/>
      <c r="M125" s="134"/>
      <c r="N125" s="134"/>
      <c r="O125" s="134"/>
      <c r="P125" s="134"/>
      <c r="Q125" s="134"/>
      <c r="R125" s="134"/>
    </row>
    <row r="126" spans="1:18" ht="12" customHeight="1">
      <c r="A126" s="413" t="s">
        <v>194</v>
      </c>
      <c r="B126" s="413"/>
      <c r="C126" s="134"/>
      <c r="D126" s="134"/>
      <c r="E126" s="134"/>
      <c r="F126" s="134"/>
      <c r="G126" s="134"/>
      <c r="H126" s="134"/>
      <c r="I126" s="134"/>
      <c r="J126" s="134"/>
      <c r="K126" s="134"/>
      <c r="L126" s="134"/>
      <c r="M126" s="134"/>
      <c r="N126" s="134"/>
      <c r="O126" s="134"/>
      <c r="P126" s="134"/>
      <c r="Q126" s="134"/>
      <c r="R126" s="134"/>
    </row>
    <row r="127" spans="1:18" ht="15.75">
      <c r="A127" s="134"/>
      <c r="B127" s="134"/>
      <c r="C127" s="134"/>
      <c r="D127" s="134"/>
      <c r="E127" s="134"/>
      <c r="F127" s="134"/>
      <c r="G127" s="206"/>
      <c r="H127" s="134"/>
      <c r="I127" s="134"/>
      <c r="J127" s="134"/>
      <c r="K127" s="134"/>
      <c r="L127" s="134"/>
      <c r="M127" s="134"/>
      <c r="N127" s="134"/>
      <c r="O127" s="134"/>
      <c r="P127" s="134"/>
      <c r="Q127" s="134"/>
      <c r="R127" s="134"/>
    </row>
    <row r="128" spans="1:18" ht="15.75">
      <c r="A128" s="331" t="s">
        <v>103</v>
      </c>
      <c r="B128" s="331" t="s">
        <v>91</v>
      </c>
      <c r="C128" s="331" t="s">
        <v>92</v>
      </c>
      <c r="D128" s="134"/>
      <c r="E128" s="134"/>
      <c r="F128" s="134"/>
      <c r="G128" s="134"/>
      <c r="H128" s="134"/>
      <c r="I128" s="134"/>
      <c r="J128" s="134"/>
      <c r="K128" s="134"/>
      <c r="L128" s="134"/>
      <c r="M128" s="134"/>
      <c r="N128" s="134"/>
      <c r="O128" s="134"/>
      <c r="P128" s="134"/>
      <c r="Q128" s="134"/>
      <c r="R128" s="134"/>
    </row>
    <row r="129" spans="1:18" ht="15.75">
      <c r="A129" s="422" t="s">
        <v>133</v>
      </c>
      <c r="B129" s="368">
        <v>22419.78</v>
      </c>
      <c r="C129" s="368">
        <v>6532.42</v>
      </c>
      <c r="D129" s="134"/>
      <c r="E129" s="134"/>
      <c r="F129" s="134"/>
      <c r="G129" s="134"/>
      <c r="H129" s="134"/>
      <c r="I129" s="134"/>
      <c r="J129" s="134"/>
      <c r="K129" s="134"/>
      <c r="L129" s="134"/>
      <c r="M129" s="134"/>
      <c r="N129" s="134"/>
      <c r="O129" s="134"/>
      <c r="P129" s="134"/>
      <c r="Q129" s="134"/>
      <c r="R129" s="134"/>
    </row>
    <row r="130" spans="1:18" ht="15.75">
      <c r="A130" s="422"/>
      <c r="B130" s="369"/>
      <c r="C130" s="369"/>
      <c r="D130" s="134"/>
      <c r="E130" s="134"/>
      <c r="F130" s="134"/>
      <c r="G130" s="134"/>
      <c r="H130" s="134"/>
      <c r="I130" s="134"/>
      <c r="J130" s="134"/>
      <c r="K130" s="134"/>
      <c r="L130" s="134"/>
      <c r="M130" s="134"/>
      <c r="N130" s="134"/>
      <c r="O130" s="134"/>
      <c r="P130" s="134"/>
      <c r="Q130" s="134"/>
      <c r="R130" s="134"/>
    </row>
    <row r="131" spans="1:18" ht="15.75">
      <c r="A131" s="331" t="s">
        <v>106</v>
      </c>
      <c r="B131" s="370">
        <f>+SUM(B129:B130)</f>
        <v>22419.78</v>
      </c>
      <c r="C131" s="370">
        <f>+SUM(C129:C130)</f>
        <v>6532.42</v>
      </c>
      <c r="D131" s="134"/>
      <c r="E131" s="134"/>
      <c r="F131" s="134"/>
      <c r="G131" s="134"/>
      <c r="H131" s="134"/>
      <c r="I131" s="134"/>
      <c r="J131" s="134"/>
      <c r="K131" s="134"/>
      <c r="L131" s="134"/>
      <c r="M131" s="134"/>
      <c r="N131" s="134"/>
      <c r="O131" s="134"/>
      <c r="P131" s="134"/>
      <c r="Q131" s="134"/>
      <c r="R131" s="134"/>
    </row>
    <row r="132" spans="1:18" ht="15.75">
      <c r="A132" s="134"/>
      <c r="B132" s="134"/>
      <c r="C132" s="134"/>
      <c r="D132" s="134"/>
      <c r="E132" s="134"/>
      <c r="F132" s="134"/>
      <c r="G132" s="134"/>
      <c r="H132" s="134"/>
      <c r="I132" s="134"/>
      <c r="J132" s="134"/>
      <c r="K132" s="134"/>
      <c r="L132" s="134"/>
      <c r="M132" s="134"/>
      <c r="N132" s="134"/>
      <c r="O132" s="134"/>
      <c r="P132" s="134"/>
      <c r="Q132" s="134"/>
      <c r="R132" s="134"/>
    </row>
    <row r="133" spans="1:18" ht="15.75">
      <c r="A133" s="361" t="s">
        <v>195</v>
      </c>
      <c r="B133" s="134"/>
      <c r="C133" s="134"/>
      <c r="D133" s="134"/>
      <c r="E133" s="134"/>
      <c r="F133" s="134"/>
      <c r="G133" s="134"/>
      <c r="H133" s="134"/>
      <c r="I133" s="134"/>
      <c r="J133" s="134"/>
      <c r="K133" s="134"/>
      <c r="L133" s="134"/>
      <c r="M133" s="134"/>
      <c r="N133" s="134"/>
      <c r="O133" s="134"/>
      <c r="P133" s="134"/>
      <c r="Q133" s="134"/>
      <c r="R133" s="134"/>
    </row>
    <row r="134" spans="1:18" ht="15.75">
      <c r="A134" s="134"/>
      <c r="B134" s="134"/>
      <c r="C134" s="134"/>
      <c r="D134" s="134"/>
      <c r="E134" s="134"/>
      <c r="F134" s="134"/>
      <c r="G134" s="134"/>
      <c r="H134" s="134"/>
      <c r="I134" s="134"/>
      <c r="J134" s="134"/>
      <c r="K134" s="134"/>
      <c r="L134" s="134"/>
      <c r="M134" s="134"/>
      <c r="N134" s="134"/>
      <c r="O134" s="134"/>
      <c r="P134" s="134"/>
      <c r="Q134" s="134"/>
      <c r="R134" s="134"/>
    </row>
    <row r="135" spans="1:18" ht="15.75">
      <c r="A135" s="371" t="s">
        <v>134</v>
      </c>
      <c r="B135" s="134"/>
      <c r="C135" s="134"/>
      <c r="D135" s="134"/>
      <c r="E135" s="134"/>
      <c r="F135" s="134"/>
      <c r="G135" s="134"/>
      <c r="H135" s="134"/>
      <c r="I135" s="134"/>
      <c r="J135" s="134"/>
      <c r="K135" s="134"/>
      <c r="L135" s="134"/>
      <c r="M135" s="134"/>
      <c r="N135" s="134"/>
      <c r="O135" s="134"/>
      <c r="P135" s="134"/>
      <c r="Q135" s="134"/>
      <c r="R135" s="134"/>
    </row>
    <row r="136" spans="1:18" ht="15.75">
      <c r="A136" s="331" t="s">
        <v>135</v>
      </c>
      <c r="B136" s="372">
        <v>44651</v>
      </c>
      <c r="C136" s="372">
        <v>44286</v>
      </c>
      <c r="D136" s="134"/>
      <c r="E136" s="134"/>
      <c r="F136" s="134"/>
      <c r="G136" s="134"/>
      <c r="H136" s="134"/>
      <c r="I136" s="134"/>
      <c r="J136" s="134"/>
      <c r="K136" s="134"/>
      <c r="L136" s="134"/>
      <c r="M136" s="134"/>
      <c r="N136" s="134"/>
      <c r="O136" s="134"/>
      <c r="P136" s="134"/>
      <c r="Q136" s="134"/>
      <c r="R136" s="134"/>
    </row>
    <row r="137" spans="1:18" ht="15.75">
      <c r="A137" s="333" t="s">
        <v>136</v>
      </c>
      <c r="B137" s="373">
        <v>203819.93</v>
      </c>
      <c r="C137" s="373">
        <v>78442.13</v>
      </c>
      <c r="D137" s="134"/>
      <c r="E137" s="134"/>
      <c r="F137" s="134"/>
      <c r="G137" s="134"/>
      <c r="H137" s="134"/>
      <c r="I137" s="134"/>
      <c r="J137" s="134"/>
      <c r="K137" s="134"/>
      <c r="L137" s="134"/>
      <c r="M137" s="134"/>
      <c r="N137" s="134"/>
      <c r="O137" s="134"/>
      <c r="P137" s="134"/>
      <c r="Q137" s="134"/>
      <c r="R137" s="134"/>
    </row>
    <row r="138" spans="1:18" ht="15.75">
      <c r="A138" s="333" t="s">
        <v>137</v>
      </c>
      <c r="B138" s="373">
        <v>12345.32</v>
      </c>
      <c r="C138" s="373">
        <v>2925.73</v>
      </c>
      <c r="D138" s="134"/>
      <c r="E138" s="134"/>
      <c r="F138" s="134"/>
      <c r="G138" s="134"/>
      <c r="H138" s="134"/>
      <c r="I138" s="134"/>
      <c r="J138" s="134"/>
      <c r="K138" s="134"/>
      <c r="L138" s="134"/>
      <c r="M138" s="134"/>
      <c r="N138" s="134"/>
      <c r="O138" s="134"/>
      <c r="P138" s="134"/>
      <c r="Q138" s="134"/>
      <c r="R138" s="134"/>
    </row>
    <row r="139" spans="1:18" ht="15.75">
      <c r="A139" s="331" t="s">
        <v>106</v>
      </c>
      <c r="B139" s="370">
        <f>+SUM(B137:B138)</f>
        <v>216165.25</v>
      </c>
      <c r="C139" s="370">
        <f>+SUM(C137:C138)</f>
        <v>81367.86</v>
      </c>
      <c r="D139" s="134"/>
      <c r="E139" s="134"/>
      <c r="F139" s="134"/>
      <c r="G139" s="134"/>
      <c r="H139" s="134"/>
      <c r="I139" s="134"/>
      <c r="J139" s="134"/>
      <c r="K139" s="134"/>
      <c r="L139" s="134"/>
      <c r="M139" s="134"/>
      <c r="N139" s="134"/>
      <c r="O139" s="134"/>
      <c r="P139" s="134"/>
      <c r="Q139" s="134"/>
      <c r="R139" s="134"/>
    </row>
    <row r="140" spans="1:18" ht="15.75">
      <c r="A140" s="134"/>
      <c r="B140" s="134"/>
      <c r="C140" s="134"/>
      <c r="D140" s="134"/>
      <c r="E140" s="134"/>
      <c r="F140" s="134"/>
      <c r="G140" s="134"/>
      <c r="H140" s="134"/>
      <c r="I140" s="134"/>
      <c r="J140" s="134"/>
      <c r="K140" s="134"/>
      <c r="L140" s="134"/>
      <c r="M140" s="134"/>
      <c r="N140" s="134"/>
      <c r="O140" s="134"/>
      <c r="P140" s="134"/>
      <c r="Q140" s="134"/>
      <c r="R140" s="134"/>
    </row>
    <row r="141" spans="1:18" ht="15.75">
      <c r="A141" s="134"/>
      <c r="B141" s="134"/>
      <c r="C141" s="134"/>
      <c r="D141" s="134"/>
      <c r="E141" s="134"/>
      <c r="F141" s="134"/>
      <c r="G141" s="134"/>
      <c r="H141" s="134"/>
      <c r="I141" s="134"/>
      <c r="J141" s="134"/>
      <c r="K141" s="134"/>
      <c r="L141" s="134"/>
      <c r="M141" s="134"/>
      <c r="N141" s="134"/>
      <c r="O141" s="134"/>
      <c r="P141" s="134"/>
      <c r="Q141" s="134"/>
      <c r="R141" s="134"/>
    </row>
    <row r="142" spans="1:18" ht="15.75">
      <c r="A142" s="361" t="s">
        <v>196</v>
      </c>
      <c r="B142" s="134"/>
      <c r="C142" s="134"/>
      <c r="D142" s="134"/>
      <c r="E142" s="134"/>
      <c r="F142" s="134"/>
      <c r="G142" s="134"/>
      <c r="H142" s="134"/>
      <c r="I142" s="134"/>
      <c r="J142" s="134"/>
      <c r="K142" s="134"/>
      <c r="L142" s="134"/>
      <c r="M142" s="134"/>
      <c r="N142" s="134"/>
      <c r="O142" s="134"/>
      <c r="P142" s="134"/>
      <c r="Q142" s="134"/>
      <c r="R142" s="134"/>
    </row>
    <row r="143" spans="1:18" ht="15.75">
      <c r="A143" s="371" t="s">
        <v>138</v>
      </c>
      <c r="B143" s="134"/>
      <c r="C143" s="134"/>
      <c r="D143" s="134"/>
      <c r="E143" s="134"/>
      <c r="F143" s="134"/>
      <c r="G143" s="134"/>
      <c r="H143" s="134"/>
      <c r="I143" s="134"/>
      <c r="J143" s="134"/>
      <c r="K143" s="134"/>
      <c r="L143" s="134"/>
      <c r="M143" s="134"/>
      <c r="N143" s="134"/>
      <c r="O143" s="134"/>
      <c r="P143" s="134"/>
      <c r="Q143" s="134"/>
      <c r="R143" s="134"/>
    </row>
    <row r="144" spans="1:18" ht="15.75">
      <c r="A144" s="331" t="s">
        <v>135</v>
      </c>
      <c r="B144" s="372">
        <v>44651</v>
      </c>
      <c r="C144" s="372">
        <v>44286</v>
      </c>
      <c r="D144" s="134"/>
      <c r="E144" s="134"/>
      <c r="F144" s="134"/>
      <c r="G144" s="134"/>
      <c r="H144" s="134"/>
      <c r="I144" s="134"/>
      <c r="J144" s="134"/>
      <c r="K144" s="134"/>
      <c r="L144" s="134"/>
      <c r="M144" s="134"/>
      <c r="N144" s="134"/>
      <c r="O144" s="134"/>
      <c r="P144" s="134"/>
      <c r="Q144" s="134"/>
      <c r="R144" s="134"/>
    </row>
    <row r="145" spans="1:18" ht="15.75">
      <c r="A145" s="333" t="s">
        <v>139</v>
      </c>
      <c r="B145" s="373">
        <v>65424.82</v>
      </c>
      <c r="C145" s="373">
        <v>18950.650000000001</v>
      </c>
      <c r="D145" s="134"/>
      <c r="E145" s="134"/>
      <c r="F145" s="134"/>
      <c r="G145" s="134"/>
      <c r="H145" s="134"/>
      <c r="I145" s="134"/>
      <c r="J145" s="134"/>
      <c r="K145" s="134"/>
      <c r="L145" s="134"/>
      <c r="M145" s="134"/>
      <c r="N145" s="134"/>
      <c r="O145" s="134"/>
      <c r="P145" s="134"/>
      <c r="Q145" s="134"/>
      <c r="R145" s="134"/>
    </row>
    <row r="146" spans="1:18" ht="15.75">
      <c r="A146" s="333" t="s">
        <v>197</v>
      </c>
      <c r="B146" s="373">
        <v>163.01</v>
      </c>
      <c r="C146" s="373">
        <v>0</v>
      </c>
      <c r="D146" s="134"/>
      <c r="E146" s="134"/>
      <c r="F146" s="134"/>
      <c r="G146" s="134"/>
      <c r="H146" s="134"/>
      <c r="I146" s="134"/>
      <c r="J146" s="134"/>
      <c r="K146" s="134"/>
      <c r="L146" s="134"/>
      <c r="M146" s="134"/>
      <c r="N146" s="134"/>
      <c r="O146" s="134"/>
      <c r="P146" s="134"/>
      <c r="Q146" s="134"/>
      <c r="R146" s="134"/>
    </row>
    <row r="147" spans="1:18" ht="15.75">
      <c r="A147" s="333" t="s">
        <v>140</v>
      </c>
      <c r="B147" s="373">
        <v>18.3</v>
      </c>
      <c r="C147" s="373">
        <v>1103.21</v>
      </c>
      <c r="D147" s="134"/>
      <c r="E147" s="134"/>
      <c r="F147" s="134"/>
      <c r="G147" s="134"/>
      <c r="H147" s="134"/>
      <c r="I147" s="134"/>
      <c r="J147" s="134"/>
      <c r="K147" s="134"/>
      <c r="L147" s="134"/>
      <c r="M147" s="134"/>
      <c r="N147" s="134"/>
      <c r="O147" s="134"/>
      <c r="P147" s="134"/>
      <c r="Q147" s="134"/>
      <c r="R147" s="134"/>
    </row>
    <row r="148" spans="1:18" ht="15.75">
      <c r="A148" s="331" t="s">
        <v>106</v>
      </c>
      <c r="B148" s="370">
        <f>+SUM(B145:B147)</f>
        <v>65606.13</v>
      </c>
      <c r="C148" s="370">
        <f>+SUM(C145:C147)</f>
        <v>20053.86</v>
      </c>
      <c r="D148" s="134"/>
      <c r="E148" s="134"/>
      <c r="F148" s="134"/>
      <c r="G148" s="134"/>
      <c r="H148" s="134"/>
      <c r="I148" s="134"/>
      <c r="J148" s="134"/>
      <c r="K148" s="134"/>
      <c r="L148" s="134"/>
      <c r="M148" s="134"/>
      <c r="N148" s="134"/>
      <c r="O148" s="134"/>
      <c r="P148" s="134"/>
      <c r="Q148" s="134"/>
      <c r="R148" s="134"/>
    </row>
    <row r="149" spans="1:18" ht="15.75">
      <c r="A149" s="134"/>
      <c r="B149" s="134"/>
      <c r="C149" s="134"/>
      <c r="D149" s="134"/>
      <c r="E149" s="134"/>
      <c r="F149" s="134"/>
      <c r="G149" s="134"/>
      <c r="H149" s="134"/>
      <c r="I149" s="134"/>
      <c r="J149" s="134"/>
      <c r="K149" s="134"/>
      <c r="L149" s="134"/>
      <c r="M149" s="134"/>
      <c r="N149" s="134"/>
      <c r="O149" s="134"/>
      <c r="P149" s="134"/>
      <c r="Q149" s="134"/>
      <c r="R149" s="134"/>
    </row>
    <row r="150" spans="1:18" ht="15.75">
      <c r="A150" s="134"/>
      <c r="B150" s="134"/>
      <c r="C150" s="134"/>
      <c r="D150" s="134"/>
      <c r="E150" s="134"/>
      <c r="F150" s="134"/>
      <c r="G150" s="134"/>
      <c r="H150" s="134"/>
      <c r="I150" s="134"/>
      <c r="J150" s="134"/>
      <c r="K150" s="134"/>
      <c r="L150" s="134"/>
      <c r="M150" s="134"/>
      <c r="N150" s="134"/>
      <c r="O150" s="134"/>
      <c r="P150" s="134"/>
      <c r="Q150" s="134"/>
      <c r="R150" s="134"/>
    </row>
    <row r="151" spans="1:18" ht="15.75">
      <c r="A151" s="371" t="s">
        <v>198</v>
      </c>
      <c r="B151" s="134"/>
      <c r="C151" s="134"/>
      <c r="D151" s="134"/>
      <c r="E151" s="134"/>
      <c r="F151" s="134"/>
      <c r="G151" s="134"/>
      <c r="H151" s="134"/>
      <c r="I151" s="134"/>
      <c r="J151" s="134"/>
      <c r="K151" s="134"/>
      <c r="L151" s="134"/>
      <c r="M151" s="134"/>
      <c r="N151" s="134"/>
      <c r="O151" s="134"/>
      <c r="P151" s="134"/>
      <c r="Q151" s="134"/>
      <c r="R151" s="134"/>
    </row>
    <row r="152" spans="1:18" ht="15.75">
      <c r="A152" s="134"/>
      <c r="B152" s="134"/>
      <c r="C152" s="134"/>
      <c r="D152" s="134"/>
      <c r="E152" s="134"/>
      <c r="F152" s="134"/>
      <c r="G152" s="134"/>
      <c r="H152" s="134"/>
      <c r="I152" s="134"/>
      <c r="J152" s="134"/>
      <c r="K152" s="134"/>
      <c r="L152" s="134"/>
      <c r="M152" s="134"/>
      <c r="N152" s="134"/>
      <c r="O152" s="134"/>
      <c r="P152" s="134"/>
      <c r="Q152" s="134"/>
      <c r="R152" s="134"/>
    </row>
    <row r="153" spans="1:18" ht="15" customHeight="1">
      <c r="A153" s="421" t="s">
        <v>211</v>
      </c>
      <c r="B153" s="421"/>
      <c r="C153" s="421"/>
      <c r="D153" s="134"/>
      <c r="E153" s="134"/>
      <c r="F153" s="134"/>
      <c r="G153" s="134"/>
      <c r="H153" s="134"/>
      <c r="I153" s="134"/>
      <c r="J153" s="134"/>
      <c r="K153" s="134"/>
      <c r="L153" s="134"/>
      <c r="M153" s="134"/>
      <c r="N153" s="134"/>
      <c r="O153" s="134"/>
      <c r="P153" s="134"/>
      <c r="Q153" s="134"/>
      <c r="R153" s="134"/>
    </row>
    <row r="154" spans="1:18" ht="15.75">
      <c r="A154" s="421"/>
      <c r="B154" s="421"/>
      <c r="C154" s="421"/>
      <c r="D154" s="134"/>
      <c r="E154" s="134"/>
      <c r="F154" s="134"/>
      <c r="G154" s="134"/>
      <c r="H154" s="134"/>
      <c r="I154" s="134"/>
      <c r="J154" s="134"/>
      <c r="K154" s="134"/>
      <c r="L154" s="134"/>
      <c r="M154" s="134"/>
      <c r="N154" s="134"/>
      <c r="O154" s="134"/>
      <c r="P154" s="134"/>
      <c r="Q154" s="134"/>
      <c r="R154" s="134"/>
    </row>
    <row r="155" spans="1:18" ht="15.75">
      <c r="A155" s="421"/>
      <c r="B155" s="421"/>
      <c r="C155" s="421"/>
      <c r="D155" s="134"/>
      <c r="E155" s="134"/>
      <c r="F155" s="134"/>
      <c r="G155" s="134"/>
      <c r="H155" s="134"/>
      <c r="I155" s="134"/>
      <c r="J155" s="134"/>
      <c r="K155" s="134"/>
      <c r="L155" s="134"/>
      <c r="M155" s="134"/>
      <c r="N155" s="134"/>
      <c r="O155" s="134"/>
      <c r="P155" s="134"/>
      <c r="Q155" s="134"/>
      <c r="R155" s="134"/>
    </row>
    <row r="156" spans="1:18" ht="15.75">
      <c r="A156" s="421"/>
      <c r="B156" s="421"/>
      <c r="C156" s="421"/>
      <c r="D156" s="134"/>
      <c r="E156" s="134"/>
      <c r="F156" s="134"/>
      <c r="G156" s="134"/>
      <c r="H156" s="134"/>
      <c r="I156" s="134"/>
      <c r="J156" s="134"/>
      <c r="K156" s="134"/>
      <c r="L156" s="134"/>
      <c r="M156" s="134"/>
      <c r="N156" s="134"/>
      <c r="O156" s="134"/>
      <c r="P156" s="134"/>
      <c r="Q156" s="134"/>
      <c r="R156" s="134"/>
    </row>
    <row r="157" spans="1:18" ht="15.75">
      <c r="A157" s="421"/>
      <c r="B157" s="421"/>
      <c r="C157" s="421"/>
      <c r="D157" s="134"/>
      <c r="E157" s="134"/>
      <c r="F157" s="134"/>
      <c r="G157" s="134"/>
      <c r="H157" s="134"/>
      <c r="I157" s="134"/>
      <c r="J157" s="134"/>
      <c r="K157" s="134"/>
      <c r="L157" s="134"/>
      <c r="M157" s="134"/>
      <c r="N157" s="134"/>
      <c r="O157" s="134"/>
      <c r="P157" s="134"/>
      <c r="Q157" s="134"/>
      <c r="R157" s="134"/>
    </row>
    <row r="158" spans="1:18" ht="15.75">
      <c r="A158" s="421"/>
      <c r="B158" s="421"/>
      <c r="C158" s="421"/>
      <c r="D158" s="134"/>
      <c r="E158" s="134"/>
      <c r="F158" s="134"/>
      <c r="G158" s="134"/>
      <c r="H158" s="134"/>
      <c r="I158" s="134"/>
      <c r="J158" s="134"/>
      <c r="K158" s="134"/>
      <c r="L158" s="134"/>
      <c r="M158" s="134"/>
      <c r="N158" s="134"/>
      <c r="O158" s="134"/>
      <c r="P158" s="134"/>
      <c r="Q158" s="134"/>
      <c r="R158" s="134"/>
    </row>
    <row r="159" spans="1:18" ht="15.75">
      <c r="A159" s="421"/>
      <c r="B159" s="421"/>
      <c r="C159" s="421"/>
      <c r="D159" s="134"/>
      <c r="E159" s="134"/>
      <c r="F159" s="134"/>
      <c r="G159" s="134"/>
      <c r="H159" s="134"/>
      <c r="I159" s="134"/>
      <c r="J159" s="134"/>
      <c r="K159" s="134"/>
      <c r="L159" s="134"/>
      <c r="M159" s="134"/>
      <c r="N159" s="134"/>
      <c r="O159" s="134"/>
      <c r="P159" s="134"/>
      <c r="Q159" s="134"/>
      <c r="R159" s="134"/>
    </row>
    <row r="160" spans="1:18" ht="15.75">
      <c r="A160" s="421"/>
      <c r="B160" s="421"/>
      <c r="C160" s="421"/>
      <c r="D160" s="134"/>
      <c r="E160" s="134"/>
      <c r="F160" s="134"/>
      <c r="G160" s="134"/>
      <c r="H160" s="134"/>
      <c r="I160" s="134"/>
      <c r="J160" s="134"/>
      <c r="K160" s="134"/>
      <c r="L160" s="134"/>
      <c r="M160" s="134"/>
      <c r="N160" s="134"/>
      <c r="O160" s="134"/>
      <c r="P160" s="134"/>
      <c r="Q160" s="134"/>
      <c r="R160" s="134"/>
    </row>
    <row r="161" spans="1:3">
      <c r="A161" s="49"/>
      <c r="B161" s="49"/>
      <c r="C161" s="49"/>
    </row>
    <row r="162" spans="1:3">
      <c r="A162" s="49"/>
      <c r="B162" s="49"/>
      <c r="C162" s="49"/>
    </row>
    <row r="163" spans="1:3">
      <c r="A163" s="49"/>
      <c r="B163" s="49"/>
      <c r="C163" s="49"/>
    </row>
    <row r="164" spans="1:3" ht="154.5" customHeight="1">
      <c r="A164" s="49"/>
      <c r="B164" s="49"/>
      <c r="C164" s="49"/>
    </row>
    <row r="165" spans="1:3" ht="40.5" customHeight="1"/>
  </sheetData>
  <mergeCells count="36">
    <mergeCell ref="A39:G39"/>
    <mergeCell ref="A40:G40"/>
    <mergeCell ref="A41:G42"/>
    <mergeCell ref="A43:G43"/>
    <mergeCell ref="A27:D27"/>
    <mergeCell ref="A28:G29"/>
    <mergeCell ref="A30:G30"/>
    <mergeCell ref="A31:G32"/>
    <mergeCell ref="A33:G33"/>
    <mergeCell ref="A34:G34"/>
    <mergeCell ref="A16:G17"/>
    <mergeCell ref="A18:G19"/>
    <mergeCell ref="A20:G20"/>
    <mergeCell ref="A22:G23"/>
    <mergeCell ref="A24:G24"/>
    <mergeCell ref="A102:C102"/>
    <mergeCell ref="A129:A130"/>
    <mergeCell ref="A2:G2"/>
    <mergeCell ref="A3:G3"/>
    <mergeCell ref="A5:G5"/>
    <mergeCell ref="A35:G35"/>
    <mergeCell ref="A36:G36"/>
    <mergeCell ref="A37:G37"/>
    <mergeCell ref="A38:G38"/>
    <mergeCell ref="A26:G26"/>
    <mergeCell ref="A6:G7"/>
    <mergeCell ref="A8:G8"/>
    <mergeCell ref="A9:G10"/>
    <mergeCell ref="A11:G12"/>
    <mergeCell ref="A13:G13"/>
    <mergeCell ref="A15:G15"/>
    <mergeCell ref="A126:B126"/>
    <mergeCell ref="A110:C110"/>
    <mergeCell ref="A122:C122"/>
    <mergeCell ref="A123:B124"/>
    <mergeCell ref="A153:C160"/>
  </mergeCells>
  <hyperlinks>
    <hyperlink ref="A117" location="'11'!A1" display="Ver Cuadro" xr:uid="{00000000-0004-0000-0A00-000000000000}"/>
  </hyperlinks>
  <pageMargins left="0.7" right="0.7" top="0.75" bottom="0.75" header="0.3" footer="0.3"/>
  <pageSetup scale="3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O211"/>
  <sheetViews>
    <sheetView showGridLines="0" zoomScale="85" zoomScaleNormal="85" workbookViewId="0">
      <selection activeCell="H12" sqref="H12"/>
    </sheetView>
  </sheetViews>
  <sheetFormatPr baseColWidth="10" defaultRowHeight="15"/>
  <cols>
    <col min="1" max="1" width="22.42578125" bestFit="1" customWidth="1"/>
    <col min="2" max="2" width="49.140625" bestFit="1" customWidth="1"/>
    <col min="3" max="3" width="23.85546875" bestFit="1" customWidth="1"/>
    <col min="5" max="5" width="12.85546875" bestFit="1" customWidth="1"/>
    <col min="6" max="6" width="16.140625" customWidth="1"/>
    <col min="7" max="7" width="19.85546875" bestFit="1" customWidth="1"/>
    <col min="8" max="9" width="14.28515625" bestFit="1" customWidth="1"/>
    <col min="10" max="10" width="15.28515625" bestFit="1" customWidth="1"/>
    <col min="11" max="11" width="14.28515625" bestFit="1" customWidth="1"/>
  </cols>
  <sheetData>
    <row r="2" spans="1:15" ht="15.75">
      <c r="A2" s="428" t="str">
        <f>+"4-2 COMPOSICIÓN DE LAS INVERSIONES DEL FONDO MUTUO CORTO PLAZO DÓLARES AMERICANOS CORRESPONDIENTE AL "&amp;UPPER(TEXT(indice!O3,"DD \D\E MMMM \D\E AAAA"))</f>
        <v>4-2 COMPOSICIÓN DE LAS INVERSIONES DEL FONDO MUTUO CORTO PLAZO DÓLARES AMERICANOS CORRESPONDIENTE AL 31 DE MARZO DE 2022</v>
      </c>
      <c r="B2" s="429"/>
      <c r="C2" s="429"/>
      <c r="D2" s="429"/>
      <c r="E2" s="429"/>
      <c r="F2" s="429"/>
      <c r="G2" s="429"/>
      <c r="H2" s="429"/>
      <c r="I2" s="429"/>
      <c r="J2" s="56"/>
      <c r="K2" s="56"/>
      <c r="L2" s="56"/>
      <c r="M2" s="56"/>
      <c r="N2" s="56"/>
      <c r="O2" s="56"/>
    </row>
    <row r="3" spans="1:15" ht="56.25">
      <c r="A3" s="43" t="s">
        <v>142</v>
      </c>
      <c r="B3" s="43" t="s">
        <v>143</v>
      </c>
      <c r="C3" s="43" t="s">
        <v>152</v>
      </c>
      <c r="D3" s="43" t="s">
        <v>153</v>
      </c>
      <c r="E3" s="52" t="s">
        <v>154</v>
      </c>
      <c r="F3" s="43" t="s">
        <v>144</v>
      </c>
      <c r="G3" s="43" t="s">
        <v>155</v>
      </c>
      <c r="H3" s="43" t="s">
        <v>156</v>
      </c>
      <c r="I3" s="43" t="s">
        <v>157</v>
      </c>
      <c r="J3" s="43" t="s">
        <v>158</v>
      </c>
      <c r="K3" s="43" t="s">
        <v>159</v>
      </c>
      <c r="L3" s="43" t="s">
        <v>160</v>
      </c>
      <c r="M3" s="43" t="s">
        <v>161</v>
      </c>
      <c r="N3" s="43" t="s">
        <v>162</v>
      </c>
      <c r="O3" s="43" t="s">
        <v>163</v>
      </c>
    </row>
    <row r="4" spans="1:15" ht="16.5">
      <c r="A4" s="374" t="s">
        <v>169</v>
      </c>
      <c r="B4" s="374" t="s">
        <v>170</v>
      </c>
      <c r="C4" s="374" t="s">
        <v>166</v>
      </c>
      <c r="D4" s="374" t="s">
        <v>167</v>
      </c>
      <c r="E4" s="375">
        <v>43544</v>
      </c>
      <c r="F4" s="376">
        <v>44883</v>
      </c>
      <c r="G4" s="374" t="s">
        <v>168</v>
      </c>
      <c r="H4" s="377">
        <v>21336.33</v>
      </c>
      <c r="I4" s="377">
        <v>17982.240000000002</v>
      </c>
      <c r="J4" s="377">
        <v>20726.02</v>
      </c>
      <c r="K4" s="377">
        <v>21336.33</v>
      </c>
      <c r="L4" s="379">
        <v>6.7</v>
      </c>
      <c r="M4" s="53">
        <v>0.1</v>
      </c>
      <c r="N4" s="53">
        <v>4.8000000000000001E-4</v>
      </c>
      <c r="O4" s="53">
        <v>1.5093000000000001E-2</v>
      </c>
    </row>
    <row r="5" spans="1:15" ht="16.5">
      <c r="A5" s="374" t="s">
        <v>169</v>
      </c>
      <c r="B5" s="374" t="s">
        <v>170</v>
      </c>
      <c r="C5" s="374" t="s">
        <v>166</v>
      </c>
      <c r="D5" s="374" t="s">
        <v>167</v>
      </c>
      <c r="E5" s="375">
        <v>43658</v>
      </c>
      <c r="F5" s="376">
        <v>44883</v>
      </c>
      <c r="G5" s="374" t="s">
        <v>168</v>
      </c>
      <c r="H5" s="377">
        <v>48006.74</v>
      </c>
      <c r="I5" s="377">
        <v>40720.17</v>
      </c>
      <c r="J5" s="377">
        <v>46562.53</v>
      </c>
      <c r="K5" s="377">
        <v>48006.74</v>
      </c>
      <c r="L5" s="379">
        <v>6.7</v>
      </c>
      <c r="M5" s="53">
        <v>0.1</v>
      </c>
      <c r="N5" s="53">
        <v>1.09E-3</v>
      </c>
      <c r="O5" s="53">
        <v>1.461E-2</v>
      </c>
    </row>
    <row r="6" spans="1:15" ht="16.5">
      <c r="A6" s="374" t="s">
        <v>169</v>
      </c>
      <c r="B6" s="374" t="s">
        <v>170</v>
      </c>
      <c r="C6" s="374" t="s">
        <v>166</v>
      </c>
      <c r="D6" s="374" t="s">
        <v>167</v>
      </c>
      <c r="E6" s="375">
        <v>43684</v>
      </c>
      <c r="F6" s="376">
        <v>44883</v>
      </c>
      <c r="G6" s="374" t="s">
        <v>168</v>
      </c>
      <c r="H6" s="377">
        <v>2133.63</v>
      </c>
      <c r="I6" s="377">
        <v>1845.48</v>
      </c>
      <c r="J6" s="377">
        <v>2075.7399999999998</v>
      </c>
      <c r="K6" s="377">
        <v>2133.63</v>
      </c>
      <c r="L6" s="379">
        <v>6.7</v>
      </c>
      <c r="M6" s="53">
        <v>0.1</v>
      </c>
      <c r="N6" s="53">
        <v>5.0000000000000002E-5</v>
      </c>
      <c r="O6" s="53">
        <v>1.3524E-2</v>
      </c>
    </row>
    <row r="7" spans="1:15" ht="16.5">
      <c r="A7" s="374" t="s">
        <v>164</v>
      </c>
      <c r="B7" s="374" t="s">
        <v>179</v>
      </c>
      <c r="C7" s="374" t="s">
        <v>166</v>
      </c>
      <c r="D7" s="374" t="s">
        <v>167</v>
      </c>
      <c r="E7" s="375">
        <v>43706</v>
      </c>
      <c r="F7" s="376">
        <v>45531</v>
      </c>
      <c r="G7" s="374" t="s">
        <v>168</v>
      </c>
      <c r="H7" s="377">
        <v>230410.98</v>
      </c>
      <c r="I7" s="377">
        <v>172682.89</v>
      </c>
      <c r="J7" s="377">
        <v>201476.1</v>
      </c>
      <c r="K7" s="377">
        <v>230410.98</v>
      </c>
      <c r="L7" s="379">
        <v>6</v>
      </c>
      <c r="M7" s="53">
        <v>0.1</v>
      </c>
      <c r="N7" s="53">
        <v>4.7000000000000002E-3</v>
      </c>
      <c r="O7" s="53">
        <v>7.5247999999999995E-2</v>
      </c>
    </row>
    <row r="8" spans="1:15" ht="16.5">
      <c r="A8" s="374" t="s">
        <v>164</v>
      </c>
      <c r="B8" s="374" t="s">
        <v>199</v>
      </c>
      <c r="C8" s="374" t="s">
        <v>175</v>
      </c>
      <c r="D8" s="374" t="s">
        <v>167</v>
      </c>
      <c r="E8" s="375">
        <v>43768</v>
      </c>
      <c r="F8" s="376">
        <v>44858</v>
      </c>
      <c r="G8" s="374" t="s">
        <v>168</v>
      </c>
      <c r="H8" s="377">
        <v>26273.31</v>
      </c>
      <c r="I8" s="377">
        <v>21689.78</v>
      </c>
      <c r="J8" s="377">
        <v>25350.91</v>
      </c>
      <c r="K8" s="377">
        <v>26273.31</v>
      </c>
      <c r="L8" s="379">
        <v>6.5</v>
      </c>
      <c r="M8" s="53">
        <v>0.1</v>
      </c>
      <c r="N8" s="53">
        <v>5.9000000000000003E-4</v>
      </c>
      <c r="O8" s="53">
        <v>3.0353000000000002E-2</v>
      </c>
    </row>
    <row r="9" spans="1:15" ht="16.5">
      <c r="A9" s="374" t="s">
        <v>164</v>
      </c>
      <c r="B9" s="374" t="s">
        <v>199</v>
      </c>
      <c r="C9" s="374" t="s">
        <v>175</v>
      </c>
      <c r="D9" s="374" t="s">
        <v>167</v>
      </c>
      <c r="E9" s="375">
        <v>43768</v>
      </c>
      <c r="F9" s="376">
        <v>44858</v>
      </c>
      <c r="G9" s="374" t="s">
        <v>168</v>
      </c>
      <c r="H9" s="377">
        <v>41952.04</v>
      </c>
      <c r="I9" s="377">
        <v>34886.28</v>
      </c>
      <c r="J9" s="377">
        <v>40533.01</v>
      </c>
      <c r="K9" s="377">
        <v>41952.04</v>
      </c>
      <c r="L9" s="379">
        <v>6.25</v>
      </c>
      <c r="M9" s="53">
        <v>0.1</v>
      </c>
      <c r="N9" s="53">
        <v>9.5E-4</v>
      </c>
      <c r="O9" s="53">
        <v>2.9762E-2</v>
      </c>
    </row>
    <row r="10" spans="1:15" ht="16.5">
      <c r="A10" s="374" t="s">
        <v>164</v>
      </c>
      <c r="B10" s="374" t="s">
        <v>199</v>
      </c>
      <c r="C10" s="374" t="s">
        <v>175</v>
      </c>
      <c r="D10" s="374" t="s">
        <v>167</v>
      </c>
      <c r="E10" s="375">
        <v>43788</v>
      </c>
      <c r="F10" s="376">
        <v>44858</v>
      </c>
      <c r="G10" s="374" t="s">
        <v>168</v>
      </c>
      <c r="H10" s="377">
        <v>52546.62</v>
      </c>
      <c r="I10" s="377">
        <v>43533.98</v>
      </c>
      <c r="J10" s="377">
        <v>50702.02</v>
      </c>
      <c r="K10" s="377">
        <v>52546.62</v>
      </c>
      <c r="L10" s="379">
        <v>6.5</v>
      </c>
      <c r="M10" s="53">
        <v>0.1</v>
      </c>
      <c r="N10" s="53">
        <v>1.1800000000000001E-3</v>
      </c>
      <c r="O10" s="53">
        <v>2.8816999999999999E-2</v>
      </c>
    </row>
    <row r="11" spans="1:15" ht="16.5">
      <c r="A11" s="374" t="s">
        <v>177</v>
      </c>
      <c r="B11" s="374" t="s">
        <v>172</v>
      </c>
      <c r="C11" s="374" t="s">
        <v>166</v>
      </c>
      <c r="D11" s="374" t="s">
        <v>167</v>
      </c>
      <c r="E11" s="375">
        <v>43802</v>
      </c>
      <c r="F11" s="376">
        <v>45036</v>
      </c>
      <c r="G11" s="374" t="s">
        <v>168</v>
      </c>
      <c r="H11" s="377">
        <v>213089.04</v>
      </c>
      <c r="I11" s="377">
        <v>180524.42</v>
      </c>
      <c r="J11" s="377">
        <v>202558.74</v>
      </c>
      <c r="K11" s="377">
        <v>213089.04</v>
      </c>
      <c r="L11" s="379">
        <v>5.25</v>
      </c>
      <c r="M11" s="53">
        <v>0.1</v>
      </c>
      <c r="N11" s="53">
        <v>4.7200000000000002E-3</v>
      </c>
      <c r="O11" s="53">
        <v>8.5009000000000001E-2</v>
      </c>
    </row>
    <row r="12" spans="1:15" ht="16.5">
      <c r="A12" s="374" t="s">
        <v>164</v>
      </c>
      <c r="B12" s="374" t="s">
        <v>199</v>
      </c>
      <c r="C12" s="374" t="s">
        <v>175</v>
      </c>
      <c r="D12" s="374" t="s">
        <v>167</v>
      </c>
      <c r="E12" s="375">
        <v>43852</v>
      </c>
      <c r="F12" s="376">
        <v>45293</v>
      </c>
      <c r="G12" s="374" t="s">
        <v>168</v>
      </c>
      <c r="H12" s="377">
        <v>56090.42</v>
      </c>
      <c r="I12" s="377">
        <v>45035.33</v>
      </c>
      <c r="J12" s="377">
        <v>51003.81</v>
      </c>
      <c r="K12" s="377">
        <v>56090.42</v>
      </c>
      <c r="L12" s="379">
        <v>6</v>
      </c>
      <c r="M12" s="53">
        <v>0.1</v>
      </c>
      <c r="N12" s="53">
        <v>1.1900000000000001E-3</v>
      </c>
      <c r="O12" s="53">
        <v>2.7633999999999999E-2</v>
      </c>
    </row>
    <row r="13" spans="1:15" ht="16.5">
      <c r="A13" s="374" t="s">
        <v>164</v>
      </c>
      <c r="B13" s="374" t="s">
        <v>171</v>
      </c>
      <c r="C13" s="374" t="s">
        <v>175</v>
      </c>
      <c r="D13" s="374" t="s">
        <v>167</v>
      </c>
      <c r="E13" s="375">
        <v>43872</v>
      </c>
      <c r="F13" s="376">
        <v>45313</v>
      </c>
      <c r="G13" s="374" t="s">
        <v>168</v>
      </c>
      <c r="H13" s="377">
        <v>56309.88</v>
      </c>
      <c r="I13" s="377">
        <v>44365.29</v>
      </c>
      <c r="J13" s="377">
        <v>50642.07</v>
      </c>
      <c r="K13" s="377">
        <v>56309.88</v>
      </c>
      <c r="L13" s="379">
        <v>6.25</v>
      </c>
      <c r="M13" s="53">
        <v>0.1</v>
      </c>
      <c r="N13" s="53">
        <v>1.1800000000000001E-3</v>
      </c>
      <c r="O13" s="53">
        <v>5.9022999999999999E-2</v>
      </c>
    </row>
    <row r="14" spans="1:15" ht="16.5">
      <c r="A14" s="374" t="s">
        <v>164</v>
      </c>
      <c r="B14" s="374" t="s">
        <v>199</v>
      </c>
      <c r="C14" s="374" t="s">
        <v>175</v>
      </c>
      <c r="D14" s="374" t="s">
        <v>167</v>
      </c>
      <c r="E14" s="375">
        <v>43874</v>
      </c>
      <c r="F14" s="376">
        <v>44858</v>
      </c>
      <c r="G14" s="374" t="s">
        <v>168</v>
      </c>
      <c r="H14" s="377">
        <v>52546.62</v>
      </c>
      <c r="I14" s="377">
        <v>44941.39</v>
      </c>
      <c r="J14" s="377">
        <v>50876.45</v>
      </c>
      <c r="K14" s="377">
        <v>52546.62</v>
      </c>
      <c r="L14" s="379">
        <v>6.5</v>
      </c>
      <c r="M14" s="53">
        <v>0.1</v>
      </c>
      <c r="N14" s="53">
        <v>1.1900000000000001E-3</v>
      </c>
      <c r="O14" s="53">
        <v>2.6443999999999999E-2</v>
      </c>
    </row>
    <row r="15" spans="1:15" ht="16.5">
      <c r="A15" s="374" t="s">
        <v>177</v>
      </c>
      <c r="B15" s="374" t="s">
        <v>165</v>
      </c>
      <c r="C15" s="374" t="s">
        <v>166</v>
      </c>
      <c r="D15" s="374" t="s">
        <v>167</v>
      </c>
      <c r="E15" s="375">
        <v>43910</v>
      </c>
      <c r="F15" s="376">
        <v>45625</v>
      </c>
      <c r="G15" s="374" t="s">
        <v>168</v>
      </c>
      <c r="H15" s="377">
        <v>6960.66</v>
      </c>
      <c r="I15" s="377">
        <v>5471.82</v>
      </c>
      <c r="J15" s="377">
        <v>6099.71</v>
      </c>
      <c r="K15" s="377">
        <v>6960.66</v>
      </c>
      <c r="L15" s="379">
        <v>6</v>
      </c>
      <c r="M15" s="53">
        <v>0.1</v>
      </c>
      <c r="N15" s="53">
        <v>1.3999999999999999E-4</v>
      </c>
      <c r="O15" s="53">
        <v>7.1582999999999994E-2</v>
      </c>
    </row>
    <row r="16" spans="1:15" ht="16.5">
      <c r="A16" s="374" t="s">
        <v>177</v>
      </c>
      <c r="B16" s="374" t="s">
        <v>165</v>
      </c>
      <c r="C16" s="374" t="s">
        <v>166</v>
      </c>
      <c r="D16" s="374" t="s">
        <v>167</v>
      </c>
      <c r="E16" s="375">
        <v>43874</v>
      </c>
      <c r="F16" s="376">
        <v>45625</v>
      </c>
      <c r="G16" s="374" t="s">
        <v>168</v>
      </c>
      <c r="H16" s="377">
        <v>30.58</v>
      </c>
      <c r="I16" s="377">
        <v>27.3</v>
      </c>
      <c r="J16" s="377">
        <v>30.58</v>
      </c>
      <c r="K16" s="377">
        <v>30.58</v>
      </c>
      <c r="L16" s="379">
        <v>6</v>
      </c>
      <c r="M16" s="53">
        <v>0.1</v>
      </c>
      <c r="N16" s="53">
        <v>0</v>
      </c>
      <c r="O16" s="53">
        <v>7.1441000000000004E-2</v>
      </c>
    </row>
    <row r="17" spans="1:15" ht="16.5">
      <c r="A17" s="374" t="s">
        <v>164</v>
      </c>
      <c r="B17" s="374" t="s">
        <v>171</v>
      </c>
      <c r="C17" s="374" t="s">
        <v>175</v>
      </c>
      <c r="D17" s="374" t="s">
        <v>167</v>
      </c>
      <c r="E17" s="375">
        <v>43903</v>
      </c>
      <c r="F17" s="376">
        <v>44935</v>
      </c>
      <c r="G17" s="374" t="s">
        <v>168</v>
      </c>
      <c r="H17" s="377">
        <v>53338.05</v>
      </c>
      <c r="I17" s="377">
        <v>45478.75</v>
      </c>
      <c r="J17" s="377">
        <v>51098.46</v>
      </c>
      <c r="K17" s="377">
        <v>53338.05</v>
      </c>
      <c r="L17" s="379">
        <v>6.75</v>
      </c>
      <c r="M17" s="53">
        <v>0.1</v>
      </c>
      <c r="N17" s="53">
        <v>1.1900000000000001E-3</v>
      </c>
      <c r="O17" s="53">
        <v>5.7841999999999998E-2</v>
      </c>
    </row>
    <row r="18" spans="1:15" ht="16.5">
      <c r="A18" s="374" t="s">
        <v>164</v>
      </c>
      <c r="B18" s="374" t="s">
        <v>171</v>
      </c>
      <c r="C18" s="374" t="s">
        <v>175</v>
      </c>
      <c r="D18" s="374" t="s">
        <v>167</v>
      </c>
      <c r="E18" s="375">
        <v>43903</v>
      </c>
      <c r="F18" s="376">
        <v>45226</v>
      </c>
      <c r="G18" s="374" t="s">
        <v>168</v>
      </c>
      <c r="H18" s="377">
        <v>55253.56</v>
      </c>
      <c r="I18" s="377">
        <v>45079.92</v>
      </c>
      <c r="J18" s="377">
        <v>50699.4</v>
      </c>
      <c r="K18" s="377">
        <v>55253.56</v>
      </c>
      <c r="L18" s="379">
        <v>6.5</v>
      </c>
      <c r="M18" s="53">
        <v>0.1</v>
      </c>
      <c r="N18" s="53">
        <v>1.1800000000000001E-3</v>
      </c>
      <c r="O18" s="53">
        <v>5.6651E-2</v>
      </c>
    </row>
    <row r="19" spans="1:15" ht="16.5">
      <c r="A19" s="374" t="s">
        <v>164</v>
      </c>
      <c r="B19" s="374" t="s">
        <v>201</v>
      </c>
      <c r="C19" s="374" t="s">
        <v>175</v>
      </c>
      <c r="D19" s="374" t="s">
        <v>167</v>
      </c>
      <c r="E19" s="375">
        <v>43987</v>
      </c>
      <c r="F19" s="376">
        <v>44711</v>
      </c>
      <c r="G19" s="374" t="s">
        <v>168</v>
      </c>
      <c r="H19" s="377">
        <v>101620.74</v>
      </c>
      <c r="I19" s="377">
        <v>89858.26</v>
      </c>
      <c r="J19" s="377">
        <v>100590.03</v>
      </c>
      <c r="K19" s="377">
        <v>101620.74</v>
      </c>
      <c r="L19" s="379">
        <v>6.5</v>
      </c>
      <c r="M19" s="53">
        <v>0.1</v>
      </c>
      <c r="N19" s="53">
        <v>2.3500000000000001E-3</v>
      </c>
      <c r="O19" s="53">
        <v>5.4074999999999998E-2</v>
      </c>
    </row>
    <row r="20" spans="1:15" ht="16.5">
      <c r="A20" s="374" t="s">
        <v>164</v>
      </c>
      <c r="B20" s="374" t="s">
        <v>174</v>
      </c>
      <c r="C20" s="374" t="s">
        <v>175</v>
      </c>
      <c r="D20" s="374" t="s">
        <v>167</v>
      </c>
      <c r="E20" s="375">
        <v>44008</v>
      </c>
      <c r="F20" s="376">
        <v>44736</v>
      </c>
      <c r="G20" s="374" t="s">
        <v>168</v>
      </c>
      <c r="H20" s="377">
        <v>101452.12</v>
      </c>
      <c r="I20" s="377">
        <v>91338.66</v>
      </c>
      <c r="J20" s="377">
        <v>100215.8</v>
      </c>
      <c r="K20" s="377">
        <v>101452.12</v>
      </c>
      <c r="L20" s="379">
        <v>5.3</v>
      </c>
      <c r="M20" s="53">
        <v>0.1</v>
      </c>
      <c r="N20" s="53">
        <v>2.3400000000000001E-3</v>
      </c>
      <c r="O20" s="53">
        <v>4.1445999999999997E-2</v>
      </c>
    </row>
    <row r="21" spans="1:15" ht="16.5">
      <c r="A21" s="374" t="s">
        <v>164</v>
      </c>
      <c r="B21" s="374" t="s">
        <v>165</v>
      </c>
      <c r="C21" s="374" t="s">
        <v>166</v>
      </c>
      <c r="D21" s="374" t="s">
        <v>167</v>
      </c>
      <c r="E21" s="375">
        <v>44015</v>
      </c>
      <c r="F21" s="376">
        <v>45440</v>
      </c>
      <c r="G21" s="374" t="s">
        <v>168</v>
      </c>
      <c r="H21" s="377">
        <v>116474</v>
      </c>
      <c r="I21" s="377">
        <v>96764.35</v>
      </c>
      <c r="J21" s="377">
        <v>105459.89</v>
      </c>
      <c r="K21" s="377">
        <v>116474</v>
      </c>
      <c r="L21" s="379">
        <v>6.5</v>
      </c>
      <c r="M21" s="53">
        <v>0.1</v>
      </c>
      <c r="N21" s="53">
        <v>2.4599999999999999E-3</v>
      </c>
      <c r="O21" s="53">
        <v>7.1440000000000003E-2</v>
      </c>
    </row>
    <row r="22" spans="1:15" ht="16.5">
      <c r="A22" s="374" t="s">
        <v>164</v>
      </c>
      <c r="B22" s="374" t="s">
        <v>201</v>
      </c>
      <c r="C22" s="374" t="s">
        <v>175</v>
      </c>
      <c r="D22" s="374" t="s">
        <v>167</v>
      </c>
      <c r="E22" s="375">
        <v>44040</v>
      </c>
      <c r="F22" s="376">
        <v>45588</v>
      </c>
      <c r="G22" s="374" t="s">
        <v>168</v>
      </c>
      <c r="H22" s="377">
        <v>59274.3</v>
      </c>
      <c r="I22" s="377">
        <v>48498.43</v>
      </c>
      <c r="J22" s="377">
        <v>52705.05</v>
      </c>
      <c r="K22" s="377">
        <v>59274.3</v>
      </c>
      <c r="L22" s="379">
        <v>6.75</v>
      </c>
      <c r="M22" s="53">
        <v>0.1</v>
      </c>
      <c r="N22" s="53">
        <v>1.23E-3</v>
      </c>
      <c r="O22" s="53">
        <v>5.1728999999999997E-2</v>
      </c>
    </row>
    <row r="23" spans="1:15" ht="16.5">
      <c r="A23" s="374" t="s">
        <v>164</v>
      </c>
      <c r="B23" s="374" t="s">
        <v>199</v>
      </c>
      <c r="C23" s="374" t="s">
        <v>175</v>
      </c>
      <c r="D23" s="374" t="s">
        <v>167</v>
      </c>
      <c r="E23" s="375">
        <v>44040</v>
      </c>
      <c r="F23" s="376">
        <v>44858</v>
      </c>
      <c r="G23" s="374" t="s">
        <v>168</v>
      </c>
      <c r="H23" s="377">
        <v>31533.3</v>
      </c>
      <c r="I23" s="377">
        <v>28229.21</v>
      </c>
      <c r="J23" s="377">
        <v>30677.73</v>
      </c>
      <c r="K23" s="377">
        <v>31533.3</v>
      </c>
      <c r="L23" s="379">
        <v>6.5</v>
      </c>
      <c r="M23" s="53">
        <v>0.1</v>
      </c>
      <c r="N23" s="53">
        <v>7.2000000000000005E-4</v>
      </c>
      <c r="O23" s="53">
        <v>2.5257999999999999E-2</v>
      </c>
    </row>
    <row r="24" spans="1:15" ht="16.5">
      <c r="A24" s="374" t="s">
        <v>177</v>
      </c>
      <c r="B24" s="374" t="s">
        <v>179</v>
      </c>
      <c r="C24" s="374" t="s">
        <v>166</v>
      </c>
      <c r="D24" s="374" t="s">
        <v>167</v>
      </c>
      <c r="E24" s="375">
        <v>44042</v>
      </c>
      <c r="F24" s="376">
        <v>45470</v>
      </c>
      <c r="G24" s="374" t="s">
        <v>168</v>
      </c>
      <c r="H24" s="377">
        <v>115285.27</v>
      </c>
      <c r="I24" s="377">
        <v>96812.11</v>
      </c>
      <c r="J24" s="377">
        <v>104561.78</v>
      </c>
      <c r="K24" s="377">
        <v>115285.27</v>
      </c>
      <c r="L24" s="379">
        <v>6.25</v>
      </c>
      <c r="M24" s="53">
        <v>0.1</v>
      </c>
      <c r="N24" s="53">
        <v>2.4399999999999999E-3</v>
      </c>
      <c r="O24" s="53">
        <v>7.0549000000000001E-2</v>
      </c>
    </row>
    <row r="25" spans="1:15" ht="16.5">
      <c r="A25" s="374" t="s">
        <v>177</v>
      </c>
      <c r="B25" s="374" t="s">
        <v>179</v>
      </c>
      <c r="C25" s="374" t="s">
        <v>166</v>
      </c>
      <c r="D25" s="374" t="s">
        <v>167</v>
      </c>
      <c r="E25" s="375">
        <v>44042</v>
      </c>
      <c r="F25" s="376">
        <v>45422</v>
      </c>
      <c r="G25" s="374" t="s">
        <v>168</v>
      </c>
      <c r="H25" s="377">
        <v>114143.84</v>
      </c>
      <c r="I25" s="377">
        <v>96438.11</v>
      </c>
      <c r="J25" s="377">
        <v>104157.35</v>
      </c>
      <c r="K25" s="377">
        <v>114143.84</v>
      </c>
      <c r="L25" s="379">
        <v>6.25</v>
      </c>
      <c r="M25" s="53">
        <v>0.1</v>
      </c>
      <c r="N25" s="53">
        <v>2.4299999999999999E-3</v>
      </c>
      <c r="O25" s="53">
        <v>6.8110000000000004E-2</v>
      </c>
    </row>
    <row r="26" spans="1:15" ht="16.5">
      <c r="A26" s="374" t="s">
        <v>164</v>
      </c>
      <c r="B26" s="374" t="s">
        <v>171</v>
      </c>
      <c r="C26" s="374" t="s">
        <v>175</v>
      </c>
      <c r="D26" s="374" t="s">
        <v>167</v>
      </c>
      <c r="E26" s="375">
        <v>44042</v>
      </c>
      <c r="F26" s="376">
        <v>45519</v>
      </c>
      <c r="G26" s="374" t="s">
        <v>168</v>
      </c>
      <c r="H26" s="377">
        <v>22652.35</v>
      </c>
      <c r="I26" s="377">
        <v>18475.330000000002</v>
      </c>
      <c r="J26" s="377">
        <v>20155.009999999998</v>
      </c>
      <c r="K26" s="377">
        <v>22652.35</v>
      </c>
      <c r="L26" s="379">
        <v>5.25</v>
      </c>
      <c r="M26" s="53">
        <v>0.1</v>
      </c>
      <c r="N26" s="53">
        <v>4.6999999999999999E-4</v>
      </c>
      <c r="O26" s="53">
        <v>5.5468000000000003E-2</v>
      </c>
    </row>
    <row r="27" spans="1:15" ht="16.5">
      <c r="A27" s="374" t="s">
        <v>164</v>
      </c>
      <c r="B27" s="374" t="s">
        <v>171</v>
      </c>
      <c r="C27" s="374" t="s">
        <v>175</v>
      </c>
      <c r="D27" s="374" t="s">
        <v>167</v>
      </c>
      <c r="E27" s="375">
        <v>44046</v>
      </c>
      <c r="F27" s="376">
        <v>45159</v>
      </c>
      <c r="G27" s="374" t="s">
        <v>168</v>
      </c>
      <c r="H27" s="377">
        <v>5472.75</v>
      </c>
      <c r="I27" s="377">
        <v>4511.47</v>
      </c>
      <c r="J27" s="377">
        <v>5020.38</v>
      </c>
      <c r="K27" s="377">
        <v>5472.75</v>
      </c>
      <c r="L27" s="379">
        <v>6.5</v>
      </c>
      <c r="M27" s="53">
        <v>0.1</v>
      </c>
      <c r="N27" s="53">
        <v>1.2E-4</v>
      </c>
      <c r="O27" s="53">
        <v>5.4997999999999998E-2</v>
      </c>
    </row>
    <row r="28" spans="1:15" ht="16.5">
      <c r="A28" s="374" t="s">
        <v>164</v>
      </c>
      <c r="B28" s="374" t="s">
        <v>171</v>
      </c>
      <c r="C28" s="374" t="s">
        <v>175</v>
      </c>
      <c r="D28" s="374" t="s">
        <v>167</v>
      </c>
      <c r="E28" s="375">
        <v>44046</v>
      </c>
      <c r="F28" s="376">
        <v>44718</v>
      </c>
      <c r="G28" s="374" t="s">
        <v>168</v>
      </c>
      <c r="H28" s="377">
        <v>2231.5100000000002</v>
      </c>
      <c r="I28" s="377">
        <v>1999.82</v>
      </c>
      <c r="J28" s="377">
        <v>2207.25</v>
      </c>
      <c r="K28" s="377">
        <v>2231.5100000000002</v>
      </c>
      <c r="L28" s="379">
        <v>6</v>
      </c>
      <c r="M28" s="53">
        <v>0.1</v>
      </c>
      <c r="N28" s="53">
        <v>5.0000000000000002E-5</v>
      </c>
      <c r="O28" s="53">
        <v>5.4880999999999999E-2</v>
      </c>
    </row>
    <row r="29" spans="1:15" ht="16.5">
      <c r="A29" s="374" t="s">
        <v>164</v>
      </c>
      <c r="B29" s="374" t="s">
        <v>171</v>
      </c>
      <c r="C29" s="374" t="s">
        <v>175</v>
      </c>
      <c r="D29" s="374" t="s">
        <v>167</v>
      </c>
      <c r="E29" s="375">
        <v>44046</v>
      </c>
      <c r="F29" s="376">
        <v>44679</v>
      </c>
      <c r="G29" s="374" t="s">
        <v>168</v>
      </c>
      <c r="H29" s="377">
        <v>1571.6</v>
      </c>
      <c r="I29" s="377">
        <v>1417.44</v>
      </c>
      <c r="J29" s="377">
        <v>1564.44</v>
      </c>
      <c r="K29" s="377">
        <v>1571.6</v>
      </c>
      <c r="L29" s="379">
        <v>6</v>
      </c>
      <c r="M29" s="53">
        <v>0.1</v>
      </c>
      <c r="N29" s="53">
        <v>4.0000000000000003E-5</v>
      </c>
      <c r="O29" s="53">
        <v>5.4829000000000003E-2</v>
      </c>
    </row>
    <row r="30" spans="1:15" ht="16.5">
      <c r="A30" s="374" t="s">
        <v>177</v>
      </c>
      <c r="B30" s="374" t="s">
        <v>165</v>
      </c>
      <c r="C30" s="374" t="s">
        <v>166</v>
      </c>
      <c r="D30" s="374" t="s">
        <v>167</v>
      </c>
      <c r="E30" s="375">
        <v>44047</v>
      </c>
      <c r="F30" s="376">
        <v>45807</v>
      </c>
      <c r="G30" s="374" t="s">
        <v>168</v>
      </c>
      <c r="H30" s="377">
        <v>15578.91</v>
      </c>
      <c r="I30" s="377">
        <v>12618.25</v>
      </c>
      <c r="J30" s="377">
        <v>13624.04</v>
      </c>
      <c r="K30" s="377">
        <v>15578.91</v>
      </c>
      <c r="L30" s="379">
        <v>6.1</v>
      </c>
      <c r="M30" s="53">
        <v>0.1</v>
      </c>
      <c r="N30" s="53">
        <v>3.2000000000000003E-4</v>
      </c>
      <c r="O30" s="53">
        <v>6.8981000000000001E-2</v>
      </c>
    </row>
    <row r="31" spans="1:15" ht="16.5">
      <c r="A31" s="374" t="s">
        <v>164</v>
      </c>
      <c r="B31" s="374" t="s">
        <v>199</v>
      </c>
      <c r="C31" s="374" t="s">
        <v>175</v>
      </c>
      <c r="D31" s="374" t="s">
        <v>167</v>
      </c>
      <c r="E31" s="375">
        <v>44048</v>
      </c>
      <c r="F31" s="376">
        <v>44858</v>
      </c>
      <c r="G31" s="374" t="s">
        <v>168</v>
      </c>
      <c r="H31" s="377">
        <v>52555.49</v>
      </c>
      <c r="I31" s="377">
        <v>46701.63</v>
      </c>
      <c r="J31" s="377">
        <v>51020.69</v>
      </c>
      <c r="K31" s="377">
        <v>52555.49</v>
      </c>
      <c r="L31" s="379">
        <v>6.5</v>
      </c>
      <c r="M31" s="53">
        <v>0.1</v>
      </c>
      <c r="N31" s="53">
        <v>1.1900000000000001E-3</v>
      </c>
      <c r="O31" s="53">
        <v>2.4542000000000001E-2</v>
      </c>
    </row>
    <row r="32" spans="1:15" ht="16.5">
      <c r="A32" s="374" t="s">
        <v>164</v>
      </c>
      <c r="B32" s="374" t="s">
        <v>171</v>
      </c>
      <c r="C32" s="374" t="s">
        <v>175</v>
      </c>
      <c r="D32" s="374" t="s">
        <v>167</v>
      </c>
      <c r="E32" s="375">
        <v>44054</v>
      </c>
      <c r="F32" s="376">
        <v>45145</v>
      </c>
      <c r="G32" s="374" t="s">
        <v>168</v>
      </c>
      <c r="H32" s="377">
        <v>53384.24</v>
      </c>
      <c r="I32" s="377">
        <v>46785.61</v>
      </c>
      <c r="J32" s="377">
        <v>50338.29</v>
      </c>
      <c r="K32" s="377">
        <v>53384.24</v>
      </c>
      <c r="L32" s="379">
        <v>4.5</v>
      </c>
      <c r="M32" s="53">
        <v>0.1</v>
      </c>
      <c r="N32" s="53">
        <v>1.17E-3</v>
      </c>
      <c r="O32" s="53">
        <v>5.4793000000000001E-2</v>
      </c>
    </row>
    <row r="33" spans="1:15" ht="16.5">
      <c r="A33" s="374" t="s">
        <v>164</v>
      </c>
      <c r="B33" s="374" t="s">
        <v>174</v>
      </c>
      <c r="C33" s="374" t="s">
        <v>175</v>
      </c>
      <c r="D33" s="374" t="s">
        <v>167</v>
      </c>
      <c r="E33" s="375">
        <v>44054</v>
      </c>
      <c r="F33" s="376">
        <v>45145</v>
      </c>
      <c r="G33" s="374" t="s">
        <v>168</v>
      </c>
      <c r="H33" s="377">
        <v>218180.72</v>
      </c>
      <c r="I33" s="377">
        <v>184252.88</v>
      </c>
      <c r="J33" s="377">
        <v>202450.16</v>
      </c>
      <c r="K33" s="377">
        <v>218180.72</v>
      </c>
      <c r="L33" s="379">
        <v>6</v>
      </c>
      <c r="M33" s="53">
        <v>0.1</v>
      </c>
      <c r="N33" s="53">
        <v>4.7200000000000002E-3</v>
      </c>
      <c r="O33" s="53">
        <v>3.9108999999999998E-2</v>
      </c>
    </row>
    <row r="34" spans="1:15" ht="16.5">
      <c r="A34" s="374" t="s">
        <v>164</v>
      </c>
      <c r="B34" s="374" t="s">
        <v>181</v>
      </c>
      <c r="C34" s="374" t="s">
        <v>175</v>
      </c>
      <c r="D34" s="374" t="s">
        <v>167</v>
      </c>
      <c r="E34" s="375">
        <v>44062</v>
      </c>
      <c r="F34" s="376">
        <v>44858</v>
      </c>
      <c r="G34" s="374" t="s">
        <v>168</v>
      </c>
      <c r="H34" s="377">
        <v>105200.08</v>
      </c>
      <c r="I34" s="377">
        <v>94969.2</v>
      </c>
      <c r="J34" s="377">
        <v>102488.62</v>
      </c>
      <c r="K34" s="377">
        <v>105200.08</v>
      </c>
      <c r="L34" s="379">
        <v>6.5</v>
      </c>
      <c r="M34" s="53">
        <v>0.1</v>
      </c>
      <c r="N34" s="53">
        <v>2.3900000000000002E-3</v>
      </c>
      <c r="O34" s="53">
        <v>4.3396999999999998E-2</v>
      </c>
    </row>
    <row r="35" spans="1:15" ht="16.5">
      <c r="A35" s="374" t="s">
        <v>164</v>
      </c>
      <c r="B35" s="374" t="s">
        <v>199</v>
      </c>
      <c r="C35" s="374" t="s">
        <v>175</v>
      </c>
      <c r="D35" s="374" t="s">
        <v>167</v>
      </c>
      <c r="E35" s="375">
        <v>44062</v>
      </c>
      <c r="F35" s="376">
        <v>45271</v>
      </c>
      <c r="G35" s="374" t="s">
        <v>168</v>
      </c>
      <c r="H35" s="377">
        <v>112197.2</v>
      </c>
      <c r="I35" s="377">
        <v>93157.01</v>
      </c>
      <c r="J35" s="377">
        <v>102241.07</v>
      </c>
      <c r="K35" s="377">
        <v>112197.2</v>
      </c>
      <c r="L35" s="379">
        <v>6</v>
      </c>
      <c r="M35" s="53">
        <v>0.1</v>
      </c>
      <c r="N35" s="53">
        <v>2.3800000000000002E-3</v>
      </c>
      <c r="O35" s="53">
        <v>2.3352000000000001E-2</v>
      </c>
    </row>
    <row r="36" spans="1:15" ht="16.5">
      <c r="A36" s="374" t="s">
        <v>164</v>
      </c>
      <c r="B36" s="374" t="s">
        <v>183</v>
      </c>
      <c r="C36" s="374" t="s">
        <v>166</v>
      </c>
      <c r="D36" s="374" t="s">
        <v>167</v>
      </c>
      <c r="E36" s="375">
        <v>44063</v>
      </c>
      <c r="F36" s="376">
        <v>44970</v>
      </c>
      <c r="G36" s="374" t="s">
        <v>168</v>
      </c>
      <c r="H36" s="377">
        <v>105604</v>
      </c>
      <c r="I36" s="377">
        <v>92307.56</v>
      </c>
      <c r="J36" s="377">
        <v>100795.17</v>
      </c>
      <c r="K36" s="377">
        <v>105604</v>
      </c>
      <c r="L36" s="379">
        <v>5.5</v>
      </c>
      <c r="M36" s="53">
        <v>0.1</v>
      </c>
      <c r="N36" s="53">
        <v>2.3500000000000001E-3</v>
      </c>
      <c r="O36" s="53">
        <v>9.4560000000000009E-3</v>
      </c>
    </row>
    <row r="37" spans="1:15" ht="16.5">
      <c r="A37" s="374" t="s">
        <v>164</v>
      </c>
      <c r="B37" s="374" t="s">
        <v>174</v>
      </c>
      <c r="C37" s="374" t="s">
        <v>175</v>
      </c>
      <c r="D37" s="374" t="s">
        <v>167</v>
      </c>
      <c r="E37" s="375">
        <v>44069</v>
      </c>
      <c r="F37" s="376">
        <v>45145</v>
      </c>
      <c r="G37" s="374" t="s">
        <v>168</v>
      </c>
      <c r="H37" s="377">
        <v>271276</v>
      </c>
      <c r="I37" s="377">
        <v>233083.27</v>
      </c>
      <c r="J37" s="377">
        <v>253388.91</v>
      </c>
      <c r="K37" s="377">
        <v>271276</v>
      </c>
      <c r="L37" s="379">
        <v>6.25</v>
      </c>
      <c r="M37" s="53">
        <v>0.1</v>
      </c>
      <c r="N37" s="53">
        <v>5.9100000000000003E-3</v>
      </c>
      <c r="O37" s="53">
        <v>3.4387000000000001E-2</v>
      </c>
    </row>
    <row r="38" spans="1:15" ht="16.5">
      <c r="A38" s="374" t="s">
        <v>164</v>
      </c>
      <c r="B38" s="374" t="s">
        <v>199</v>
      </c>
      <c r="C38" s="374" t="s">
        <v>175</v>
      </c>
      <c r="D38" s="374" t="s">
        <v>167</v>
      </c>
      <c r="E38" s="375">
        <v>44082</v>
      </c>
      <c r="F38" s="376">
        <v>44809</v>
      </c>
      <c r="G38" s="374" t="s">
        <v>168</v>
      </c>
      <c r="H38" s="377">
        <v>71564.94</v>
      </c>
      <c r="I38" s="377">
        <v>66118.22</v>
      </c>
      <c r="J38" s="377">
        <v>70350.570000000007</v>
      </c>
      <c r="K38" s="377">
        <v>71564.94</v>
      </c>
      <c r="L38" s="379">
        <v>4.25</v>
      </c>
      <c r="M38" s="53">
        <v>0.1</v>
      </c>
      <c r="N38" s="53">
        <v>1.64E-3</v>
      </c>
      <c r="O38" s="53">
        <v>2.0968000000000001E-2</v>
      </c>
    </row>
    <row r="39" spans="1:15" ht="16.5">
      <c r="A39" s="374" t="s">
        <v>164</v>
      </c>
      <c r="B39" s="374" t="s">
        <v>180</v>
      </c>
      <c r="C39" s="374" t="s">
        <v>166</v>
      </c>
      <c r="D39" s="374" t="s">
        <v>167</v>
      </c>
      <c r="E39" s="375">
        <v>44104</v>
      </c>
      <c r="F39" s="376">
        <v>45558</v>
      </c>
      <c r="G39" s="374" t="s">
        <v>168</v>
      </c>
      <c r="H39" s="377">
        <v>553678.34</v>
      </c>
      <c r="I39" s="377">
        <v>470018.41</v>
      </c>
      <c r="J39" s="377">
        <v>500871.5</v>
      </c>
      <c r="K39" s="377">
        <v>553678.34</v>
      </c>
      <c r="L39" s="379">
        <v>4.25</v>
      </c>
      <c r="M39" s="53">
        <v>0.1</v>
      </c>
      <c r="N39" s="53">
        <v>1.1679999999999999E-2</v>
      </c>
      <c r="O39" s="53">
        <v>2.8670000000000001E-2</v>
      </c>
    </row>
    <row r="40" spans="1:15" ht="16.5">
      <c r="A40" s="374" t="s">
        <v>169</v>
      </c>
      <c r="B40" s="374" t="s">
        <v>172</v>
      </c>
      <c r="C40" s="374" t="s">
        <v>166</v>
      </c>
      <c r="D40" s="374" t="s">
        <v>167</v>
      </c>
      <c r="E40" s="375">
        <v>44106</v>
      </c>
      <c r="F40" s="376">
        <v>45155</v>
      </c>
      <c r="G40" s="374" t="s">
        <v>168</v>
      </c>
      <c r="H40" s="377">
        <v>87180.26</v>
      </c>
      <c r="I40" s="377">
        <v>75797.83</v>
      </c>
      <c r="J40" s="377">
        <v>81622.84</v>
      </c>
      <c r="K40" s="377">
        <v>87180.26</v>
      </c>
      <c r="L40" s="379">
        <v>6</v>
      </c>
      <c r="M40" s="53">
        <v>0.1</v>
      </c>
      <c r="N40" s="53">
        <v>1.9E-3</v>
      </c>
      <c r="O40" s="53">
        <v>8.0283999999999994E-2</v>
      </c>
    </row>
    <row r="41" spans="1:15" ht="16.5">
      <c r="A41" s="374" t="s">
        <v>164</v>
      </c>
      <c r="B41" s="374" t="s">
        <v>181</v>
      </c>
      <c r="C41" s="374" t="s">
        <v>175</v>
      </c>
      <c r="D41" s="374" t="s">
        <v>167</v>
      </c>
      <c r="E41" s="375">
        <v>44110</v>
      </c>
      <c r="F41" s="376">
        <v>44840</v>
      </c>
      <c r="G41" s="374" t="s">
        <v>168</v>
      </c>
      <c r="H41" s="377">
        <v>51301.36</v>
      </c>
      <c r="I41" s="377">
        <v>46685.49</v>
      </c>
      <c r="J41" s="377">
        <v>50070.03</v>
      </c>
      <c r="K41" s="377">
        <v>51301.36</v>
      </c>
      <c r="L41" s="379">
        <v>5</v>
      </c>
      <c r="M41" s="53">
        <v>0.1</v>
      </c>
      <c r="N41" s="53">
        <v>1.17E-3</v>
      </c>
      <c r="O41" s="53">
        <v>4.1007000000000002E-2</v>
      </c>
    </row>
    <row r="42" spans="1:15" ht="16.5">
      <c r="A42" s="374" t="s">
        <v>177</v>
      </c>
      <c r="B42" s="374" t="s">
        <v>165</v>
      </c>
      <c r="C42" s="374" t="s">
        <v>166</v>
      </c>
      <c r="D42" s="374" t="s">
        <v>167</v>
      </c>
      <c r="E42" s="375">
        <v>44116</v>
      </c>
      <c r="F42" s="376">
        <v>45807</v>
      </c>
      <c r="G42" s="374" t="s">
        <v>168</v>
      </c>
      <c r="H42" s="377">
        <v>107853.74</v>
      </c>
      <c r="I42" s="377">
        <v>86053.97</v>
      </c>
      <c r="J42" s="377">
        <v>92844.83</v>
      </c>
      <c r="K42" s="377">
        <v>107853.74</v>
      </c>
      <c r="L42" s="379">
        <v>6.1</v>
      </c>
      <c r="M42" s="53">
        <v>0.1</v>
      </c>
      <c r="N42" s="53">
        <v>2.1700000000000001E-3</v>
      </c>
      <c r="O42" s="53">
        <v>6.8663000000000002E-2</v>
      </c>
    </row>
    <row r="43" spans="1:15" ht="16.5">
      <c r="A43" s="374" t="s">
        <v>169</v>
      </c>
      <c r="B43" s="374" t="s">
        <v>170</v>
      </c>
      <c r="C43" s="374" t="s">
        <v>166</v>
      </c>
      <c r="D43" s="374" t="s">
        <v>167</v>
      </c>
      <c r="E43" s="375">
        <v>44120</v>
      </c>
      <c r="F43" s="376">
        <v>44883</v>
      </c>
      <c r="G43" s="374" t="s">
        <v>168</v>
      </c>
      <c r="H43" s="377">
        <v>52274</v>
      </c>
      <c r="I43" s="377">
        <v>47920.56</v>
      </c>
      <c r="J43" s="377">
        <v>50933.43</v>
      </c>
      <c r="K43" s="377">
        <v>52274</v>
      </c>
      <c r="L43" s="379">
        <v>6.7</v>
      </c>
      <c r="M43" s="53">
        <v>0.1</v>
      </c>
      <c r="N43" s="53">
        <v>1.1900000000000001E-3</v>
      </c>
      <c r="O43" s="53">
        <v>1.3476E-2</v>
      </c>
    </row>
    <row r="44" spans="1:15" ht="16.5">
      <c r="A44" s="374" t="s">
        <v>177</v>
      </c>
      <c r="B44" s="374" t="s">
        <v>179</v>
      </c>
      <c r="C44" s="374" t="s">
        <v>166</v>
      </c>
      <c r="D44" s="374" t="s">
        <v>167</v>
      </c>
      <c r="E44" s="375">
        <v>44120</v>
      </c>
      <c r="F44" s="376">
        <v>45470</v>
      </c>
      <c r="G44" s="374" t="s">
        <v>168</v>
      </c>
      <c r="H44" s="377">
        <v>114143.84</v>
      </c>
      <c r="I44" s="377">
        <v>96317.73</v>
      </c>
      <c r="J44" s="377">
        <v>103218.54</v>
      </c>
      <c r="K44" s="377">
        <v>114143.84</v>
      </c>
      <c r="L44" s="379">
        <v>6.25</v>
      </c>
      <c r="M44" s="53">
        <v>0.1</v>
      </c>
      <c r="N44" s="53">
        <v>2.4099999999999998E-3</v>
      </c>
      <c r="O44" s="53">
        <v>6.5681000000000003E-2</v>
      </c>
    </row>
    <row r="45" spans="1:15" ht="16.5">
      <c r="A45" s="374" t="s">
        <v>169</v>
      </c>
      <c r="B45" s="374" t="s">
        <v>201</v>
      </c>
      <c r="C45" s="374" t="s">
        <v>175</v>
      </c>
      <c r="D45" s="374" t="s">
        <v>167</v>
      </c>
      <c r="E45" s="375">
        <v>44302</v>
      </c>
      <c r="F45" s="376">
        <v>46659</v>
      </c>
      <c r="G45" s="374" t="s">
        <v>168</v>
      </c>
      <c r="H45" s="377">
        <v>378406.87</v>
      </c>
      <c r="I45" s="377">
        <v>260673.23</v>
      </c>
      <c r="J45" s="377">
        <v>283118.73</v>
      </c>
      <c r="K45" s="377">
        <v>378406.87</v>
      </c>
      <c r="L45" s="379">
        <v>6.12</v>
      </c>
      <c r="M45" s="53">
        <v>0.1</v>
      </c>
      <c r="N45" s="53">
        <v>6.6E-3</v>
      </c>
      <c r="O45" s="53">
        <v>5.0500000000000003E-2</v>
      </c>
    </row>
    <row r="46" spans="1:15" ht="16.5">
      <c r="A46" s="374" t="s">
        <v>164</v>
      </c>
      <c r="B46" s="374" t="s">
        <v>174</v>
      </c>
      <c r="C46" s="374" t="s">
        <v>175</v>
      </c>
      <c r="D46" s="374" t="s">
        <v>167</v>
      </c>
      <c r="E46" s="375">
        <v>44123</v>
      </c>
      <c r="F46" s="376">
        <v>45219</v>
      </c>
      <c r="G46" s="374" t="s">
        <v>168</v>
      </c>
      <c r="H46" s="377">
        <v>27654.81</v>
      </c>
      <c r="I46" s="377">
        <v>23398.77</v>
      </c>
      <c r="J46" s="377">
        <v>25413.22</v>
      </c>
      <c r="K46" s="377">
        <v>27654.81</v>
      </c>
      <c r="L46" s="379">
        <v>6</v>
      </c>
      <c r="M46" s="53">
        <v>0.1</v>
      </c>
      <c r="N46" s="53">
        <v>5.9000000000000003E-4</v>
      </c>
      <c r="O46" s="53">
        <v>2.8476999999999999E-2</v>
      </c>
    </row>
    <row r="47" spans="1:15" ht="16.5">
      <c r="A47" s="374" t="s">
        <v>177</v>
      </c>
      <c r="B47" s="374" t="s">
        <v>165</v>
      </c>
      <c r="C47" s="374" t="s">
        <v>166</v>
      </c>
      <c r="D47" s="374" t="s">
        <v>167</v>
      </c>
      <c r="E47" s="375">
        <v>44126</v>
      </c>
      <c r="F47" s="376">
        <v>45807</v>
      </c>
      <c r="G47" s="374" t="s">
        <v>168</v>
      </c>
      <c r="H47" s="377">
        <v>2396.75</v>
      </c>
      <c r="I47" s="377">
        <v>1994.88</v>
      </c>
      <c r="J47" s="377">
        <v>2120.21</v>
      </c>
      <c r="K47" s="377">
        <v>2396.75</v>
      </c>
      <c r="L47" s="379">
        <v>6.1</v>
      </c>
      <c r="M47" s="53">
        <v>0.1</v>
      </c>
      <c r="N47" s="53">
        <v>5.0000000000000002E-5</v>
      </c>
      <c r="O47" s="53">
        <v>6.6498000000000002E-2</v>
      </c>
    </row>
    <row r="48" spans="1:15" ht="16.5">
      <c r="A48" s="374" t="s">
        <v>177</v>
      </c>
      <c r="B48" s="374" t="s">
        <v>165</v>
      </c>
      <c r="C48" s="374" t="s">
        <v>166</v>
      </c>
      <c r="D48" s="374" t="s">
        <v>167</v>
      </c>
      <c r="E48" s="375">
        <v>44126</v>
      </c>
      <c r="F48" s="376">
        <v>45625</v>
      </c>
      <c r="G48" s="374" t="s">
        <v>168</v>
      </c>
      <c r="H48" s="377">
        <v>17478.09</v>
      </c>
      <c r="I48" s="377">
        <v>14839.09</v>
      </c>
      <c r="J48" s="377">
        <v>15759.81</v>
      </c>
      <c r="K48" s="377">
        <v>17478.09</v>
      </c>
      <c r="L48" s="379">
        <v>6</v>
      </c>
      <c r="M48" s="53">
        <v>0.1</v>
      </c>
      <c r="N48" s="53">
        <v>3.6999999999999999E-4</v>
      </c>
      <c r="O48" s="53">
        <v>6.6447999999999993E-2</v>
      </c>
    </row>
    <row r="49" spans="1:15" ht="16.5">
      <c r="A49" s="374" t="s">
        <v>164</v>
      </c>
      <c r="B49" s="374" t="s">
        <v>199</v>
      </c>
      <c r="C49" s="374" t="s">
        <v>175</v>
      </c>
      <c r="D49" s="374" t="s">
        <v>167</v>
      </c>
      <c r="E49" s="375">
        <v>44126</v>
      </c>
      <c r="F49" s="376">
        <v>44858</v>
      </c>
      <c r="G49" s="374" t="s">
        <v>168</v>
      </c>
      <c r="H49" s="377">
        <v>26277.759999999998</v>
      </c>
      <c r="I49" s="377">
        <v>23957.57</v>
      </c>
      <c r="J49" s="377">
        <v>25611.29</v>
      </c>
      <c r="K49" s="377">
        <v>26277.759999999998</v>
      </c>
      <c r="L49" s="379">
        <v>6.5</v>
      </c>
      <c r="M49" s="53">
        <v>0.1</v>
      </c>
      <c r="N49" s="53">
        <v>5.9999999999999995E-4</v>
      </c>
      <c r="O49" s="53">
        <v>1.9327E-2</v>
      </c>
    </row>
    <row r="50" spans="1:15" ht="16.5">
      <c r="A50" s="374" t="s">
        <v>164</v>
      </c>
      <c r="B50" s="374" t="s">
        <v>200</v>
      </c>
      <c r="C50" s="374" t="s">
        <v>166</v>
      </c>
      <c r="D50" s="374" t="s">
        <v>167</v>
      </c>
      <c r="E50" s="375">
        <v>44127</v>
      </c>
      <c r="F50" s="376">
        <v>44869</v>
      </c>
      <c r="G50" s="374" t="s">
        <v>168</v>
      </c>
      <c r="H50" s="377">
        <v>104240.54</v>
      </c>
      <c r="I50" s="377">
        <v>95362.71</v>
      </c>
      <c r="J50" s="377">
        <v>101583.29</v>
      </c>
      <c r="K50" s="377">
        <v>104240.54</v>
      </c>
      <c r="L50" s="379">
        <v>5.45</v>
      </c>
      <c r="M50" s="53">
        <v>0.1</v>
      </c>
      <c r="N50" s="53">
        <v>2.3700000000000001E-3</v>
      </c>
      <c r="O50" s="53">
        <v>1.4760000000000001E-2</v>
      </c>
    </row>
    <row r="51" spans="1:15" ht="16.5">
      <c r="A51" s="374" t="s">
        <v>164</v>
      </c>
      <c r="B51" s="374" t="s">
        <v>200</v>
      </c>
      <c r="C51" s="374" t="s">
        <v>166</v>
      </c>
      <c r="D51" s="374" t="s">
        <v>167</v>
      </c>
      <c r="E51" s="375">
        <v>44134</v>
      </c>
      <c r="F51" s="376">
        <v>44869</v>
      </c>
      <c r="G51" s="374" t="s">
        <v>168</v>
      </c>
      <c r="H51" s="377">
        <v>104240.54</v>
      </c>
      <c r="I51" s="377">
        <v>95626.45</v>
      </c>
      <c r="J51" s="377">
        <v>101640.35</v>
      </c>
      <c r="K51" s="377">
        <v>104240.54</v>
      </c>
      <c r="L51" s="379">
        <v>5.45</v>
      </c>
      <c r="M51" s="53">
        <v>0.1</v>
      </c>
      <c r="N51" s="53">
        <v>2.3700000000000001E-3</v>
      </c>
      <c r="O51" s="53">
        <v>1.2390999999999999E-2</v>
      </c>
    </row>
    <row r="52" spans="1:15" ht="16.5">
      <c r="A52" s="374" t="s">
        <v>164</v>
      </c>
      <c r="B52" s="374" t="s">
        <v>180</v>
      </c>
      <c r="C52" s="374" t="s">
        <v>166</v>
      </c>
      <c r="D52" s="374" t="s">
        <v>167</v>
      </c>
      <c r="E52" s="375">
        <v>44134</v>
      </c>
      <c r="F52" s="376">
        <v>44844</v>
      </c>
      <c r="G52" s="374" t="s">
        <v>168</v>
      </c>
      <c r="H52" s="377">
        <v>209147.96</v>
      </c>
      <c r="I52" s="377">
        <v>191905.92000000001</v>
      </c>
      <c r="J52" s="377">
        <v>204387.67</v>
      </c>
      <c r="K52" s="377">
        <v>209147.96</v>
      </c>
      <c r="L52" s="379">
        <v>4.5</v>
      </c>
      <c r="M52" s="53">
        <v>0.1</v>
      </c>
      <c r="N52" s="53">
        <v>4.7699999999999999E-3</v>
      </c>
      <c r="O52" s="53">
        <v>1.6988E-2</v>
      </c>
    </row>
    <row r="53" spans="1:15" ht="16.5">
      <c r="A53" s="374" t="s">
        <v>164</v>
      </c>
      <c r="B53" s="374" t="s">
        <v>171</v>
      </c>
      <c r="C53" s="374" t="s">
        <v>175</v>
      </c>
      <c r="D53" s="374" t="s">
        <v>167</v>
      </c>
      <c r="E53" s="375">
        <v>44134</v>
      </c>
      <c r="F53" s="376">
        <v>44952</v>
      </c>
      <c r="G53" s="374" t="s">
        <v>168</v>
      </c>
      <c r="H53" s="377">
        <v>209493.4</v>
      </c>
      <c r="I53" s="377">
        <v>186315.13</v>
      </c>
      <c r="J53" s="377">
        <v>200766.04</v>
      </c>
      <c r="K53" s="377">
        <v>209493.4</v>
      </c>
      <c r="L53" s="379">
        <v>5.5</v>
      </c>
      <c r="M53" s="53">
        <v>0.1</v>
      </c>
      <c r="N53" s="53">
        <v>4.6800000000000001E-3</v>
      </c>
      <c r="O53" s="53">
        <v>5.3619E-2</v>
      </c>
    </row>
    <row r="54" spans="1:15" ht="16.5">
      <c r="A54" s="374" t="s">
        <v>164</v>
      </c>
      <c r="B54" s="374" t="s">
        <v>174</v>
      </c>
      <c r="C54" s="374" t="s">
        <v>175</v>
      </c>
      <c r="D54" s="374" t="s">
        <v>167</v>
      </c>
      <c r="E54" s="375">
        <v>44139</v>
      </c>
      <c r="F54" s="376">
        <v>45149</v>
      </c>
      <c r="G54" s="374" t="s">
        <v>168</v>
      </c>
      <c r="H54" s="377">
        <v>82140.41</v>
      </c>
      <c r="I54" s="377">
        <v>70400.009999999995</v>
      </c>
      <c r="J54" s="377">
        <v>76226.820000000007</v>
      </c>
      <c r="K54" s="377">
        <v>82140.41</v>
      </c>
      <c r="L54" s="379">
        <v>6.25</v>
      </c>
      <c r="M54" s="53">
        <v>0.1</v>
      </c>
      <c r="N54" s="53">
        <v>1.7799999999999999E-3</v>
      </c>
      <c r="O54" s="53">
        <v>2.7883999999999999E-2</v>
      </c>
    </row>
    <row r="55" spans="1:15" ht="16.5">
      <c r="A55" s="374" t="s">
        <v>164</v>
      </c>
      <c r="B55" s="374" t="s">
        <v>182</v>
      </c>
      <c r="C55" s="374" t="s">
        <v>166</v>
      </c>
      <c r="D55" s="374" t="s">
        <v>167</v>
      </c>
      <c r="E55" s="375">
        <v>44139</v>
      </c>
      <c r="F55" s="376">
        <v>45594</v>
      </c>
      <c r="G55" s="374" t="s">
        <v>168</v>
      </c>
      <c r="H55" s="377">
        <v>281267.15000000002</v>
      </c>
      <c r="I55" s="377">
        <v>241576.02</v>
      </c>
      <c r="J55" s="377">
        <v>255376.79</v>
      </c>
      <c r="K55" s="377">
        <v>281267.15000000002</v>
      </c>
      <c r="L55" s="379">
        <v>4.1500000000000004</v>
      </c>
      <c r="M55" s="53">
        <v>0.1</v>
      </c>
      <c r="N55" s="53">
        <v>5.96E-3</v>
      </c>
      <c r="O55" s="53">
        <v>1.0652999999999999E-2</v>
      </c>
    </row>
    <row r="56" spans="1:15" ht="16.5">
      <c r="A56" s="374" t="s">
        <v>169</v>
      </c>
      <c r="B56" s="374" t="s">
        <v>201</v>
      </c>
      <c r="C56" s="374" t="s">
        <v>175</v>
      </c>
      <c r="D56" s="374" t="s">
        <v>167</v>
      </c>
      <c r="E56" s="375">
        <v>44148</v>
      </c>
      <c r="F56" s="376">
        <v>45924</v>
      </c>
      <c r="G56" s="374" t="s">
        <v>168</v>
      </c>
      <c r="H56" s="377">
        <v>72146.61</v>
      </c>
      <c r="I56" s="377">
        <v>55483.26</v>
      </c>
      <c r="J56" s="377">
        <v>60025.14</v>
      </c>
      <c r="K56" s="377">
        <v>72146.61</v>
      </c>
      <c r="L56" s="379">
        <v>5.8</v>
      </c>
      <c r="M56" s="53">
        <v>0.1</v>
      </c>
      <c r="N56" s="53">
        <v>1.4E-3</v>
      </c>
      <c r="O56" s="53">
        <v>4.3895999999999998E-2</v>
      </c>
    </row>
    <row r="57" spans="1:15" ht="16.5">
      <c r="A57" s="374" t="s">
        <v>169</v>
      </c>
      <c r="B57" s="374" t="s">
        <v>201</v>
      </c>
      <c r="C57" s="374" t="s">
        <v>175</v>
      </c>
      <c r="D57" s="374" t="s">
        <v>167</v>
      </c>
      <c r="E57" s="375">
        <v>44272</v>
      </c>
      <c r="F57" s="376">
        <v>46659</v>
      </c>
      <c r="G57" s="374" t="s">
        <v>168</v>
      </c>
      <c r="H57" s="377">
        <v>36102.42</v>
      </c>
      <c r="I57" s="377">
        <v>25398.59</v>
      </c>
      <c r="J57" s="377">
        <v>27012.49</v>
      </c>
      <c r="K57" s="377">
        <v>36102.42</v>
      </c>
      <c r="L57" s="379">
        <v>6.12</v>
      </c>
      <c r="M57" s="53">
        <v>0.1</v>
      </c>
      <c r="N57" s="53">
        <v>6.3000000000000003E-4</v>
      </c>
      <c r="O57" s="53">
        <v>4.2495999999999999E-2</v>
      </c>
    </row>
    <row r="58" spans="1:15" ht="16.5">
      <c r="A58" s="374" t="s">
        <v>164</v>
      </c>
      <c r="B58" s="374" t="s">
        <v>176</v>
      </c>
      <c r="C58" s="374" t="s">
        <v>166</v>
      </c>
      <c r="D58" s="374" t="s">
        <v>167</v>
      </c>
      <c r="E58" s="375">
        <v>44148</v>
      </c>
      <c r="F58" s="376">
        <v>45001</v>
      </c>
      <c r="G58" s="374" t="s">
        <v>168</v>
      </c>
      <c r="H58" s="377">
        <v>104697.34</v>
      </c>
      <c r="I58" s="377">
        <v>93834.29</v>
      </c>
      <c r="J58" s="377">
        <v>100146.9</v>
      </c>
      <c r="K58" s="377">
        <v>104697.34</v>
      </c>
      <c r="L58" s="379">
        <v>4.5</v>
      </c>
      <c r="M58" s="53">
        <v>0.1</v>
      </c>
      <c r="N58" s="53">
        <v>2.3400000000000001E-3</v>
      </c>
      <c r="O58" s="53">
        <v>9.2650000000000007E-3</v>
      </c>
    </row>
    <row r="59" spans="1:15" ht="16.5">
      <c r="A59" s="374" t="s">
        <v>177</v>
      </c>
      <c r="B59" s="374" t="s">
        <v>165</v>
      </c>
      <c r="C59" s="374" t="s">
        <v>166</v>
      </c>
      <c r="D59" s="374" t="s">
        <v>167</v>
      </c>
      <c r="E59" s="375">
        <v>44175</v>
      </c>
      <c r="F59" s="376">
        <v>45807</v>
      </c>
      <c r="G59" s="374" t="s">
        <v>168</v>
      </c>
      <c r="H59" s="377">
        <v>71902.490000000005</v>
      </c>
      <c r="I59" s="377">
        <v>59194.31</v>
      </c>
      <c r="J59" s="377">
        <v>62881.59</v>
      </c>
      <c r="K59" s="377">
        <v>71902.490000000005</v>
      </c>
      <c r="L59" s="379">
        <v>6.1</v>
      </c>
      <c r="M59" s="53">
        <v>0.1</v>
      </c>
      <c r="N59" s="53">
        <v>1.47E-3</v>
      </c>
      <c r="O59" s="53">
        <v>6.608E-2</v>
      </c>
    </row>
    <row r="60" spans="1:15" ht="16.5">
      <c r="A60" s="374" t="s">
        <v>177</v>
      </c>
      <c r="B60" s="374" t="s">
        <v>165</v>
      </c>
      <c r="C60" s="374" t="s">
        <v>166</v>
      </c>
      <c r="D60" s="374" t="s">
        <v>167</v>
      </c>
      <c r="E60" s="375">
        <v>44180</v>
      </c>
      <c r="F60" s="376">
        <v>45625</v>
      </c>
      <c r="G60" s="374" t="s">
        <v>168</v>
      </c>
      <c r="H60" s="377">
        <v>361213.73</v>
      </c>
      <c r="I60" s="377">
        <v>305137.27</v>
      </c>
      <c r="J60" s="377">
        <v>323313.15999999997</v>
      </c>
      <c r="K60" s="377">
        <v>361213.73</v>
      </c>
      <c r="L60" s="379">
        <v>6</v>
      </c>
      <c r="M60" s="53">
        <v>0.1</v>
      </c>
      <c r="N60" s="53">
        <v>7.5399999999999998E-3</v>
      </c>
      <c r="O60" s="53">
        <v>6.4614000000000005E-2</v>
      </c>
    </row>
    <row r="61" spans="1:15" ht="16.5">
      <c r="A61" s="374" t="s">
        <v>177</v>
      </c>
      <c r="B61" s="374" t="s">
        <v>172</v>
      </c>
      <c r="C61" s="374" t="s">
        <v>166</v>
      </c>
      <c r="D61" s="374" t="s">
        <v>167</v>
      </c>
      <c r="E61" s="375">
        <v>44180</v>
      </c>
      <c r="F61" s="376">
        <v>45036</v>
      </c>
      <c r="G61" s="374" t="s">
        <v>168</v>
      </c>
      <c r="H61" s="377">
        <v>106544.5</v>
      </c>
      <c r="I61" s="377">
        <v>96642.66</v>
      </c>
      <c r="J61" s="377">
        <v>102044.87</v>
      </c>
      <c r="K61" s="377">
        <v>106544.5</v>
      </c>
      <c r="L61" s="379">
        <v>5.25</v>
      </c>
      <c r="M61" s="53">
        <v>0.1</v>
      </c>
      <c r="N61" s="53">
        <v>2.3800000000000002E-3</v>
      </c>
      <c r="O61" s="53">
        <v>7.8381000000000006E-2</v>
      </c>
    </row>
    <row r="62" spans="1:15" ht="16.5">
      <c r="A62" s="374" t="s">
        <v>169</v>
      </c>
      <c r="B62" s="374" t="s">
        <v>179</v>
      </c>
      <c r="C62" s="374" t="s">
        <v>166</v>
      </c>
      <c r="D62" s="374" t="s">
        <v>167</v>
      </c>
      <c r="E62" s="375">
        <v>44195</v>
      </c>
      <c r="F62" s="376">
        <v>45071</v>
      </c>
      <c r="G62" s="374" t="s">
        <v>168</v>
      </c>
      <c r="H62" s="377">
        <v>39783.46</v>
      </c>
      <c r="I62" s="377">
        <v>35481.49</v>
      </c>
      <c r="J62" s="377">
        <v>37705.72</v>
      </c>
      <c r="K62" s="377">
        <v>39783.46</v>
      </c>
      <c r="L62" s="379">
        <v>7</v>
      </c>
      <c r="M62" s="53">
        <v>0.1</v>
      </c>
      <c r="N62" s="53">
        <v>8.8000000000000003E-4</v>
      </c>
      <c r="O62" s="53">
        <v>6.3273999999999997E-2</v>
      </c>
    </row>
    <row r="63" spans="1:15" ht="16.5">
      <c r="A63" s="374" t="s">
        <v>164</v>
      </c>
      <c r="B63" s="374" t="s">
        <v>179</v>
      </c>
      <c r="C63" s="374" t="s">
        <v>166</v>
      </c>
      <c r="D63" s="374" t="s">
        <v>167</v>
      </c>
      <c r="E63" s="375">
        <v>44195</v>
      </c>
      <c r="F63" s="376">
        <v>45531</v>
      </c>
      <c r="G63" s="374" t="s">
        <v>168</v>
      </c>
      <c r="H63" s="377">
        <v>230410.98</v>
      </c>
      <c r="I63" s="377">
        <v>187031.33</v>
      </c>
      <c r="J63" s="377">
        <v>201478.66</v>
      </c>
      <c r="K63" s="377">
        <v>230410.98</v>
      </c>
      <c r="L63" s="379">
        <v>6</v>
      </c>
      <c r="M63" s="53">
        <v>0.1</v>
      </c>
      <c r="N63" s="53">
        <v>4.7000000000000002E-3</v>
      </c>
      <c r="O63" s="53">
        <v>6.2393999999999998E-2</v>
      </c>
    </row>
    <row r="64" spans="1:15" ht="16.5">
      <c r="A64" s="374" t="s">
        <v>164</v>
      </c>
      <c r="B64" s="374" t="s">
        <v>199</v>
      </c>
      <c r="C64" s="374" t="s">
        <v>175</v>
      </c>
      <c r="D64" s="374" t="s">
        <v>167</v>
      </c>
      <c r="E64" s="375">
        <v>44195</v>
      </c>
      <c r="F64" s="376">
        <v>45293</v>
      </c>
      <c r="G64" s="374" t="s">
        <v>168</v>
      </c>
      <c r="H64" s="377">
        <v>168271.26</v>
      </c>
      <c r="I64" s="377">
        <v>146729.04999999999</v>
      </c>
      <c r="J64" s="377">
        <v>155580</v>
      </c>
      <c r="K64" s="377">
        <v>168271.26</v>
      </c>
      <c r="L64" s="379">
        <v>6</v>
      </c>
      <c r="M64" s="53">
        <v>0.1</v>
      </c>
      <c r="N64" s="53">
        <v>3.63E-3</v>
      </c>
      <c r="O64" s="53">
        <v>1.873E-2</v>
      </c>
    </row>
    <row r="65" spans="1:15" ht="16.5">
      <c r="A65" s="374" t="s">
        <v>164</v>
      </c>
      <c r="B65" s="374" t="s">
        <v>202</v>
      </c>
      <c r="C65" s="374" t="s">
        <v>166</v>
      </c>
      <c r="D65" s="374" t="s">
        <v>167</v>
      </c>
      <c r="E65" s="375">
        <v>44202</v>
      </c>
      <c r="F65" s="376">
        <v>44657</v>
      </c>
      <c r="G65" s="374" t="s">
        <v>168</v>
      </c>
      <c r="H65" s="377">
        <v>42006</v>
      </c>
      <c r="I65" s="377">
        <v>40001.65</v>
      </c>
      <c r="J65" s="377">
        <v>41978.93</v>
      </c>
      <c r="K65" s="377">
        <v>42006</v>
      </c>
      <c r="L65" s="379">
        <v>5</v>
      </c>
      <c r="M65" s="53">
        <v>0.1</v>
      </c>
      <c r="N65" s="53">
        <v>9.7999999999999997E-4</v>
      </c>
      <c r="O65" s="53">
        <v>9.7040000000000008E-3</v>
      </c>
    </row>
    <row r="66" spans="1:15" ht="16.5">
      <c r="A66" s="374" t="s">
        <v>164</v>
      </c>
      <c r="B66" s="374" t="s">
        <v>202</v>
      </c>
      <c r="C66" s="374" t="s">
        <v>166</v>
      </c>
      <c r="D66" s="374" t="s">
        <v>167</v>
      </c>
      <c r="E66" s="375">
        <v>44202</v>
      </c>
      <c r="F66" s="376">
        <v>44879</v>
      </c>
      <c r="G66" s="374" t="s">
        <v>168</v>
      </c>
      <c r="H66" s="377">
        <v>33399</v>
      </c>
      <c r="I66" s="377">
        <v>31055.61</v>
      </c>
      <c r="J66" s="377">
        <v>32590.68</v>
      </c>
      <c r="K66" s="377">
        <v>33399</v>
      </c>
      <c r="L66" s="379">
        <v>5.25</v>
      </c>
      <c r="M66" s="53">
        <v>0.1</v>
      </c>
      <c r="N66" s="53">
        <v>7.6000000000000004E-4</v>
      </c>
      <c r="O66" s="53">
        <v>8.7250000000000001E-3</v>
      </c>
    </row>
    <row r="67" spans="1:15" ht="16.5">
      <c r="A67" s="374" t="s">
        <v>164</v>
      </c>
      <c r="B67" s="374" t="s">
        <v>174</v>
      </c>
      <c r="C67" s="374" t="s">
        <v>175</v>
      </c>
      <c r="D67" s="374" t="s">
        <v>167</v>
      </c>
      <c r="E67" s="375">
        <v>44204</v>
      </c>
      <c r="F67" s="376">
        <v>44935</v>
      </c>
      <c r="G67" s="374" t="s">
        <v>168</v>
      </c>
      <c r="H67" s="377">
        <v>315246.53999999998</v>
      </c>
      <c r="I67" s="377">
        <v>286290.12</v>
      </c>
      <c r="J67" s="377">
        <v>303776</v>
      </c>
      <c r="K67" s="377">
        <v>315246.53999999998</v>
      </c>
      <c r="L67" s="379">
        <v>5</v>
      </c>
      <c r="M67" s="53">
        <v>0.1</v>
      </c>
      <c r="N67" s="53">
        <v>7.0899999999999999E-3</v>
      </c>
      <c r="O67" s="53">
        <v>2.6106000000000001E-2</v>
      </c>
    </row>
    <row r="68" spans="1:15" ht="16.5">
      <c r="A68" s="374" t="s">
        <v>164</v>
      </c>
      <c r="B68" s="374" t="s">
        <v>202</v>
      </c>
      <c r="C68" s="374" t="s">
        <v>166</v>
      </c>
      <c r="D68" s="374" t="s">
        <v>167</v>
      </c>
      <c r="E68" s="375">
        <v>44208</v>
      </c>
      <c r="F68" s="376">
        <v>44723</v>
      </c>
      <c r="G68" s="374" t="s">
        <v>168</v>
      </c>
      <c r="H68" s="377">
        <v>126563</v>
      </c>
      <c r="I68" s="377">
        <v>119651.36</v>
      </c>
      <c r="J68" s="377">
        <v>125573.22</v>
      </c>
      <c r="K68" s="377">
        <v>126563</v>
      </c>
      <c r="L68" s="379">
        <v>5</v>
      </c>
      <c r="M68" s="53">
        <v>0.1</v>
      </c>
      <c r="N68" s="53">
        <v>2.9299999999999999E-3</v>
      </c>
      <c r="O68" s="53">
        <v>7.9640000000000006E-3</v>
      </c>
    </row>
    <row r="69" spans="1:15" ht="16.5">
      <c r="A69" s="374" t="s">
        <v>164</v>
      </c>
      <c r="B69" s="374" t="s">
        <v>176</v>
      </c>
      <c r="C69" s="374" t="s">
        <v>166</v>
      </c>
      <c r="D69" s="374" t="s">
        <v>167</v>
      </c>
      <c r="E69" s="375">
        <v>44208</v>
      </c>
      <c r="F69" s="376">
        <v>44872</v>
      </c>
      <c r="G69" s="374" t="s">
        <v>168</v>
      </c>
      <c r="H69" s="377">
        <v>258000.05</v>
      </c>
      <c r="I69" s="377">
        <v>240279.66</v>
      </c>
      <c r="J69" s="377">
        <v>252020.24</v>
      </c>
      <c r="K69" s="377">
        <v>258000.05</v>
      </c>
      <c r="L69" s="379">
        <v>4</v>
      </c>
      <c r="M69" s="53">
        <v>0.1</v>
      </c>
      <c r="N69" s="53">
        <v>5.8799999999999998E-3</v>
      </c>
      <c r="O69" s="53">
        <v>6.9290000000000003E-3</v>
      </c>
    </row>
    <row r="70" spans="1:15" ht="16.5">
      <c r="A70" s="374" t="s">
        <v>177</v>
      </c>
      <c r="B70" s="374" t="s">
        <v>172</v>
      </c>
      <c r="C70" s="374" t="s">
        <v>166</v>
      </c>
      <c r="D70" s="374" t="s">
        <v>167</v>
      </c>
      <c r="E70" s="375">
        <v>44218</v>
      </c>
      <c r="F70" s="376">
        <v>45036</v>
      </c>
      <c r="G70" s="374" t="s">
        <v>168</v>
      </c>
      <c r="H70" s="377">
        <v>53272.26</v>
      </c>
      <c r="I70" s="377">
        <v>48007</v>
      </c>
      <c r="J70" s="377">
        <v>50765.21</v>
      </c>
      <c r="K70" s="377">
        <v>53272.26</v>
      </c>
      <c r="L70" s="379">
        <v>5.25</v>
      </c>
      <c r="M70" s="53">
        <v>0.1</v>
      </c>
      <c r="N70" s="53">
        <v>1.1800000000000001E-3</v>
      </c>
      <c r="O70" s="53">
        <v>7.6000999999999999E-2</v>
      </c>
    </row>
    <row r="71" spans="1:15" ht="16.5">
      <c r="A71" s="374" t="s">
        <v>164</v>
      </c>
      <c r="B71" s="374" t="s">
        <v>171</v>
      </c>
      <c r="C71" s="374" t="s">
        <v>175</v>
      </c>
      <c r="D71" s="374" t="s">
        <v>167</v>
      </c>
      <c r="E71" s="375">
        <v>44222</v>
      </c>
      <c r="F71" s="376">
        <v>44739</v>
      </c>
      <c r="G71" s="374" t="s">
        <v>168</v>
      </c>
      <c r="H71" s="377">
        <v>101691.76</v>
      </c>
      <c r="I71" s="377">
        <v>95446.17</v>
      </c>
      <c r="J71" s="377">
        <v>100600.53</v>
      </c>
      <c r="K71" s="377">
        <v>101691.76</v>
      </c>
      <c r="L71" s="379">
        <v>6.5</v>
      </c>
      <c r="M71" s="53">
        <v>0.1</v>
      </c>
      <c r="N71" s="53">
        <v>2.3500000000000001E-3</v>
      </c>
      <c r="O71" s="53">
        <v>4.8936E-2</v>
      </c>
    </row>
    <row r="72" spans="1:15" ht="16.5">
      <c r="A72" s="374" t="s">
        <v>164</v>
      </c>
      <c r="B72" s="374" t="s">
        <v>172</v>
      </c>
      <c r="C72" s="374" t="s">
        <v>166</v>
      </c>
      <c r="D72" s="374" t="s">
        <v>167</v>
      </c>
      <c r="E72" s="375">
        <v>44223</v>
      </c>
      <c r="F72" s="376">
        <v>45131</v>
      </c>
      <c r="G72" s="374" t="s">
        <v>168</v>
      </c>
      <c r="H72" s="377">
        <v>161445</v>
      </c>
      <c r="I72" s="377">
        <v>144728.56</v>
      </c>
      <c r="J72" s="377">
        <v>152525.6</v>
      </c>
      <c r="K72" s="377">
        <v>161445</v>
      </c>
      <c r="L72" s="379">
        <v>5.0999999999999996</v>
      </c>
      <c r="M72" s="53">
        <v>0.1</v>
      </c>
      <c r="N72" s="53">
        <v>3.5599999999999998E-3</v>
      </c>
      <c r="O72" s="53">
        <v>7.4815999999999994E-2</v>
      </c>
    </row>
    <row r="73" spans="1:15" ht="16.5">
      <c r="A73" s="374" t="s">
        <v>169</v>
      </c>
      <c r="B73" s="374" t="s">
        <v>172</v>
      </c>
      <c r="C73" s="374" t="s">
        <v>166</v>
      </c>
      <c r="D73" s="374" t="s">
        <v>167</v>
      </c>
      <c r="E73" s="375">
        <v>44229</v>
      </c>
      <c r="F73" s="376">
        <v>45155</v>
      </c>
      <c r="G73" s="374" t="s">
        <v>168</v>
      </c>
      <c r="H73" s="377">
        <v>114424.11</v>
      </c>
      <c r="I73" s="377">
        <v>101786.78</v>
      </c>
      <c r="J73" s="377">
        <v>107483.67</v>
      </c>
      <c r="K73" s="377">
        <v>114424.11</v>
      </c>
      <c r="L73" s="379">
        <v>6</v>
      </c>
      <c r="M73" s="53">
        <v>0.1</v>
      </c>
      <c r="N73" s="53">
        <v>2.5100000000000001E-3</v>
      </c>
      <c r="O73" s="53">
        <v>7.1259000000000003E-2</v>
      </c>
    </row>
    <row r="74" spans="1:15" ht="16.5">
      <c r="A74" s="374" t="s">
        <v>164</v>
      </c>
      <c r="B74" s="374" t="s">
        <v>172</v>
      </c>
      <c r="C74" s="374" t="s">
        <v>166</v>
      </c>
      <c r="D74" s="374" t="s">
        <v>167</v>
      </c>
      <c r="E74" s="375">
        <v>44236</v>
      </c>
      <c r="F74" s="376">
        <v>45131</v>
      </c>
      <c r="G74" s="374" t="s">
        <v>168</v>
      </c>
      <c r="H74" s="377">
        <v>161445</v>
      </c>
      <c r="I74" s="377">
        <v>144959.41</v>
      </c>
      <c r="J74" s="377">
        <v>152525.6</v>
      </c>
      <c r="K74" s="377">
        <v>161445</v>
      </c>
      <c r="L74" s="379">
        <v>5.0999999999999996</v>
      </c>
      <c r="M74" s="53">
        <v>0.1</v>
      </c>
      <c r="N74" s="53">
        <v>3.5599999999999998E-3</v>
      </c>
      <c r="O74" s="53">
        <v>6.8751999999999994E-2</v>
      </c>
    </row>
    <row r="75" spans="1:15" ht="16.5">
      <c r="A75" s="374" t="s">
        <v>177</v>
      </c>
      <c r="B75" s="374" t="s">
        <v>179</v>
      </c>
      <c r="C75" s="374" t="s">
        <v>166</v>
      </c>
      <c r="D75" s="374" t="s">
        <v>167</v>
      </c>
      <c r="E75" s="375">
        <v>44243</v>
      </c>
      <c r="F75" s="376">
        <v>45470</v>
      </c>
      <c r="G75" s="374" t="s">
        <v>168</v>
      </c>
      <c r="H75" s="377">
        <v>9131.51</v>
      </c>
      <c r="I75" s="377">
        <v>7967.11</v>
      </c>
      <c r="J75" s="377">
        <v>8351.7999999999993</v>
      </c>
      <c r="K75" s="377">
        <v>9131.51</v>
      </c>
      <c r="L75" s="379">
        <v>6.25</v>
      </c>
      <c r="M75" s="53">
        <v>0.1</v>
      </c>
      <c r="N75" s="53">
        <v>1.9000000000000001E-4</v>
      </c>
      <c r="O75" s="53">
        <v>5.7695000000000003E-2</v>
      </c>
    </row>
    <row r="76" spans="1:15" ht="16.5">
      <c r="A76" s="374" t="s">
        <v>169</v>
      </c>
      <c r="B76" s="374" t="s">
        <v>179</v>
      </c>
      <c r="C76" s="374" t="s">
        <v>166</v>
      </c>
      <c r="D76" s="374" t="s">
        <v>167</v>
      </c>
      <c r="E76" s="375">
        <v>44245</v>
      </c>
      <c r="F76" s="376">
        <v>45715</v>
      </c>
      <c r="G76" s="374" t="s">
        <v>168</v>
      </c>
      <c r="H76" s="377">
        <v>11731.3</v>
      </c>
      <c r="I76" s="377">
        <v>9708.48</v>
      </c>
      <c r="J76" s="377">
        <v>10259.31</v>
      </c>
      <c r="K76" s="377">
        <v>11731.3</v>
      </c>
      <c r="L76" s="379">
        <v>5.75</v>
      </c>
      <c r="M76" s="53">
        <v>0.1</v>
      </c>
      <c r="N76" s="53">
        <v>2.4000000000000001E-4</v>
      </c>
      <c r="O76" s="53">
        <v>5.7500000000000002E-2</v>
      </c>
    </row>
    <row r="77" spans="1:15" ht="16.5">
      <c r="A77" s="374" t="s">
        <v>164</v>
      </c>
      <c r="B77" s="374" t="s">
        <v>199</v>
      </c>
      <c r="C77" s="374" t="s">
        <v>175</v>
      </c>
      <c r="D77" s="374" t="s">
        <v>167</v>
      </c>
      <c r="E77" s="375">
        <v>44258</v>
      </c>
      <c r="F77" s="376">
        <v>45128</v>
      </c>
      <c r="G77" s="374" t="s">
        <v>168</v>
      </c>
      <c r="H77" s="377">
        <v>53767.11</v>
      </c>
      <c r="I77" s="377">
        <v>48145.59</v>
      </c>
      <c r="J77" s="377">
        <v>50656.74</v>
      </c>
      <c r="K77" s="377">
        <v>53767.11</v>
      </c>
      <c r="L77" s="379">
        <v>5</v>
      </c>
      <c r="M77" s="53">
        <v>0.1</v>
      </c>
      <c r="N77" s="53">
        <v>1.1800000000000001E-3</v>
      </c>
      <c r="O77" s="53">
        <v>1.5101E-2</v>
      </c>
    </row>
    <row r="78" spans="1:15" ht="16.5">
      <c r="A78" s="374" t="s">
        <v>164</v>
      </c>
      <c r="B78" s="374" t="s">
        <v>171</v>
      </c>
      <c r="C78" s="374" t="s">
        <v>175</v>
      </c>
      <c r="D78" s="374" t="s">
        <v>167</v>
      </c>
      <c r="E78" s="375">
        <v>44258</v>
      </c>
      <c r="F78" s="376">
        <v>45230</v>
      </c>
      <c r="G78" s="374" t="s">
        <v>168</v>
      </c>
      <c r="H78" s="377">
        <v>111465.72</v>
      </c>
      <c r="I78" s="377">
        <v>98650.96</v>
      </c>
      <c r="J78" s="377">
        <v>103796.32</v>
      </c>
      <c r="K78" s="377">
        <v>111465.72</v>
      </c>
      <c r="L78" s="379">
        <v>6.75</v>
      </c>
      <c r="M78" s="53">
        <v>0.1</v>
      </c>
      <c r="N78" s="53">
        <v>2.4199999999999998E-3</v>
      </c>
      <c r="O78" s="53">
        <v>4.6589999999999999E-2</v>
      </c>
    </row>
    <row r="79" spans="1:15" ht="16.5">
      <c r="A79" s="374" t="s">
        <v>164</v>
      </c>
      <c r="B79" s="374" t="s">
        <v>202</v>
      </c>
      <c r="C79" s="374" t="s">
        <v>166</v>
      </c>
      <c r="D79" s="374" t="s">
        <v>167</v>
      </c>
      <c r="E79" s="375">
        <v>44265</v>
      </c>
      <c r="F79" s="376">
        <v>46021</v>
      </c>
      <c r="G79" s="374" t="s">
        <v>168</v>
      </c>
      <c r="H79" s="377">
        <v>176775</v>
      </c>
      <c r="I79" s="377">
        <v>142672.16</v>
      </c>
      <c r="J79" s="377">
        <v>149989.79999999999</v>
      </c>
      <c r="K79" s="377">
        <v>176775</v>
      </c>
      <c r="L79" s="379">
        <v>4.75</v>
      </c>
      <c r="M79" s="53">
        <v>0.1</v>
      </c>
      <c r="N79" s="53">
        <v>3.5000000000000001E-3</v>
      </c>
      <c r="O79" s="53">
        <v>5.0359999999999997E-3</v>
      </c>
    </row>
    <row r="80" spans="1:15" ht="16.5">
      <c r="A80" s="374" t="s">
        <v>164</v>
      </c>
      <c r="B80" s="374" t="s">
        <v>199</v>
      </c>
      <c r="C80" s="374" t="s">
        <v>175</v>
      </c>
      <c r="D80" s="374" t="s">
        <v>167</v>
      </c>
      <c r="E80" s="375">
        <v>44270</v>
      </c>
      <c r="F80" s="376">
        <v>45365</v>
      </c>
      <c r="G80" s="374" t="s">
        <v>168</v>
      </c>
      <c r="H80" s="377">
        <v>273912.7</v>
      </c>
      <c r="I80" s="377">
        <v>238622.76</v>
      </c>
      <c r="J80" s="377">
        <v>250679.11</v>
      </c>
      <c r="K80" s="377">
        <v>273912.7</v>
      </c>
      <c r="L80" s="379">
        <v>4.75</v>
      </c>
      <c r="M80" s="53">
        <v>0.1</v>
      </c>
      <c r="N80" s="53">
        <v>5.8500000000000002E-3</v>
      </c>
      <c r="O80" s="53">
        <v>1.3919000000000001E-2</v>
      </c>
    </row>
    <row r="81" spans="1:15" ht="16.5">
      <c r="A81" s="374" t="s">
        <v>164</v>
      </c>
      <c r="B81" s="374" t="s">
        <v>181</v>
      </c>
      <c r="C81" s="374" t="s">
        <v>175</v>
      </c>
      <c r="D81" s="374" t="s">
        <v>167</v>
      </c>
      <c r="E81" s="375">
        <v>44270</v>
      </c>
      <c r="F81" s="376">
        <v>45365</v>
      </c>
      <c r="G81" s="374" t="s">
        <v>168</v>
      </c>
      <c r="H81" s="377">
        <v>21812.33</v>
      </c>
      <c r="I81" s="377">
        <v>19136.419999999998</v>
      </c>
      <c r="J81" s="377">
        <v>20051.48</v>
      </c>
      <c r="K81" s="377">
        <v>21812.33</v>
      </c>
      <c r="L81" s="379">
        <v>4.5</v>
      </c>
      <c r="M81" s="53">
        <v>0.1</v>
      </c>
      <c r="N81" s="53">
        <v>4.6999999999999999E-4</v>
      </c>
      <c r="O81" s="53">
        <v>3.9838999999999999E-2</v>
      </c>
    </row>
    <row r="82" spans="1:15" ht="16.5">
      <c r="A82" s="374" t="s">
        <v>169</v>
      </c>
      <c r="B82" s="374" t="s">
        <v>171</v>
      </c>
      <c r="C82" s="374" t="s">
        <v>175</v>
      </c>
      <c r="D82" s="374" t="s">
        <v>167</v>
      </c>
      <c r="E82" s="375">
        <v>44272</v>
      </c>
      <c r="F82" s="376">
        <v>46829</v>
      </c>
      <c r="G82" s="374" t="s">
        <v>168</v>
      </c>
      <c r="H82" s="377">
        <v>332575.34000000003</v>
      </c>
      <c r="I82" s="377">
        <v>236865.4</v>
      </c>
      <c r="J82" s="377">
        <v>250580.79</v>
      </c>
      <c r="K82" s="377">
        <v>332575.34000000003</v>
      </c>
      <c r="L82" s="379">
        <v>5.5</v>
      </c>
      <c r="M82" s="53">
        <v>0.1</v>
      </c>
      <c r="N82" s="53">
        <v>5.8399999999999997E-3</v>
      </c>
      <c r="O82" s="53">
        <v>4.4169E-2</v>
      </c>
    </row>
    <row r="83" spans="1:15" ht="16.5">
      <c r="A83" s="374" t="s">
        <v>177</v>
      </c>
      <c r="B83" s="374" t="s">
        <v>179</v>
      </c>
      <c r="C83" s="374" t="s">
        <v>166</v>
      </c>
      <c r="D83" s="374" t="s">
        <v>167</v>
      </c>
      <c r="E83" s="375">
        <v>44277</v>
      </c>
      <c r="F83" s="376">
        <v>45470</v>
      </c>
      <c r="G83" s="374" t="s">
        <v>168</v>
      </c>
      <c r="H83" s="377">
        <v>57071.92</v>
      </c>
      <c r="I83" s="377">
        <v>49221.75</v>
      </c>
      <c r="J83" s="377">
        <v>51656.94</v>
      </c>
      <c r="K83" s="377">
        <v>57071.92</v>
      </c>
      <c r="L83" s="379">
        <v>6.25</v>
      </c>
      <c r="M83" s="53">
        <v>0.1</v>
      </c>
      <c r="N83" s="53">
        <v>1.1999999999999999E-3</v>
      </c>
      <c r="O83" s="53">
        <v>5.7260999999999999E-2</v>
      </c>
    </row>
    <row r="84" spans="1:15" ht="16.5">
      <c r="A84" s="374" t="s">
        <v>164</v>
      </c>
      <c r="B84" s="374" t="s">
        <v>179</v>
      </c>
      <c r="C84" s="374" t="s">
        <v>166</v>
      </c>
      <c r="D84" s="374" t="s">
        <v>167</v>
      </c>
      <c r="E84" s="375">
        <v>44279</v>
      </c>
      <c r="F84" s="376">
        <v>45531</v>
      </c>
      <c r="G84" s="374" t="s">
        <v>168</v>
      </c>
      <c r="H84" s="377">
        <v>57602.7</v>
      </c>
      <c r="I84" s="377">
        <v>50156.79</v>
      </c>
      <c r="J84" s="377">
        <v>52365.11</v>
      </c>
      <c r="K84" s="377">
        <v>57602.7</v>
      </c>
      <c r="L84" s="379">
        <v>6</v>
      </c>
      <c r="M84" s="53">
        <v>0.1</v>
      </c>
      <c r="N84" s="53">
        <v>1.2199999999999999E-3</v>
      </c>
      <c r="O84" s="53">
        <v>5.6056000000000002E-2</v>
      </c>
    </row>
    <row r="85" spans="1:15" ht="16.5">
      <c r="A85" s="374" t="s">
        <v>164</v>
      </c>
      <c r="B85" s="374" t="s">
        <v>201</v>
      </c>
      <c r="C85" s="374" t="s">
        <v>175</v>
      </c>
      <c r="D85" s="374" t="s">
        <v>167</v>
      </c>
      <c r="E85" s="375">
        <v>44285</v>
      </c>
      <c r="F85" s="376">
        <v>45162</v>
      </c>
      <c r="G85" s="374" t="s">
        <v>168</v>
      </c>
      <c r="H85" s="377">
        <v>109741.1</v>
      </c>
      <c r="I85" s="377">
        <v>96541.55</v>
      </c>
      <c r="J85" s="377">
        <v>101977.12</v>
      </c>
      <c r="K85" s="377">
        <v>109741.1</v>
      </c>
      <c r="L85" s="379">
        <v>6.5</v>
      </c>
      <c r="M85" s="53">
        <v>0.1</v>
      </c>
      <c r="N85" s="53">
        <v>2.3800000000000002E-3</v>
      </c>
      <c r="O85" s="53">
        <v>4.1866E-2</v>
      </c>
    </row>
    <row r="86" spans="1:15" ht="16.5">
      <c r="A86" s="374" t="s">
        <v>169</v>
      </c>
      <c r="B86" s="374" t="s">
        <v>172</v>
      </c>
      <c r="C86" s="374" t="s">
        <v>166</v>
      </c>
      <c r="D86" s="374" t="s">
        <v>167</v>
      </c>
      <c r="E86" s="375">
        <v>44295</v>
      </c>
      <c r="F86" s="376">
        <v>45768</v>
      </c>
      <c r="G86" s="374" t="s">
        <v>168</v>
      </c>
      <c r="H86" s="377">
        <v>18403.150000000001</v>
      </c>
      <c r="I86" s="377">
        <v>15684.3</v>
      </c>
      <c r="J86" s="377">
        <v>16350.52</v>
      </c>
      <c r="K86" s="377">
        <v>18403.150000000001</v>
      </c>
      <c r="L86" s="379">
        <v>7</v>
      </c>
      <c r="M86" s="53">
        <v>0.1</v>
      </c>
      <c r="N86" s="53">
        <v>3.8000000000000002E-4</v>
      </c>
      <c r="O86" s="53">
        <v>6.5195000000000003E-2</v>
      </c>
    </row>
    <row r="87" spans="1:15" ht="16.5">
      <c r="A87" s="374" t="s">
        <v>164</v>
      </c>
      <c r="B87" s="374" t="s">
        <v>234</v>
      </c>
      <c r="C87" s="374" t="s">
        <v>166</v>
      </c>
      <c r="D87" s="374" t="s">
        <v>167</v>
      </c>
      <c r="E87" s="375">
        <v>44299</v>
      </c>
      <c r="F87" s="376">
        <v>45397</v>
      </c>
      <c r="G87" s="374" t="s">
        <v>168</v>
      </c>
      <c r="H87" s="377">
        <v>561284.71</v>
      </c>
      <c r="I87" s="377">
        <v>501000</v>
      </c>
      <c r="J87" s="377">
        <v>520311.66</v>
      </c>
      <c r="K87" s="377">
        <v>561284.71</v>
      </c>
      <c r="L87" s="379">
        <v>4</v>
      </c>
      <c r="M87" s="53">
        <v>0.1</v>
      </c>
      <c r="N87" s="53">
        <v>1.214E-2</v>
      </c>
      <c r="O87" s="53">
        <v>0.33261400000000002</v>
      </c>
    </row>
    <row r="88" spans="1:15" ht="16.5">
      <c r="A88" s="374" t="s">
        <v>164</v>
      </c>
      <c r="B88" s="374" t="s">
        <v>181</v>
      </c>
      <c r="C88" s="374" t="s">
        <v>175</v>
      </c>
      <c r="D88" s="374" t="s">
        <v>167</v>
      </c>
      <c r="E88" s="375">
        <v>44301</v>
      </c>
      <c r="F88" s="376">
        <v>45041</v>
      </c>
      <c r="G88" s="374" t="s">
        <v>168</v>
      </c>
      <c r="H88" s="377">
        <v>320712.3</v>
      </c>
      <c r="I88" s="377">
        <v>293487.03000000003</v>
      </c>
      <c r="J88" s="377">
        <v>306287.12</v>
      </c>
      <c r="K88" s="377">
        <v>320712.3</v>
      </c>
      <c r="L88" s="379">
        <v>4.5</v>
      </c>
      <c r="M88" s="53">
        <v>0.1</v>
      </c>
      <c r="N88" s="53">
        <v>7.1399999999999996E-3</v>
      </c>
      <c r="O88" s="53">
        <v>3.9371000000000003E-2</v>
      </c>
    </row>
    <row r="89" spans="1:15" ht="16.5">
      <c r="A89" s="374" t="s">
        <v>164</v>
      </c>
      <c r="B89" s="374" t="s">
        <v>171</v>
      </c>
      <c r="C89" s="374" t="s">
        <v>175</v>
      </c>
      <c r="D89" s="374" t="s">
        <v>167</v>
      </c>
      <c r="E89" s="375">
        <v>44308</v>
      </c>
      <c r="F89" s="376">
        <v>45901</v>
      </c>
      <c r="G89" s="374" t="s">
        <v>168</v>
      </c>
      <c r="H89" s="377">
        <v>121764.36</v>
      </c>
      <c r="I89" s="377">
        <v>101795.33</v>
      </c>
      <c r="J89" s="377">
        <v>106117.75999999999</v>
      </c>
      <c r="K89" s="377">
        <v>121764.36</v>
      </c>
      <c r="L89" s="379">
        <v>6</v>
      </c>
      <c r="M89" s="53">
        <v>0.1</v>
      </c>
      <c r="N89" s="53">
        <v>2.48E-3</v>
      </c>
      <c r="O89" s="53">
        <v>3.8324999999999998E-2</v>
      </c>
    </row>
    <row r="90" spans="1:15" ht="16.5">
      <c r="A90" s="374" t="s">
        <v>177</v>
      </c>
      <c r="B90" s="374" t="s">
        <v>179</v>
      </c>
      <c r="C90" s="374" t="s">
        <v>166</v>
      </c>
      <c r="D90" s="374" t="s">
        <v>167</v>
      </c>
      <c r="E90" s="375">
        <v>44314</v>
      </c>
      <c r="F90" s="376">
        <v>45470</v>
      </c>
      <c r="G90" s="374" t="s">
        <v>168</v>
      </c>
      <c r="H90" s="377">
        <v>5707.19</v>
      </c>
      <c r="I90" s="377">
        <v>4750.63</v>
      </c>
      <c r="J90" s="377">
        <v>5023.07</v>
      </c>
      <c r="K90" s="377">
        <v>5707.19</v>
      </c>
      <c r="L90" s="379">
        <v>6.25</v>
      </c>
      <c r="M90" s="53">
        <v>0.1</v>
      </c>
      <c r="N90" s="53">
        <v>1.2E-4</v>
      </c>
      <c r="O90" s="53">
        <v>5.4835000000000002E-2</v>
      </c>
    </row>
    <row r="91" spans="1:15" ht="16.5">
      <c r="A91" s="374" t="s">
        <v>164</v>
      </c>
      <c r="B91" s="374" t="s">
        <v>181</v>
      </c>
      <c r="C91" s="374" t="s">
        <v>175</v>
      </c>
      <c r="D91" s="374" t="s">
        <v>167</v>
      </c>
      <c r="E91" s="375">
        <v>44315</v>
      </c>
      <c r="F91" s="376">
        <v>44973</v>
      </c>
      <c r="G91" s="374" t="s">
        <v>168</v>
      </c>
      <c r="H91" s="377">
        <v>161506.92000000001</v>
      </c>
      <c r="I91" s="377">
        <v>148133.22</v>
      </c>
      <c r="J91" s="377">
        <v>154938.1</v>
      </c>
      <c r="K91" s="377">
        <v>161506.92000000001</v>
      </c>
      <c r="L91" s="379">
        <v>7</v>
      </c>
      <c r="M91" s="53">
        <v>0.1</v>
      </c>
      <c r="N91" s="53">
        <v>3.6099999999999999E-3</v>
      </c>
      <c r="O91" s="53">
        <v>3.2228E-2</v>
      </c>
    </row>
    <row r="92" spans="1:15" ht="16.5">
      <c r="A92" s="374" t="s">
        <v>164</v>
      </c>
      <c r="B92" s="374" t="s">
        <v>181</v>
      </c>
      <c r="C92" s="374" t="s">
        <v>175</v>
      </c>
      <c r="D92" s="374" t="s">
        <v>167</v>
      </c>
      <c r="E92" s="375">
        <v>44319</v>
      </c>
      <c r="F92" s="376">
        <v>44869</v>
      </c>
      <c r="G92" s="374" t="s">
        <v>168</v>
      </c>
      <c r="H92" s="377">
        <v>26205.83</v>
      </c>
      <c r="I92" s="377">
        <v>24560.76</v>
      </c>
      <c r="J92" s="377">
        <v>25546.55</v>
      </c>
      <c r="K92" s="377">
        <v>26205.83</v>
      </c>
      <c r="L92" s="379">
        <v>4.3499999999999996</v>
      </c>
      <c r="M92" s="53">
        <v>0.1</v>
      </c>
      <c r="N92" s="53">
        <v>5.9999999999999995E-4</v>
      </c>
      <c r="O92" s="53">
        <v>2.8614000000000001E-2</v>
      </c>
    </row>
    <row r="93" spans="1:15" ht="16.5">
      <c r="A93" s="374" t="s">
        <v>164</v>
      </c>
      <c r="B93" s="374" t="s">
        <v>172</v>
      </c>
      <c r="C93" s="374" t="s">
        <v>166</v>
      </c>
      <c r="D93" s="374" t="s">
        <v>167</v>
      </c>
      <c r="E93" s="375">
        <v>44320</v>
      </c>
      <c r="F93" s="376">
        <v>45131</v>
      </c>
      <c r="G93" s="374" t="s">
        <v>168</v>
      </c>
      <c r="H93" s="377">
        <v>484335</v>
      </c>
      <c r="I93" s="377">
        <v>446054.38</v>
      </c>
      <c r="J93" s="377">
        <v>461618.36</v>
      </c>
      <c r="K93" s="377">
        <v>484335</v>
      </c>
      <c r="L93" s="379">
        <v>5.0999999999999996</v>
      </c>
      <c r="M93" s="53">
        <v>0.1</v>
      </c>
      <c r="N93" s="53">
        <v>1.077E-2</v>
      </c>
      <c r="O93" s="53">
        <v>6.4812999999999996E-2</v>
      </c>
    </row>
    <row r="94" spans="1:15" ht="16.5">
      <c r="A94" s="374" t="s">
        <v>164</v>
      </c>
      <c r="B94" s="374" t="s">
        <v>172</v>
      </c>
      <c r="C94" s="374" t="s">
        <v>166</v>
      </c>
      <c r="D94" s="374" t="s">
        <v>167</v>
      </c>
      <c r="E94" s="375">
        <v>44328</v>
      </c>
      <c r="F94" s="376">
        <v>45131</v>
      </c>
      <c r="G94" s="374" t="s">
        <v>168</v>
      </c>
      <c r="H94" s="377">
        <v>484335</v>
      </c>
      <c r="I94" s="377">
        <v>446900.93</v>
      </c>
      <c r="J94" s="377">
        <v>461908.71</v>
      </c>
      <c r="K94" s="377">
        <v>484335</v>
      </c>
      <c r="L94" s="379">
        <v>5.0999999999999996</v>
      </c>
      <c r="M94" s="53">
        <v>0.1</v>
      </c>
      <c r="N94" s="53">
        <v>1.077E-2</v>
      </c>
      <c r="O94" s="53">
        <v>5.4046999999999998E-2</v>
      </c>
    </row>
    <row r="95" spans="1:15" ht="16.5">
      <c r="A95" s="374" t="s">
        <v>164</v>
      </c>
      <c r="B95" s="374" t="s">
        <v>181</v>
      </c>
      <c r="C95" s="374" t="s">
        <v>175</v>
      </c>
      <c r="D95" s="374" t="s">
        <v>167</v>
      </c>
      <c r="E95" s="375">
        <v>44334</v>
      </c>
      <c r="F95" s="376">
        <v>45063</v>
      </c>
      <c r="G95" s="374" t="s">
        <v>168</v>
      </c>
      <c r="H95" s="377">
        <v>113101.5</v>
      </c>
      <c r="I95" s="377">
        <v>103360.34</v>
      </c>
      <c r="J95" s="377">
        <v>107548.68</v>
      </c>
      <c r="K95" s="377">
        <v>113101.5</v>
      </c>
      <c r="L95" s="379">
        <v>4.5999999999999996</v>
      </c>
      <c r="M95" s="53">
        <v>0.1</v>
      </c>
      <c r="N95" s="53">
        <v>2.5100000000000001E-3</v>
      </c>
      <c r="O95" s="53">
        <v>2.8018000000000001E-2</v>
      </c>
    </row>
    <row r="96" spans="1:15" ht="16.5">
      <c r="A96" s="374" t="s">
        <v>164</v>
      </c>
      <c r="B96" s="374" t="s">
        <v>173</v>
      </c>
      <c r="C96" s="374" t="s">
        <v>166</v>
      </c>
      <c r="D96" s="374" t="s">
        <v>167</v>
      </c>
      <c r="E96" s="375">
        <v>44334</v>
      </c>
      <c r="F96" s="376">
        <v>45070</v>
      </c>
      <c r="G96" s="374" t="s">
        <v>168</v>
      </c>
      <c r="H96" s="377">
        <v>216241.04</v>
      </c>
      <c r="I96" s="377">
        <v>205622</v>
      </c>
      <c r="J96" s="377">
        <v>210217.46</v>
      </c>
      <c r="K96" s="377">
        <v>216241.04</v>
      </c>
      <c r="L96" s="379">
        <v>6.5</v>
      </c>
      <c r="M96" s="53">
        <v>0.1</v>
      </c>
      <c r="N96" s="53">
        <v>4.8999999999999998E-3</v>
      </c>
      <c r="O96" s="53">
        <v>2.5607999999999999E-2</v>
      </c>
    </row>
    <row r="97" spans="1:15" ht="16.5">
      <c r="A97" s="374" t="s">
        <v>164</v>
      </c>
      <c r="B97" s="374" t="s">
        <v>172</v>
      </c>
      <c r="C97" s="374" t="s">
        <v>166</v>
      </c>
      <c r="D97" s="374" t="s">
        <v>167</v>
      </c>
      <c r="E97" s="375">
        <v>44335</v>
      </c>
      <c r="F97" s="376">
        <v>45131</v>
      </c>
      <c r="G97" s="374" t="s">
        <v>168</v>
      </c>
      <c r="H97" s="377">
        <v>322890</v>
      </c>
      <c r="I97" s="377">
        <v>298147.3</v>
      </c>
      <c r="J97" s="377">
        <v>307939.14</v>
      </c>
      <c r="K97" s="377">
        <v>322890</v>
      </c>
      <c r="L97" s="379">
        <v>5.0999999999999996</v>
      </c>
      <c r="M97" s="53">
        <v>0.1</v>
      </c>
      <c r="N97" s="53">
        <v>7.1799999999999998E-3</v>
      </c>
      <c r="O97" s="53">
        <v>4.3274E-2</v>
      </c>
    </row>
    <row r="98" spans="1:15" ht="16.5">
      <c r="A98" s="374" t="s">
        <v>164</v>
      </c>
      <c r="B98" s="374" t="s">
        <v>165</v>
      </c>
      <c r="C98" s="374" t="s">
        <v>166</v>
      </c>
      <c r="D98" s="374" t="s">
        <v>167</v>
      </c>
      <c r="E98" s="375">
        <v>44347</v>
      </c>
      <c r="F98" s="376">
        <v>45440</v>
      </c>
      <c r="G98" s="374" t="s">
        <v>168</v>
      </c>
      <c r="H98" s="377">
        <v>232948</v>
      </c>
      <c r="I98" s="377">
        <v>202420.27</v>
      </c>
      <c r="J98" s="377">
        <v>210919.78</v>
      </c>
      <c r="K98" s="377">
        <v>232948</v>
      </c>
      <c r="L98" s="379">
        <v>6.5</v>
      </c>
      <c r="M98" s="53">
        <v>0.1</v>
      </c>
      <c r="N98" s="53">
        <v>4.9199999999999999E-3</v>
      </c>
      <c r="O98" s="53">
        <v>5.7072999999999999E-2</v>
      </c>
    </row>
    <row r="99" spans="1:15" ht="16.5">
      <c r="A99" s="374" t="s">
        <v>164</v>
      </c>
      <c r="B99" s="374" t="s">
        <v>234</v>
      </c>
      <c r="C99" s="374" t="s">
        <v>166</v>
      </c>
      <c r="D99" s="374" t="s">
        <v>167</v>
      </c>
      <c r="E99" s="375">
        <v>44354</v>
      </c>
      <c r="F99" s="376">
        <v>45341</v>
      </c>
      <c r="G99" s="374" t="s">
        <v>168</v>
      </c>
      <c r="H99" s="377">
        <v>541189.80000000005</v>
      </c>
      <c r="I99" s="377">
        <v>487540.23</v>
      </c>
      <c r="J99" s="377">
        <v>503324.1</v>
      </c>
      <c r="K99" s="377">
        <v>541189.80000000005</v>
      </c>
      <c r="L99" s="379">
        <v>4</v>
      </c>
      <c r="M99" s="53">
        <v>0.1</v>
      </c>
      <c r="N99" s="53">
        <v>1.174E-2</v>
      </c>
      <c r="O99" s="53">
        <v>0.32047799999999999</v>
      </c>
    </row>
    <row r="100" spans="1:15" ht="16.5">
      <c r="A100" s="374" t="s">
        <v>164</v>
      </c>
      <c r="B100" s="374" t="s">
        <v>178</v>
      </c>
      <c r="C100" s="374" t="s">
        <v>166</v>
      </c>
      <c r="D100" s="374" t="s">
        <v>167</v>
      </c>
      <c r="E100" s="375">
        <v>44377</v>
      </c>
      <c r="F100" s="376">
        <v>46937</v>
      </c>
      <c r="G100" s="374" t="s">
        <v>168</v>
      </c>
      <c r="H100" s="377">
        <v>40501.29</v>
      </c>
      <c r="I100" s="377">
        <v>29398.82</v>
      </c>
      <c r="J100" s="377">
        <v>30571.82</v>
      </c>
      <c r="K100" s="377">
        <v>40501.29</v>
      </c>
      <c r="L100" s="379">
        <v>5.5</v>
      </c>
      <c r="M100" s="53">
        <v>0.1</v>
      </c>
      <c r="N100" s="53">
        <v>7.1000000000000002E-4</v>
      </c>
      <c r="O100" s="53">
        <v>3.0270000000000002E-3</v>
      </c>
    </row>
    <row r="101" spans="1:15" ht="16.5">
      <c r="A101" s="374" t="s">
        <v>164</v>
      </c>
      <c r="B101" s="374" t="s">
        <v>234</v>
      </c>
      <c r="C101" s="374" t="s">
        <v>166</v>
      </c>
      <c r="D101" s="374" t="s">
        <v>167</v>
      </c>
      <c r="E101" s="375">
        <v>44383</v>
      </c>
      <c r="F101" s="376">
        <v>45481</v>
      </c>
      <c r="G101" s="374" t="s">
        <v>168</v>
      </c>
      <c r="H101" s="377">
        <v>1116540.94</v>
      </c>
      <c r="I101" s="377">
        <v>1002000</v>
      </c>
      <c r="J101" s="377">
        <v>1029816.84</v>
      </c>
      <c r="K101" s="377">
        <v>1116540.94</v>
      </c>
      <c r="L101" s="379">
        <v>3.8</v>
      </c>
      <c r="M101" s="53">
        <v>0.1</v>
      </c>
      <c r="N101" s="53">
        <v>2.402E-2</v>
      </c>
      <c r="O101" s="53">
        <v>0.30873899999999999</v>
      </c>
    </row>
    <row r="102" spans="1:15" ht="16.5">
      <c r="A102" s="374" t="s">
        <v>177</v>
      </c>
      <c r="B102" s="374" t="s">
        <v>179</v>
      </c>
      <c r="C102" s="374" t="s">
        <v>166</v>
      </c>
      <c r="D102" s="374" t="s">
        <v>167</v>
      </c>
      <c r="E102" s="375">
        <v>44393</v>
      </c>
      <c r="F102" s="376">
        <v>45386</v>
      </c>
      <c r="G102" s="374" t="s">
        <v>168</v>
      </c>
      <c r="H102" s="377">
        <v>228287.67</v>
      </c>
      <c r="I102" s="377">
        <v>208622.58</v>
      </c>
      <c r="J102" s="377">
        <v>213808.73</v>
      </c>
      <c r="K102" s="377">
        <v>228287.67</v>
      </c>
      <c r="L102" s="379">
        <v>6.25</v>
      </c>
      <c r="M102" s="53">
        <v>0.1</v>
      </c>
      <c r="N102" s="53">
        <v>4.9899999999999996E-3</v>
      </c>
      <c r="O102" s="53">
        <v>5.4718000000000003E-2</v>
      </c>
    </row>
    <row r="103" spans="1:15" ht="16.5">
      <c r="A103" s="374" t="s">
        <v>164</v>
      </c>
      <c r="B103" s="374" t="s">
        <v>181</v>
      </c>
      <c r="C103" s="374" t="s">
        <v>175</v>
      </c>
      <c r="D103" s="374" t="s">
        <v>167</v>
      </c>
      <c r="E103" s="375">
        <v>44396</v>
      </c>
      <c r="F103" s="376">
        <v>45831</v>
      </c>
      <c r="G103" s="374" t="s">
        <v>168</v>
      </c>
      <c r="H103" s="377">
        <v>11553.42</v>
      </c>
      <c r="I103" s="377">
        <v>9787.75</v>
      </c>
      <c r="J103" s="377">
        <v>10098.59</v>
      </c>
      <c r="K103" s="377">
        <v>11553.42</v>
      </c>
      <c r="L103" s="379">
        <v>4.5</v>
      </c>
      <c r="M103" s="53">
        <v>0.1</v>
      </c>
      <c r="N103" s="53">
        <v>2.4000000000000001E-4</v>
      </c>
      <c r="O103" s="53">
        <v>2.5510000000000001E-2</v>
      </c>
    </row>
    <row r="104" spans="1:15" ht="16.5">
      <c r="A104" s="374" t="s">
        <v>169</v>
      </c>
      <c r="B104" s="374" t="s">
        <v>201</v>
      </c>
      <c r="C104" s="374" t="s">
        <v>175</v>
      </c>
      <c r="D104" s="374" t="s">
        <v>167</v>
      </c>
      <c r="E104" s="375">
        <v>44399</v>
      </c>
      <c r="F104" s="376">
        <v>46659</v>
      </c>
      <c r="G104" s="374" t="s">
        <v>168</v>
      </c>
      <c r="H104" s="377">
        <v>40113.800000000003</v>
      </c>
      <c r="I104" s="377">
        <v>29240.29</v>
      </c>
      <c r="J104" s="377">
        <v>30422.799999999999</v>
      </c>
      <c r="K104" s="377">
        <v>40113.800000000003</v>
      </c>
      <c r="L104" s="379">
        <v>6.12</v>
      </c>
      <c r="M104" s="53">
        <v>0.1</v>
      </c>
      <c r="N104" s="53">
        <v>7.1000000000000002E-4</v>
      </c>
      <c r="O104" s="53">
        <v>3.9488000000000002E-2</v>
      </c>
    </row>
    <row r="105" spans="1:15" ht="16.5">
      <c r="A105" s="374" t="s">
        <v>164</v>
      </c>
      <c r="B105" s="374" t="s">
        <v>234</v>
      </c>
      <c r="C105" s="374" t="s">
        <v>166</v>
      </c>
      <c r="D105" s="374" t="s">
        <v>167</v>
      </c>
      <c r="E105" s="375">
        <v>44426</v>
      </c>
      <c r="F105" s="376">
        <v>45523</v>
      </c>
      <c r="G105" s="374" t="s">
        <v>168</v>
      </c>
      <c r="H105" s="377">
        <v>1116436.6200000001</v>
      </c>
      <c r="I105" s="377">
        <v>1002000</v>
      </c>
      <c r="J105" s="377">
        <v>1025302.62</v>
      </c>
      <c r="K105" s="377">
        <v>1116436.6200000001</v>
      </c>
      <c r="L105" s="379">
        <v>3.8</v>
      </c>
      <c r="M105" s="53">
        <v>0.1</v>
      </c>
      <c r="N105" s="53">
        <v>2.3910000000000001E-2</v>
      </c>
      <c r="O105" s="53">
        <v>0.28471999999999997</v>
      </c>
    </row>
    <row r="106" spans="1:15" ht="16.5">
      <c r="A106" s="374" t="s">
        <v>164</v>
      </c>
      <c r="B106" s="374" t="s">
        <v>235</v>
      </c>
      <c r="C106" s="374" t="s">
        <v>175</v>
      </c>
      <c r="D106" s="374" t="s">
        <v>167</v>
      </c>
      <c r="E106" s="375">
        <v>44431</v>
      </c>
      <c r="F106" s="376">
        <v>45889</v>
      </c>
      <c r="G106" s="374" t="s">
        <v>168</v>
      </c>
      <c r="H106" s="377">
        <v>115764</v>
      </c>
      <c r="I106" s="377">
        <v>97834.41</v>
      </c>
      <c r="J106" s="377">
        <v>100494.04</v>
      </c>
      <c r="K106" s="377">
        <v>115764</v>
      </c>
      <c r="L106" s="379">
        <v>4.5</v>
      </c>
      <c r="M106" s="53">
        <v>0.1</v>
      </c>
      <c r="N106" s="53">
        <v>2.3400000000000001E-3</v>
      </c>
      <c r="O106" s="53">
        <v>2.3440000000000002E-3</v>
      </c>
    </row>
    <row r="107" spans="1:15" ht="16.5">
      <c r="A107" s="374" t="s">
        <v>164</v>
      </c>
      <c r="B107" s="374" t="s">
        <v>234</v>
      </c>
      <c r="C107" s="374" t="s">
        <v>166</v>
      </c>
      <c r="D107" s="374" t="s">
        <v>167</v>
      </c>
      <c r="E107" s="375">
        <v>44446</v>
      </c>
      <c r="F107" s="376">
        <v>45544</v>
      </c>
      <c r="G107" s="374" t="s">
        <v>168</v>
      </c>
      <c r="H107" s="377">
        <v>1116540.94</v>
      </c>
      <c r="I107" s="377">
        <v>1002000</v>
      </c>
      <c r="J107" s="377">
        <v>1023209.16</v>
      </c>
      <c r="K107" s="377">
        <v>1116540.94</v>
      </c>
      <c r="L107" s="379">
        <v>3.8</v>
      </c>
      <c r="M107" s="53">
        <v>0.1</v>
      </c>
      <c r="N107" s="53">
        <v>2.3859999999999999E-2</v>
      </c>
      <c r="O107" s="53">
        <v>0.26080700000000001</v>
      </c>
    </row>
    <row r="108" spans="1:15" ht="16.5">
      <c r="A108" s="374" t="s">
        <v>177</v>
      </c>
      <c r="B108" s="374" t="s">
        <v>165</v>
      </c>
      <c r="C108" s="374" t="s">
        <v>166</v>
      </c>
      <c r="D108" s="374" t="s">
        <v>167</v>
      </c>
      <c r="E108" s="375">
        <v>44449</v>
      </c>
      <c r="F108" s="376">
        <v>45625</v>
      </c>
      <c r="G108" s="374" t="s">
        <v>168</v>
      </c>
      <c r="H108" s="377">
        <v>17478.09</v>
      </c>
      <c r="I108" s="377">
        <v>15397.59</v>
      </c>
      <c r="J108" s="377">
        <v>15758.65</v>
      </c>
      <c r="K108" s="377">
        <v>17478.09</v>
      </c>
      <c r="L108" s="379">
        <v>6</v>
      </c>
      <c r="M108" s="53">
        <v>0.1</v>
      </c>
      <c r="N108" s="53">
        <v>3.6999999999999999E-4</v>
      </c>
      <c r="O108" s="53">
        <v>5.2153999999999999E-2</v>
      </c>
    </row>
    <row r="109" spans="1:15" ht="16.5">
      <c r="A109" s="374" t="s">
        <v>164</v>
      </c>
      <c r="B109" s="374" t="s">
        <v>201</v>
      </c>
      <c r="C109" s="374" t="s">
        <v>175</v>
      </c>
      <c r="D109" s="374" t="s">
        <v>167</v>
      </c>
      <c r="E109" s="375">
        <v>44452</v>
      </c>
      <c r="F109" s="376">
        <v>45420</v>
      </c>
      <c r="G109" s="374" t="s">
        <v>168</v>
      </c>
      <c r="H109" s="377">
        <v>115342.06</v>
      </c>
      <c r="I109" s="377">
        <v>101396.92</v>
      </c>
      <c r="J109" s="377">
        <v>104265.44</v>
      </c>
      <c r="K109" s="377">
        <v>115342.06</v>
      </c>
      <c r="L109" s="379">
        <v>7</v>
      </c>
      <c r="M109" s="53">
        <v>0.1</v>
      </c>
      <c r="N109" s="53">
        <v>2.4299999999999999E-3</v>
      </c>
      <c r="O109" s="53">
        <v>3.8778E-2</v>
      </c>
    </row>
    <row r="110" spans="1:15" ht="16.5">
      <c r="A110" s="374" t="s">
        <v>164</v>
      </c>
      <c r="B110" s="374" t="s">
        <v>171</v>
      </c>
      <c r="C110" s="374" t="s">
        <v>175</v>
      </c>
      <c r="D110" s="374" t="s">
        <v>167</v>
      </c>
      <c r="E110" s="375">
        <v>44452</v>
      </c>
      <c r="F110" s="376">
        <v>45313</v>
      </c>
      <c r="G110" s="374" t="s">
        <v>168</v>
      </c>
      <c r="H110" s="377">
        <v>112619.76</v>
      </c>
      <c r="I110" s="377">
        <v>101419.81</v>
      </c>
      <c r="J110" s="377">
        <v>104018.57</v>
      </c>
      <c r="K110" s="377">
        <v>112619.76</v>
      </c>
      <c r="L110" s="379">
        <v>6.25</v>
      </c>
      <c r="M110" s="53">
        <v>0.1</v>
      </c>
      <c r="N110" s="53">
        <v>2.4299999999999999E-3</v>
      </c>
      <c r="O110" s="53">
        <v>3.585E-2</v>
      </c>
    </row>
    <row r="111" spans="1:15" ht="16.5">
      <c r="A111" s="374" t="s">
        <v>164</v>
      </c>
      <c r="B111" s="374" t="s">
        <v>171</v>
      </c>
      <c r="C111" s="374" t="s">
        <v>175</v>
      </c>
      <c r="D111" s="374" t="s">
        <v>167</v>
      </c>
      <c r="E111" s="375">
        <v>44452</v>
      </c>
      <c r="F111" s="376">
        <v>45509</v>
      </c>
      <c r="G111" s="374" t="s">
        <v>168</v>
      </c>
      <c r="H111" s="377">
        <v>115804.82</v>
      </c>
      <c r="I111" s="377">
        <v>97752.38</v>
      </c>
      <c r="J111" s="377">
        <v>101113.09</v>
      </c>
      <c r="K111" s="377">
        <v>115804.82</v>
      </c>
      <c r="L111" s="379">
        <v>6.25</v>
      </c>
      <c r="M111" s="53">
        <v>0.1</v>
      </c>
      <c r="N111" s="53">
        <v>2.3600000000000001E-3</v>
      </c>
      <c r="O111" s="53">
        <v>3.3424000000000002E-2</v>
      </c>
    </row>
    <row r="112" spans="1:15" ht="16.5">
      <c r="A112" s="374" t="s">
        <v>164</v>
      </c>
      <c r="B112" s="374" t="s">
        <v>181</v>
      </c>
      <c r="C112" s="374" t="s">
        <v>175</v>
      </c>
      <c r="D112" s="374" t="s">
        <v>167</v>
      </c>
      <c r="E112" s="375">
        <v>44452</v>
      </c>
      <c r="F112" s="376">
        <v>44711</v>
      </c>
      <c r="G112" s="374" t="s">
        <v>168</v>
      </c>
      <c r="H112" s="377">
        <v>152934.24</v>
      </c>
      <c r="I112" s="377">
        <v>147730.12</v>
      </c>
      <c r="J112" s="377">
        <v>151712.57</v>
      </c>
      <c r="K112" s="377">
        <v>152934.24</v>
      </c>
      <c r="L112" s="379">
        <v>7</v>
      </c>
      <c r="M112" s="53">
        <v>0.1</v>
      </c>
      <c r="N112" s="53">
        <v>3.5400000000000002E-3</v>
      </c>
      <c r="O112" s="53">
        <v>2.5274000000000001E-2</v>
      </c>
    </row>
    <row r="113" spans="1:15" ht="16.5">
      <c r="A113" s="374" t="s">
        <v>177</v>
      </c>
      <c r="B113" s="374" t="s">
        <v>179</v>
      </c>
      <c r="C113" s="374" t="s">
        <v>166</v>
      </c>
      <c r="D113" s="374" t="s">
        <v>167</v>
      </c>
      <c r="E113" s="375">
        <v>44462</v>
      </c>
      <c r="F113" s="376">
        <v>45470</v>
      </c>
      <c r="G113" s="374" t="s">
        <v>168</v>
      </c>
      <c r="H113" s="377">
        <v>39950.339999999997</v>
      </c>
      <c r="I113" s="377">
        <v>33943.81</v>
      </c>
      <c r="J113" s="377">
        <v>35049.54</v>
      </c>
      <c r="K113" s="377">
        <v>39950.339999999997</v>
      </c>
      <c r="L113" s="379">
        <v>6.25</v>
      </c>
      <c r="M113" s="53">
        <v>0.1</v>
      </c>
      <c r="N113" s="53">
        <v>8.1999999999999998E-4</v>
      </c>
      <c r="O113" s="53">
        <v>4.9730999999999997E-2</v>
      </c>
    </row>
    <row r="114" spans="1:15" ht="16.5">
      <c r="A114" s="374" t="s">
        <v>177</v>
      </c>
      <c r="B114" s="374" t="s">
        <v>179</v>
      </c>
      <c r="C114" s="374" t="s">
        <v>166</v>
      </c>
      <c r="D114" s="374" t="s">
        <v>167</v>
      </c>
      <c r="E114" s="375">
        <v>44462</v>
      </c>
      <c r="F114" s="376">
        <v>45386</v>
      </c>
      <c r="G114" s="374" t="s">
        <v>168</v>
      </c>
      <c r="H114" s="377">
        <v>74193.490000000005</v>
      </c>
      <c r="I114" s="377">
        <v>63945.3</v>
      </c>
      <c r="J114" s="377">
        <v>66027.839999999997</v>
      </c>
      <c r="K114" s="377">
        <v>74193.490000000005</v>
      </c>
      <c r="L114" s="379">
        <v>6.25</v>
      </c>
      <c r="M114" s="53">
        <v>0.1</v>
      </c>
      <c r="N114" s="53">
        <v>1.5399999999999999E-3</v>
      </c>
      <c r="O114" s="53">
        <v>4.8912999999999998E-2</v>
      </c>
    </row>
    <row r="115" spans="1:15" ht="16.5">
      <c r="A115" s="374" t="s">
        <v>177</v>
      </c>
      <c r="B115" s="374" t="s">
        <v>201</v>
      </c>
      <c r="C115" s="374" t="s">
        <v>175</v>
      </c>
      <c r="D115" s="374" t="s">
        <v>167</v>
      </c>
      <c r="E115" s="375">
        <v>44467</v>
      </c>
      <c r="F115" s="376">
        <v>46659</v>
      </c>
      <c r="G115" s="374" t="s">
        <v>168</v>
      </c>
      <c r="H115" s="377">
        <v>13302.47</v>
      </c>
      <c r="I115" s="377">
        <v>10166.15</v>
      </c>
      <c r="J115" s="377">
        <v>10427.65</v>
      </c>
      <c r="K115" s="377">
        <v>13302.47</v>
      </c>
      <c r="L115" s="379">
        <v>6</v>
      </c>
      <c r="M115" s="53">
        <v>0.1</v>
      </c>
      <c r="N115" s="53">
        <v>2.4000000000000001E-4</v>
      </c>
      <c r="O115" s="53">
        <v>3.6346000000000003E-2</v>
      </c>
    </row>
    <row r="116" spans="1:15" ht="16.5">
      <c r="A116" s="374" t="s">
        <v>177</v>
      </c>
      <c r="B116" s="374" t="s">
        <v>179</v>
      </c>
      <c r="C116" s="374" t="s">
        <v>166</v>
      </c>
      <c r="D116" s="374" t="s">
        <v>167</v>
      </c>
      <c r="E116" s="375">
        <v>44467</v>
      </c>
      <c r="F116" s="376">
        <v>45386</v>
      </c>
      <c r="G116" s="374" t="s">
        <v>168</v>
      </c>
      <c r="H116" s="377">
        <v>28535.96</v>
      </c>
      <c r="I116" s="377">
        <v>25500.86</v>
      </c>
      <c r="J116" s="377">
        <v>26113.14</v>
      </c>
      <c r="K116" s="377">
        <v>28535.96</v>
      </c>
      <c r="L116" s="379">
        <v>6.25</v>
      </c>
      <c r="M116" s="53">
        <v>0.1</v>
      </c>
      <c r="N116" s="53">
        <v>6.0999999999999997E-4</v>
      </c>
      <c r="O116" s="53">
        <v>4.7372999999999998E-2</v>
      </c>
    </row>
    <row r="117" spans="1:15" ht="16.5">
      <c r="A117" s="374" t="s">
        <v>164</v>
      </c>
      <c r="B117" s="374" t="s">
        <v>234</v>
      </c>
      <c r="C117" s="374" t="s">
        <v>166</v>
      </c>
      <c r="D117" s="374" t="s">
        <v>167</v>
      </c>
      <c r="E117" s="375">
        <v>44482</v>
      </c>
      <c r="F117" s="376">
        <v>45579</v>
      </c>
      <c r="G117" s="374" t="s">
        <v>168</v>
      </c>
      <c r="H117" s="377">
        <v>558218.31000000006</v>
      </c>
      <c r="I117" s="377">
        <v>501000</v>
      </c>
      <c r="J117" s="377">
        <v>509726.34</v>
      </c>
      <c r="K117" s="377">
        <v>558218.31000000006</v>
      </c>
      <c r="L117" s="379">
        <v>3.8</v>
      </c>
      <c r="M117" s="53">
        <v>0.1</v>
      </c>
      <c r="N117" s="53">
        <v>1.189E-2</v>
      </c>
      <c r="O117" s="53">
        <v>0.23694200000000001</v>
      </c>
    </row>
    <row r="118" spans="1:15" ht="16.5">
      <c r="A118" s="374" t="s">
        <v>164</v>
      </c>
      <c r="B118" s="374" t="s">
        <v>180</v>
      </c>
      <c r="C118" s="374" t="s">
        <v>166</v>
      </c>
      <c r="D118" s="374" t="s">
        <v>167</v>
      </c>
      <c r="E118" s="375">
        <v>44488</v>
      </c>
      <c r="F118" s="376">
        <v>45390</v>
      </c>
      <c r="G118" s="374" t="s">
        <v>168</v>
      </c>
      <c r="H118" s="377">
        <v>320733.27</v>
      </c>
      <c r="I118" s="377">
        <v>295930.95</v>
      </c>
      <c r="J118" s="377">
        <v>300385.21999999997</v>
      </c>
      <c r="K118" s="377">
        <v>320733.27</v>
      </c>
      <c r="L118" s="379">
        <v>3.35</v>
      </c>
      <c r="M118" s="53">
        <v>0.1</v>
      </c>
      <c r="N118" s="53">
        <v>7.0099999999999997E-3</v>
      </c>
      <c r="O118" s="53">
        <v>1.2220999999999999E-2</v>
      </c>
    </row>
    <row r="119" spans="1:15" ht="16.5">
      <c r="A119" s="374" t="s">
        <v>164</v>
      </c>
      <c r="B119" s="374" t="s">
        <v>178</v>
      </c>
      <c r="C119" s="374" t="s">
        <v>166</v>
      </c>
      <c r="D119" s="374" t="s">
        <v>167</v>
      </c>
      <c r="E119" s="375">
        <v>44496</v>
      </c>
      <c r="F119" s="376">
        <v>45593</v>
      </c>
      <c r="G119" s="374" t="s">
        <v>168</v>
      </c>
      <c r="H119" s="377">
        <v>105301.37</v>
      </c>
      <c r="I119" s="377">
        <v>98202.559999999998</v>
      </c>
      <c r="J119" s="377">
        <v>99192.44</v>
      </c>
      <c r="K119" s="377">
        <v>105301.37</v>
      </c>
      <c r="L119" s="379">
        <v>1.8</v>
      </c>
      <c r="M119" s="53">
        <v>0.1</v>
      </c>
      <c r="N119" s="53">
        <v>2.31E-3</v>
      </c>
      <c r="O119" s="53">
        <v>2.3140000000000001E-3</v>
      </c>
    </row>
    <row r="120" spans="1:15" ht="16.5">
      <c r="A120" s="374" t="s">
        <v>164</v>
      </c>
      <c r="B120" s="374" t="s">
        <v>180</v>
      </c>
      <c r="C120" s="374" t="s">
        <v>166</v>
      </c>
      <c r="D120" s="374" t="s">
        <v>167</v>
      </c>
      <c r="E120" s="375">
        <v>44496</v>
      </c>
      <c r="F120" s="376">
        <v>45390</v>
      </c>
      <c r="G120" s="374" t="s">
        <v>168</v>
      </c>
      <c r="H120" s="377">
        <v>106911.09</v>
      </c>
      <c r="I120" s="377">
        <v>98633.58</v>
      </c>
      <c r="J120" s="377">
        <v>100059.7</v>
      </c>
      <c r="K120" s="377">
        <v>106911.09</v>
      </c>
      <c r="L120" s="379">
        <v>3.35</v>
      </c>
      <c r="M120" s="53">
        <v>0.1</v>
      </c>
      <c r="N120" s="53">
        <v>2.33E-3</v>
      </c>
      <c r="O120" s="53">
        <v>5.215E-3</v>
      </c>
    </row>
    <row r="121" spans="1:15" ht="16.5">
      <c r="A121" s="374" t="s">
        <v>164</v>
      </c>
      <c r="B121" s="374" t="s">
        <v>182</v>
      </c>
      <c r="C121" s="374" t="s">
        <v>166</v>
      </c>
      <c r="D121" s="374" t="s">
        <v>167</v>
      </c>
      <c r="E121" s="375">
        <v>44497</v>
      </c>
      <c r="F121" s="376">
        <v>44711</v>
      </c>
      <c r="G121" s="374" t="s">
        <v>168</v>
      </c>
      <c r="H121" s="377">
        <v>50604.1</v>
      </c>
      <c r="I121" s="377">
        <v>49696.42</v>
      </c>
      <c r="J121" s="377">
        <v>50348.98</v>
      </c>
      <c r="K121" s="377">
        <v>50604.1</v>
      </c>
      <c r="L121" s="379">
        <v>5.25</v>
      </c>
      <c r="M121" s="53">
        <v>0.1</v>
      </c>
      <c r="N121" s="53">
        <v>1.17E-3</v>
      </c>
      <c r="O121" s="53">
        <v>4.6969999999999998E-3</v>
      </c>
    </row>
    <row r="122" spans="1:15" ht="16.5">
      <c r="A122" s="374" t="s">
        <v>164</v>
      </c>
      <c r="B122" s="374" t="s">
        <v>179</v>
      </c>
      <c r="C122" s="374" t="s">
        <v>166</v>
      </c>
      <c r="D122" s="374" t="s">
        <v>167</v>
      </c>
      <c r="E122" s="375">
        <v>44497</v>
      </c>
      <c r="F122" s="376">
        <v>44928</v>
      </c>
      <c r="G122" s="374" t="s">
        <v>168</v>
      </c>
      <c r="H122" s="377">
        <v>52267.74</v>
      </c>
      <c r="I122" s="377">
        <v>50271.46</v>
      </c>
      <c r="J122" s="377">
        <v>50985.73</v>
      </c>
      <c r="K122" s="377">
        <v>52267.74</v>
      </c>
      <c r="L122" s="379">
        <v>5.5</v>
      </c>
      <c r="M122" s="53">
        <v>0.1</v>
      </c>
      <c r="N122" s="53">
        <v>1.1900000000000001E-3</v>
      </c>
      <c r="O122" s="53">
        <v>4.6764E-2</v>
      </c>
    </row>
    <row r="123" spans="1:15" ht="16.5">
      <c r="A123" s="374" t="s">
        <v>164</v>
      </c>
      <c r="B123" s="374" t="s">
        <v>172</v>
      </c>
      <c r="C123" s="374" t="s">
        <v>166</v>
      </c>
      <c r="D123" s="374" t="s">
        <v>167</v>
      </c>
      <c r="E123" s="375">
        <v>44497</v>
      </c>
      <c r="F123" s="376">
        <v>44739</v>
      </c>
      <c r="G123" s="374" t="s">
        <v>168</v>
      </c>
      <c r="H123" s="377">
        <v>177653</v>
      </c>
      <c r="I123" s="377">
        <v>173934.82</v>
      </c>
      <c r="J123" s="377">
        <v>176296.22</v>
      </c>
      <c r="K123" s="377">
        <v>177653</v>
      </c>
      <c r="L123" s="379">
        <v>6</v>
      </c>
      <c r="M123" s="53">
        <v>0.1</v>
      </c>
      <c r="N123" s="53">
        <v>4.1099999999999999E-3</v>
      </c>
      <c r="O123" s="53">
        <v>3.6090999999999998E-2</v>
      </c>
    </row>
    <row r="124" spans="1:15" ht="16.5">
      <c r="A124" s="374" t="s">
        <v>164</v>
      </c>
      <c r="B124" s="374" t="s">
        <v>182</v>
      </c>
      <c r="C124" s="374" t="s">
        <v>166</v>
      </c>
      <c r="D124" s="374" t="s">
        <v>167</v>
      </c>
      <c r="E124" s="375">
        <v>44497</v>
      </c>
      <c r="F124" s="376">
        <v>44711</v>
      </c>
      <c r="G124" s="374" t="s">
        <v>168</v>
      </c>
      <c r="H124" s="377">
        <v>151812.29999999999</v>
      </c>
      <c r="I124" s="377">
        <v>149089.24</v>
      </c>
      <c r="J124" s="377">
        <v>151046.92000000001</v>
      </c>
      <c r="K124" s="377">
        <v>151812.29999999999</v>
      </c>
      <c r="L124" s="379">
        <v>5.25</v>
      </c>
      <c r="M124" s="53">
        <v>0.1</v>
      </c>
      <c r="N124" s="53">
        <v>3.5200000000000001E-3</v>
      </c>
      <c r="O124" s="53">
        <v>3.5230000000000001E-3</v>
      </c>
    </row>
    <row r="125" spans="1:15" ht="16.5">
      <c r="A125" s="374" t="s">
        <v>164</v>
      </c>
      <c r="B125" s="374" t="s">
        <v>174</v>
      </c>
      <c r="C125" s="374" t="s">
        <v>175</v>
      </c>
      <c r="D125" s="374" t="s">
        <v>167</v>
      </c>
      <c r="E125" s="375">
        <v>44497</v>
      </c>
      <c r="F125" s="376">
        <v>45502</v>
      </c>
      <c r="G125" s="374" t="s">
        <v>168</v>
      </c>
      <c r="H125" s="377">
        <v>173441.1</v>
      </c>
      <c r="I125" s="377">
        <v>150034.32</v>
      </c>
      <c r="J125" s="377">
        <v>153615.47</v>
      </c>
      <c r="K125" s="377">
        <v>173441.1</v>
      </c>
      <c r="L125" s="379">
        <v>6.2</v>
      </c>
      <c r="M125" s="53">
        <v>0.1</v>
      </c>
      <c r="N125" s="53">
        <v>3.5799999999999998E-3</v>
      </c>
      <c r="O125" s="53">
        <v>1.9021E-2</v>
      </c>
    </row>
    <row r="126" spans="1:15" ht="16.5">
      <c r="A126" s="374" t="s">
        <v>164</v>
      </c>
      <c r="B126" s="374" t="s">
        <v>180</v>
      </c>
      <c r="C126" s="374" t="s">
        <v>166</v>
      </c>
      <c r="D126" s="374" t="s">
        <v>167</v>
      </c>
      <c r="E126" s="375">
        <v>44497</v>
      </c>
      <c r="F126" s="376">
        <v>44789</v>
      </c>
      <c r="G126" s="374" t="s">
        <v>168</v>
      </c>
      <c r="H126" s="377">
        <v>125000</v>
      </c>
      <c r="I126" s="377">
        <v>121889.38</v>
      </c>
      <c r="J126" s="377">
        <v>123520.14</v>
      </c>
      <c r="K126" s="377">
        <v>125000</v>
      </c>
      <c r="L126" s="379">
        <v>5.25</v>
      </c>
      <c r="M126" s="53">
        <v>0.1</v>
      </c>
      <c r="N126" s="53">
        <v>2.8800000000000002E-3</v>
      </c>
      <c r="O126" s="53">
        <v>2.8809999999999999E-3</v>
      </c>
    </row>
    <row r="127" spans="1:15" ht="16.5">
      <c r="A127" s="374" t="s">
        <v>164</v>
      </c>
      <c r="B127" s="374" t="s">
        <v>171</v>
      </c>
      <c r="C127" s="374" t="s">
        <v>175</v>
      </c>
      <c r="D127" s="374" t="s">
        <v>167</v>
      </c>
      <c r="E127" s="375">
        <v>44497</v>
      </c>
      <c r="F127" s="376">
        <v>44833</v>
      </c>
      <c r="G127" s="374" t="s">
        <v>168</v>
      </c>
      <c r="H127" s="377">
        <v>50000</v>
      </c>
      <c r="I127" s="377">
        <v>48504.21</v>
      </c>
      <c r="J127" s="377">
        <v>49184.14</v>
      </c>
      <c r="K127" s="377">
        <v>50000</v>
      </c>
      <c r="L127" s="379">
        <v>6.25</v>
      </c>
      <c r="M127" s="53">
        <v>0.1</v>
      </c>
      <c r="N127" s="53">
        <v>1.15E-3</v>
      </c>
      <c r="O127" s="53">
        <v>3.1064999999999999E-2</v>
      </c>
    </row>
    <row r="128" spans="1:15" ht="16.5">
      <c r="A128" s="374" t="s">
        <v>164</v>
      </c>
      <c r="B128" s="374" t="s">
        <v>171</v>
      </c>
      <c r="C128" s="374" t="s">
        <v>175</v>
      </c>
      <c r="D128" s="374" t="s">
        <v>167</v>
      </c>
      <c r="E128" s="375">
        <v>44497</v>
      </c>
      <c r="F128" s="376">
        <v>44875</v>
      </c>
      <c r="G128" s="374" t="s">
        <v>168</v>
      </c>
      <c r="H128" s="377">
        <v>25000</v>
      </c>
      <c r="I128" s="377">
        <v>24149.67</v>
      </c>
      <c r="J128" s="377">
        <v>24492.55</v>
      </c>
      <c r="K128" s="377">
        <v>25000</v>
      </c>
      <c r="L128" s="379">
        <v>6.25</v>
      </c>
      <c r="M128" s="53">
        <v>0.1</v>
      </c>
      <c r="N128" s="53">
        <v>5.6999999999999998E-4</v>
      </c>
      <c r="O128" s="53">
        <v>2.9918E-2</v>
      </c>
    </row>
    <row r="129" spans="1:15" ht="16.5">
      <c r="A129" s="374" t="s">
        <v>164</v>
      </c>
      <c r="B129" s="374" t="s">
        <v>171</v>
      </c>
      <c r="C129" s="374" t="s">
        <v>175</v>
      </c>
      <c r="D129" s="374" t="s">
        <v>167</v>
      </c>
      <c r="E129" s="375">
        <v>44497</v>
      </c>
      <c r="F129" s="376">
        <v>44872</v>
      </c>
      <c r="G129" s="374" t="s">
        <v>168</v>
      </c>
      <c r="H129" s="377">
        <v>175000</v>
      </c>
      <c r="I129" s="377">
        <v>169093.32</v>
      </c>
      <c r="J129" s="377">
        <v>171494.48</v>
      </c>
      <c r="K129" s="377">
        <v>175000</v>
      </c>
      <c r="L129" s="379">
        <v>6.25</v>
      </c>
      <c r="M129" s="53">
        <v>0.1</v>
      </c>
      <c r="N129" s="53">
        <v>4.0000000000000001E-3</v>
      </c>
      <c r="O129" s="53">
        <v>2.9347000000000002E-2</v>
      </c>
    </row>
    <row r="130" spans="1:15" ht="16.5">
      <c r="A130" s="374" t="s">
        <v>164</v>
      </c>
      <c r="B130" s="374" t="s">
        <v>171</v>
      </c>
      <c r="C130" s="374" t="s">
        <v>175</v>
      </c>
      <c r="D130" s="374" t="s">
        <v>167</v>
      </c>
      <c r="E130" s="375">
        <v>44497</v>
      </c>
      <c r="F130" s="376">
        <v>44823</v>
      </c>
      <c r="G130" s="374" t="s">
        <v>168</v>
      </c>
      <c r="H130" s="377">
        <v>25000</v>
      </c>
      <c r="I130" s="377">
        <v>24275.82</v>
      </c>
      <c r="J130" s="377">
        <v>24615.27</v>
      </c>
      <c r="K130" s="377">
        <v>25000</v>
      </c>
      <c r="L130" s="379">
        <v>6.25</v>
      </c>
      <c r="M130" s="53">
        <v>0.1</v>
      </c>
      <c r="N130" s="53">
        <v>5.6999999999999998E-4</v>
      </c>
      <c r="O130" s="53">
        <v>2.5347000000000001E-2</v>
      </c>
    </row>
    <row r="131" spans="1:15" ht="16.5">
      <c r="A131" s="374" t="s">
        <v>164</v>
      </c>
      <c r="B131" s="374" t="s">
        <v>234</v>
      </c>
      <c r="C131" s="374" t="s">
        <v>166</v>
      </c>
      <c r="D131" s="374" t="s">
        <v>167</v>
      </c>
      <c r="E131" s="375">
        <v>44505</v>
      </c>
      <c r="F131" s="376">
        <v>45265</v>
      </c>
      <c r="G131" s="374" t="s">
        <v>168</v>
      </c>
      <c r="H131" s="377">
        <v>1082050.1599999999</v>
      </c>
      <c r="I131" s="377">
        <v>1012554.31</v>
      </c>
      <c r="J131" s="377">
        <v>1025789.99</v>
      </c>
      <c r="K131" s="377">
        <v>1082050.1599999999</v>
      </c>
      <c r="L131" s="379">
        <v>4</v>
      </c>
      <c r="M131" s="53">
        <v>0.1</v>
      </c>
      <c r="N131" s="53">
        <v>2.392E-2</v>
      </c>
      <c r="O131" s="53">
        <v>0.225054</v>
      </c>
    </row>
    <row r="132" spans="1:15" ht="16.5">
      <c r="A132" s="374" t="s">
        <v>164</v>
      </c>
      <c r="B132" s="374" t="s">
        <v>234</v>
      </c>
      <c r="C132" s="374" t="s">
        <v>166</v>
      </c>
      <c r="D132" s="374" t="s">
        <v>167</v>
      </c>
      <c r="E132" s="375">
        <v>44505</v>
      </c>
      <c r="F132" s="376">
        <v>45601</v>
      </c>
      <c r="G132" s="374" t="s">
        <v>168</v>
      </c>
      <c r="H132" s="377">
        <v>1674498.45</v>
      </c>
      <c r="I132" s="377">
        <v>1503000</v>
      </c>
      <c r="J132" s="377">
        <v>1525589.89</v>
      </c>
      <c r="K132" s="377">
        <v>1674498.45</v>
      </c>
      <c r="L132" s="379">
        <v>3.8</v>
      </c>
      <c r="M132" s="53">
        <v>0.1</v>
      </c>
      <c r="N132" s="53">
        <v>3.5580000000000001E-2</v>
      </c>
      <c r="O132" s="53">
        <v>0.201129</v>
      </c>
    </row>
    <row r="133" spans="1:15" ht="16.5">
      <c r="A133" s="374" t="s">
        <v>164</v>
      </c>
      <c r="B133" s="374" t="s">
        <v>173</v>
      </c>
      <c r="C133" s="374" t="s">
        <v>166</v>
      </c>
      <c r="D133" s="374" t="s">
        <v>167</v>
      </c>
      <c r="E133" s="375">
        <v>44508</v>
      </c>
      <c r="F133" s="376">
        <v>44879</v>
      </c>
      <c r="G133" s="374" t="s">
        <v>168</v>
      </c>
      <c r="H133" s="377">
        <v>103480.6</v>
      </c>
      <c r="I133" s="377">
        <v>101778.64</v>
      </c>
      <c r="J133" s="377">
        <v>102437.21</v>
      </c>
      <c r="K133" s="377">
        <v>103480.6</v>
      </c>
      <c r="L133" s="379">
        <v>5.5</v>
      </c>
      <c r="M133" s="53">
        <v>0.1</v>
      </c>
      <c r="N133" s="53">
        <v>2.3900000000000002E-3</v>
      </c>
      <c r="O133" s="53">
        <v>2.0705000000000001E-2</v>
      </c>
    </row>
    <row r="134" spans="1:15" ht="16.5">
      <c r="A134" s="374" t="s">
        <v>164</v>
      </c>
      <c r="B134" s="374" t="s">
        <v>174</v>
      </c>
      <c r="C134" s="374" t="s">
        <v>175</v>
      </c>
      <c r="D134" s="374" t="s">
        <v>167</v>
      </c>
      <c r="E134" s="375">
        <v>44508</v>
      </c>
      <c r="F134" s="376">
        <v>45114</v>
      </c>
      <c r="G134" s="374" t="s">
        <v>168</v>
      </c>
      <c r="H134" s="377">
        <v>108298.63</v>
      </c>
      <c r="I134" s="377">
        <v>102771.87</v>
      </c>
      <c r="J134" s="377">
        <v>104081.98</v>
      </c>
      <c r="K134" s="377">
        <v>108298.63</v>
      </c>
      <c r="L134" s="379">
        <v>6.5</v>
      </c>
      <c r="M134" s="53">
        <v>0.1</v>
      </c>
      <c r="N134" s="53">
        <v>2.4299999999999999E-3</v>
      </c>
      <c r="O134" s="53">
        <v>1.5438E-2</v>
      </c>
    </row>
    <row r="135" spans="1:15" ht="16.5">
      <c r="A135" s="374" t="s">
        <v>164</v>
      </c>
      <c r="B135" s="374" t="s">
        <v>181</v>
      </c>
      <c r="C135" s="374" t="s">
        <v>175</v>
      </c>
      <c r="D135" s="374" t="s">
        <v>167</v>
      </c>
      <c r="E135" s="375">
        <v>44511</v>
      </c>
      <c r="F135" s="376">
        <v>45490</v>
      </c>
      <c r="G135" s="374" t="s">
        <v>168</v>
      </c>
      <c r="H135" s="377">
        <v>114483.56</v>
      </c>
      <c r="I135" s="377">
        <v>101322.85</v>
      </c>
      <c r="J135" s="377">
        <v>103200.11</v>
      </c>
      <c r="K135" s="377">
        <v>114483.56</v>
      </c>
      <c r="L135" s="379">
        <v>4.8499999999999996</v>
      </c>
      <c r="M135" s="53">
        <v>0.1</v>
      </c>
      <c r="N135" s="53">
        <v>2.4099999999999998E-3</v>
      </c>
      <c r="O135" s="53">
        <v>2.1735999999999998E-2</v>
      </c>
    </row>
    <row r="136" spans="1:15" ht="16.5">
      <c r="A136" s="374" t="s">
        <v>164</v>
      </c>
      <c r="B136" s="374" t="s">
        <v>181</v>
      </c>
      <c r="C136" s="374" t="s">
        <v>175</v>
      </c>
      <c r="D136" s="374" t="s">
        <v>167</v>
      </c>
      <c r="E136" s="375">
        <v>44511</v>
      </c>
      <c r="F136" s="376">
        <v>45497</v>
      </c>
      <c r="G136" s="374" t="s">
        <v>168</v>
      </c>
      <c r="H136" s="377">
        <v>228967.13</v>
      </c>
      <c r="I136" s="377">
        <v>202470.37</v>
      </c>
      <c r="J136" s="377">
        <v>206220.02</v>
      </c>
      <c r="K136" s="377">
        <v>228967.13</v>
      </c>
      <c r="L136" s="379">
        <v>4.8499999999999996</v>
      </c>
      <c r="M136" s="53">
        <v>0.1</v>
      </c>
      <c r="N136" s="53">
        <v>4.81E-3</v>
      </c>
      <c r="O136" s="53">
        <v>1.9328999999999999E-2</v>
      </c>
    </row>
    <row r="137" spans="1:15" ht="16.5">
      <c r="A137" s="374" t="s">
        <v>164</v>
      </c>
      <c r="B137" s="374" t="s">
        <v>181</v>
      </c>
      <c r="C137" s="374" t="s">
        <v>175</v>
      </c>
      <c r="D137" s="374" t="s">
        <v>167</v>
      </c>
      <c r="E137" s="375">
        <v>44511</v>
      </c>
      <c r="F137" s="376">
        <v>45495</v>
      </c>
      <c r="G137" s="374" t="s">
        <v>168</v>
      </c>
      <c r="H137" s="377">
        <v>222670.53</v>
      </c>
      <c r="I137" s="377">
        <v>196951</v>
      </c>
      <c r="J137" s="377">
        <v>200598.89</v>
      </c>
      <c r="K137" s="377">
        <v>222670.53</v>
      </c>
      <c r="L137" s="379">
        <v>4.8499999999999996</v>
      </c>
      <c r="M137" s="53">
        <v>0.1</v>
      </c>
      <c r="N137" s="53">
        <v>4.6800000000000001E-3</v>
      </c>
      <c r="O137" s="53">
        <v>1.4519000000000001E-2</v>
      </c>
    </row>
    <row r="138" spans="1:15" ht="16.5">
      <c r="A138" s="374" t="s">
        <v>164</v>
      </c>
      <c r="B138" s="374" t="s">
        <v>181</v>
      </c>
      <c r="C138" s="374" t="s">
        <v>175</v>
      </c>
      <c r="D138" s="374" t="s">
        <v>167</v>
      </c>
      <c r="E138" s="375">
        <v>44511</v>
      </c>
      <c r="F138" s="376">
        <v>45496</v>
      </c>
      <c r="G138" s="374" t="s">
        <v>168</v>
      </c>
      <c r="H138" s="377">
        <v>131656.1</v>
      </c>
      <c r="I138" s="377">
        <v>116434.82</v>
      </c>
      <c r="J138" s="377">
        <v>118591.27</v>
      </c>
      <c r="K138" s="377">
        <v>131656.1</v>
      </c>
      <c r="L138" s="379">
        <v>4.8499999999999996</v>
      </c>
      <c r="M138" s="53">
        <v>0.1</v>
      </c>
      <c r="N138" s="53">
        <v>2.7699999999999999E-3</v>
      </c>
      <c r="O138" s="53">
        <v>9.8399999999999998E-3</v>
      </c>
    </row>
    <row r="139" spans="1:15" ht="16.5">
      <c r="A139" s="374" t="s">
        <v>169</v>
      </c>
      <c r="B139" s="374" t="s">
        <v>179</v>
      </c>
      <c r="C139" s="374" t="s">
        <v>166</v>
      </c>
      <c r="D139" s="374" t="s">
        <v>167</v>
      </c>
      <c r="E139" s="375">
        <v>44511</v>
      </c>
      <c r="F139" s="376">
        <v>45715</v>
      </c>
      <c r="G139" s="374" t="s">
        <v>168</v>
      </c>
      <c r="H139" s="377">
        <v>1407756.16</v>
      </c>
      <c r="I139" s="377">
        <v>1250983.23</v>
      </c>
      <c r="J139" s="377">
        <v>1269463.5900000001</v>
      </c>
      <c r="K139" s="377">
        <v>1407756.16</v>
      </c>
      <c r="L139" s="379">
        <v>5.75</v>
      </c>
      <c r="M139" s="53">
        <v>0.1</v>
      </c>
      <c r="N139" s="53">
        <v>2.9610000000000001E-2</v>
      </c>
      <c r="O139" s="53">
        <v>4.5574999999999997E-2</v>
      </c>
    </row>
    <row r="140" spans="1:15" ht="16.5">
      <c r="A140" s="374" t="s">
        <v>164</v>
      </c>
      <c r="B140" s="374" t="s">
        <v>234</v>
      </c>
      <c r="C140" s="374" t="s">
        <v>166</v>
      </c>
      <c r="D140" s="374" t="s">
        <v>167</v>
      </c>
      <c r="E140" s="375">
        <v>44511</v>
      </c>
      <c r="F140" s="376">
        <v>45607</v>
      </c>
      <c r="G140" s="374" t="s">
        <v>168</v>
      </c>
      <c r="H140" s="377">
        <v>4465329.2</v>
      </c>
      <c r="I140" s="377">
        <v>4008000</v>
      </c>
      <c r="J140" s="377">
        <v>4065746.4</v>
      </c>
      <c r="K140" s="377">
        <v>4465329.2</v>
      </c>
      <c r="L140" s="379">
        <v>3.8</v>
      </c>
      <c r="M140" s="53">
        <v>0.1</v>
      </c>
      <c r="N140" s="53">
        <v>9.4829999999999998E-2</v>
      </c>
      <c r="O140" s="53">
        <v>0.165547</v>
      </c>
    </row>
    <row r="141" spans="1:15" ht="16.5">
      <c r="A141" s="374" t="s">
        <v>164</v>
      </c>
      <c r="B141" s="374" t="s">
        <v>200</v>
      </c>
      <c r="C141" s="374" t="s">
        <v>166</v>
      </c>
      <c r="D141" s="374" t="s">
        <v>167</v>
      </c>
      <c r="E141" s="375">
        <v>44515</v>
      </c>
      <c r="F141" s="376">
        <v>44798</v>
      </c>
      <c r="G141" s="374" t="s">
        <v>168</v>
      </c>
      <c r="H141" s="377">
        <v>305705.73</v>
      </c>
      <c r="I141" s="377">
        <v>298733.57</v>
      </c>
      <c r="J141" s="377">
        <v>302064.08</v>
      </c>
      <c r="K141" s="377">
        <v>305705.73</v>
      </c>
      <c r="L141" s="379">
        <v>3.9</v>
      </c>
      <c r="M141" s="53">
        <v>0.1</v>
      </c>
      <c r="N141" s="53">
        <v>7.0499999999999998E-3</v>
      </c>
      <c r="O141" s="53">
        <v>1.0021E-2</v>
      </c>
    </row>
    <row r="142" spans="1:15" ht="16.5">
      <c r="A142" s="374" t="s">
        <v>164</v>
      </c>
      <c r="B142" s="374" t="s">
        <v>201</v>
      </c>
      <c r="C142" s="374" t="s">
        <v>175</v>
      </c>
      <c r="D142" s="374" t="s">
        <v>167</v>
      </c>
      <c r="E142" s="375">
        <v>44530</v>
      </c>
      <c r="F142" s="376">
        <v>45917</v>
      </c>
      <c r="G142" s="374" t="s">
        <v>168</v>
      </c>
      <c r="H142" s="377">
        <v>245589.06</v>
      </c>
      <c r="I142" s="377">
        <v>203825.15</v>
      </c>
      <c r="J142" s="377">
        <v>207475.17</v>
      </c>
      <c r="K142" s="377">
        <v>245589.06</v>
      </c>
      <c r="L142" s="379">
        <v>6.5</v>
      </c>
      <c r="M142" s="53">
        <v>0.1</v>
      </c>
      <c r="N142" s="53">
        <v>4.8399999999999997E-3</v>
      </c>
      <c r="O142" s="53">
        <v>3.6103000000000003E-2</v>
      </c>
    </row>
    <row r="143" spans="1:15" ht="16.5">
      <c r="A143" s="374" t="s">
        <v>164</v>
      </c>
      <c r="B143" s="374" t="s">
        <v>201</v>
      </c>
      <c r="C143" s="374" t="s">
        <v>175</v>
      </c>
      <c r="D143" s="374" t="s">
        <v>167</v>
      </c>
      <c r="E143" s="375">
        <v>44530</v>
      </c>
      <c r="F143" s="376">
        <v>45917</v>
      </c>
      <c r="G143" s="374" t="s">
        <v>168</v>
      </c>
      <c r="H143" s="377">
        <v>245589.04</v>
      </c>
      <c r="I143" s="377">
        <v>200515.05</v>
      </c>
      <c r="J143" s="377">
        <v>204425.96</v>
      </c>
      <c r="K143" s="377">
        <v>245589.04</v>
      </c>
      <c r="L143" s="379">
        <v>6.5</v>
      </c>
      <c r="M143" s="53">
        <v>0.1</v>
      </c>
      <c r="N143" s="53">
        <v>4.7699999999999999E-3</v>
      </c>
      <c r="O143" s="53">
        <v>3.1264E-2</v>
      </c>
    </row>
    <row r="144" spans="1:15" ht="16.5">
      <c r="A144" s="374" t="s">
        <v>164</v>
      </c>
      <c r="B144" s="374" t="s">
        <v>234</v>
      </c>
      <c r="C144" s="374" t="s">
        <v>166</v>
      </c>
      <c r="D144" s="374" t="s">
        <v>167</v>
      </c>
      <c r="E144" s="375">
        <v>44537</v>
      </c>
      <c r="F144" s="376">
        <v>45635</v>
      </c>
      <c r="G144" s="374" t="s">
        <v>168</v>
      </c>
      <c r="H144" s="377">
        <v>1116540.94</v>
      </c>
      <c r="I144" s="377">
        <v>1002000</v>
      </c>
      <c r="J144" s="377">
        <v>1013739.51</v>
      </c>
      <c r="K144" s="377">
        <v>1116540.94</v>
      </c>
      <c r="L144" s="379">
        <v>3.8</v>
      </c>
      <c r="M144" s="53">
        <v>0.1</v>
      </c>
      <c r="N144" s="53">
        <v>2.3640000000000001E-2</v>
      </c>
      <c r="O144" s="53">
        <v>7.0720000000000005E-2</v>
      </c>
    </row>
    <row r="145" spans="1:15" ht="16.5">
      <c r="A145" s="374" t="s">
        <v>164</v>
      </c>
      <c r="B145" s="374" t="s">
        <v>165</v>
      </c>
      <c r="C145" s="374" t="s">
        <v>166</v>
      </c>
      <c r="D145" s="374" t="s">
        <v>167</v>
      </c>
      <c r="E145" s="375">
        <v>44540</v>
      </c>
      <c r="F145" s="376">
        <v>44832</v>
      </c>
      <c r="G145" s="374" t="s">
        <v>168</v>
      </c>
      <c r="H145" s="377">
        <v>251288</v>
      </c>
      <c r="I145" s="377">
        <v>243525.86</v>
      </c>
      <c r="J145" s="377">
        <v>246447.88</v>
      </c>
      <c r="K145" s="377">
        <v>251288</v>
      </c>
      <c r="L145" s="379">
        <v>5.2</v>
      </c>
      <c r="M145" s="53">
        <v>0.1</v>
      </c>
      <c r="N145" s="53">
        <v>5.7499999999999999E-3</v>
      </c>
      <c r="O145" s="53">
        <v>5.1785999999999999E-2</v>
      </c>
    </row>
    <row r="146" spans="1:15" ht="16.5">
      <c r="A146" s="374" t="s">
        <v>164</v>
      </c>
      <c r="B146" s="374" t="s">
        <v>200</v>
      </c>
      <c r="C146" s="374" t="s">
        <v>166</v>
      </c>
      <c r="D146" s="374" t="s">
        <v>167</v>
      </c>
      <c r="E146" s="375">
        <v>44545</v>
      </c>
      <c r="F146" s="376">
        <v>45093</v>
      </c>
      <c r="G146" s="374" t="s">
        <v>168</v>
      </c>
      <c r="H146" s="377">
        <v>26672.080000000002</v>
      </c>
      <c r="I146" s="377">
        <v>25157.3</v>
      </c>
      <c r="J146" s="377">
        <v>25449.79</v>
      </c>
      <c r="K146" s="377">
        <v>26672.080000000002</v>
      </c>
      <c r="L146" s="379">
        <v>5.25</v>
      </c>
      <c r="M146" s="53">
        <v>0.1</v>
      </c>
      <c r="N146" s="53">
        <v>5.9000000000000003E-4</v>
      </c>
      <c r="O146" s="53">
        <v>2.9750000000000002E-3</v>
      </c>
    </row>
    <row r="147" spans="1:15" ht="16.5">
      <c r="A147" s="374" t="s">
        <v>164</v>
      </c>
      <c r="B147" s="374" t="s">
        <v>202</v>
      </c>
      <c r="C147" s="374" t="s">
        <v>166</v>
      </c>
      <c r="D147" s="374" t="s">
        <v>167</v>
      </c>
      <c r="E147" s="375">
        <v>44545</v>
      </c>
      <c r="F147" s="376">
        <v>44727</v>
      </c>
      <c r="G147" s="374" t="s">
        <v>168</v>
      </c>
      <c r="H147" s="377">
        <v>25313</v>
      </c>
      <c r="I147" s="377">
        <v>24938.69</v>
      </c>
      <c r="J147" s="377">
        <v>25156.02</v>
      </c>
      <c r="K147" s="377">
        <v>25313</v>
      </c>
      <c r="L147" s="379">
        <v>5</v>
      </c>
      <c r="M147" s="53">
        <v>0.1</v>
      </c>
      <c r="N147" s="53">
        <v>5.9000000000000003E-4</v>
      </c>
      <c r="O147" s="53">
        <v>1.537E-3</v>
      </c>
    </row>
    <row r="148" spans="1:15" ht="16.5">
      <c r="A148" s="374" t="s">
        <v>164</v>
      </c>
      <c r="B148" s="374" t="s">
        <v>183</v>
      </c>
      <c r="C148" s="374" t="s">
        <v>166</v>
      </c>
      <c r="D148" s="374" t="s">
        <v>167</v>
      </c>
      <c r="E148" s="375">
        <v>44545</v>
      </c>
      <c r="F148" s="376">
        <v>45275</v>
      </c>
      <c r="G148" s="374" t="s">
        <v>168</v>
      </c>
      <c r="H148" s="377">
        <v>327000</v>
      </c>
      <c r="I148" s="377">
        <v>300859.44</v>
      </c>
      <c r="J148" s="377">
        <v>304642.03000000003</v>
      </c>
      <c r="K148" s="377">
        <v>327000</v>
      </c>
      <c r="L148" s="379">
        <v>4.5</v>
      </c>
      <c r="M148" s="53">
        <v>0.1</v>
      </c>
      <c r="N148" s="53">
        <v>7.11E-3</v>
      </c>
      <c r="O148" s="53">
        <v>7.1050000000000002E-3</v>
      </c>
    </row>
    <row r="149" spans="1:15" ht="16.5">
      <c r="A149" s="374" t="s">
        <v>164</v>
      </c>
      <c r="B149" s="374" t="s">
        <v>165</v>
      </c>
      <c r="C149" s="374" t="s">
        <v>166</v>
      </c>
      <c r="D149" s="374" t="s">
        <v>167</v>
      </c>
      <c r="E149" s="375">
        <v>44557</v>
      </c>
      <c r="F149" s="376">
        <v>45437</v>
      </c>
      <c r="G149" s="374" t="s">
        <v>168</v>
      </c>
      <c r="H149" s="377">
        <v>349419</v>
      </c>
      <c r="I149" s="377">
        <v>316313.48</v>
      </c>
      <c r="J149" s="377">
        <v>319919.56</v>
      </c>
      <c r="K149" s="377">
        <v>349419</v>
      </c>
      <c r="L149" s="379">
        <v>6.5</v>
      </c>
      <c r="M149" s="53">
        <v>0.1</v>
      </c>
      <c r="N149" s="53">
        <v>7.4599999999999996E-3</v>
      </c>
      <c r="O149" s="53">
        <v>4.6038000000000003E-2</v>
      </c>
    </row>
    <row r="150" spans="1:15" ht="16.5">
      <c r="A150" s="374" t="s">
        <v>177</v>
      </c>
      <c r="B150" s="374" t="s">
        <v>165</v>
      </c>
      <c r="C150" s="374" t="s">
        <v>166</v>
      </c>
      <c r="D150" s="374" t="s">
        <v>167</v>
      </c>
      <c r="E150" s="375">
        <v>44567</v>
      </c>
      <c r="F150" s="376">
        <v>45264</v>
      </c>
      <c r="G150" s="374" t="s">
        <v>168</v>
      </c>
      <c r="H150" s="377">
        <v>38550.800000000003</v>
      </c>
      <c r="I150" s="377">
        <v>35839.589999999997</v>
      </c>
      <c r="J150" s="377">
        <v>36169.68</v>
      </c>
      <c r="K150" s="377">
        <v>38550.800000000003</v>
      </c>
      <c r="L150" s="379">
        <v>5.75</v>
      </c>
      <c r="M150" s="53">
        <v>0.1</v>
      </c>
      <c r="N150" s="53">
        <v>8.4000000000000003E-4</v>
      </c>
      <c r="O150" s="53">
        <v>3.8577E-2</v>
      </c>
    </row>
    <row r="151" spans="1:15" ht="16.5">
      <c r="A151" s="374" t="s">
        <v>177</v>
      </c>
      <c r="B151" s="374" t="s">
        <v>165</v>
      </c>
      <c r="C151" s="374" t="s">
        <v>166</v>
      </c>
      <c r="D151" s="374" t="s">
        <v>167</v>
      </c>
      <c r="E151" s="375">
        <v>44567</v>
      </c>
      <c r="F151" s="376">
        <v>45264</v>
      </c>
      <c r="G151" s="374" t="s">
        <v>168</v>
      </c>
      <c r="H151" s="377">
        <v>26434.85</v>
      </c>
      <c r="I151" s="377">
        <v>24012.69</v>
      </c>
      <c r="J151" s="377">
        <v>24304.66</v>
      </c>
      <c r="K151" s="377">
        <v>26434.85</v>
      </c>
      <c r="L151" s="379">
        <v>5.75</v>
      </c>
      <c r="M151" s="53">
        <v>0.1</v>
      </c>
      <c r="N151" s="53">
        <v>5.6999999999999998E-4</v>
      </c>
      <c r="O151" s="53">
        <v>3.7733000000000003E-2</v>
      </c>
    </row>
    <row r="152" spans="1:15" ht="16.5">
      <c r="A152" s="374" t="s">
        <v>177</v>
      </c>
      <c r="B152" s="374" t="s">
        <v>165</v>
      </c>
      <c r="C152" s="374" t="s">
        <v>166</v>
      </c>
      <c r="D152" s="374" t="s">
        <v>167</v>
      </c>
      <c r="E152" s="375">
        <v>44567</v>
      </c>
      <c r="F152" s="376">
        <v>45264</v>
      </c>
      <c r="G152" s="374" t="s">
        <v>168</v>
      </c>
      <c r="H152" s="377">
        <v>11014.52</v>
      </c>
      <c r="I152" s="377">
        <v>10031.36</v>
      </c>
      <c r="J152" s="377">
        <v>10150</v>
      </c>
      <c r="K152" s="377">
        <v>11014.52</v>
      </c>
      <c r="L152" s="379">
        <v>5.75</v>
      </c>
      <c r="M152" s="53">
        <v>0.1</v>
      </c>
      <c r="N152" s="53">
        <v>2.4000000000000001E-4</v>
      </c>
      <c r="O152" s="53">
        <v>3.7165999999999998E-2</v>
      </c>
    </row>
    <row r="153" spans="1:15" ht="16.5">
      <c r="A153" s="374" t="s">
        <v>177</v>
      </c>
      <c r="B153" s="374" t="s">
        <v>165</v>
      </c>
      <c r="C153" s="374" t="s">
        <v>166</v>
      </c>
      <c r="D153" s="374" t="s">
        <v>167</v>
      </c>
      <c r="E153" s="375">
        <v>44567</v>
      </c>
      <c r="F153" s="376">
        <v>45264</v>
      </c>
      <c r="G153" s="374" t="s">
        <v>168</v>
      </c>
      <c r="H153" s="377">
        <v>110145.21</v>
      </c>
      <c r="I153" s="377">
        <v>101375.35</v>
      </c>
      <c r="J153" s="377">
        <v>102438.47</v>
      </c>
      <c r="K153" s="377">
        <v>110145.21</v>
      </c>
      <c r="L153" s="379">
        <v>5.75</v>
      </c>
      <c r="M153" s="53">
        <v>0.1</v>
      </c>
      <c r="N153" s="53">
        <v>2.3900000000000002E-3</v>
      </c>
      <c r="O153" s="53">
        <v>3.6928999999999997E-2</v>
      </c>
    </row>
    <row r="154" spans="1:15" ht="16.5">
      <c r="A154" s="374" t="s">
        <v>177</v>
      </c>
      <c r="B154" s="374" t="s">
        <v>165</v>
      </c>
      <c r="C154" s="374" t="s">
        <v>166</v>
      </c>
      <c r="D154" s="374" t="s">
        <v>167</v>
      </c>
      <c r="E154" s="375">
        <v>44567</v>
      </c>
      <c r="F154" s="376">
        <v>45264</v>
      </c>
      <c r="G154" s="374" t="s">
        <v>168</v>
      </c>
      <c r="H154" s="377">
        <v>192754.11</v>
      </c>
      <c r="I154" s="377">
        <v>177399.17</v>
      </c>
      <c r="J154" s="377">
        <v>179260.53</v>
      </c>
      <c r="K154" s="377">
        <v>192754.11</v>
      </c>
      <c r="L154" s="379">
        <v>5.75</v>
      </c>
      <c r="M154" s="53">
        <v>0.1</v>
      </c>
      <c r="N154" s="53">
        <v>4.1799999999999997E-3</v>
      </c>
      <c r="O154" s="53">
        <v>3.4540000000000001E-2</v>
      </c>
    </row>
    <row r="155" spans="1:15" ht="16.5">
      <c r="A155" s="374" t="s">
        <v>177</v>
      </c>
      <c r="B155" s="374" t="s">
        <v>165</v>
      </c>
      <c r="C155" s="374" t="s">
        <v>166</v>
      </c>
      <c r="D155" s="374" t="s">
        <v>167</v>
      </c>
      <c r="E155" s="375">
        <v>44567</v>
      </c>
      <c r="F155" s="376">
        <v>45264</v>
      </c>
      <c r="G155" s="374" t="s">
        <v>168</v>
      </c>
      <c r="H155" s="377">
        <v>67188.58</v>
      </c>
      <c r="I155" s="377">
        <v>62468.82</v>
      </c>
      <c r="J155" s="377">
        <v>63043.47</v>
      </c>
      <c r="K155" s="377">
        <v>67188.58</v>
      </c>
      <c r="L155" s="379">
        <v>5.75</v>
      </c>
      <c r="M155" s="53">
        <v>0.1</v>
      </c>
      <c r="N155" s="53">
        <v>1.47E-3</v>
      </c>
      <c r="O155" s="53">
        <v>3.0359000000000001E-2</v>
      </c>
    </row>
    <row r="156" spans="1:15" ht="16.5">
      <c r="A156" s="374" t="s">
        <v>177</v>
      </c>
      <c r="B156" s="374" t="s">
        <v>165</v>
      </c>
      <c r="C156" s="374" t="s">
        <v>166</v>
      </c>
      <c r="D156" s="374" t="s">
        <v>167</v>
      </c>
      <c r="E156" s="375">
        <v>44567</v>
      </c>
      <c r="F156" s="376">
        <v>45264</v>
      </c>
      <c r="G156" s="374" t="s">
        <v>168</v>
      </c>
      <c r="H156" s="377">
        <v>165217.81</v>
      </c>
      <c r="I156" s="377">
        <v>153317.12</v>
      </c>
      <c r="J156" s="377">
        <v>154764.88</v>
      </c>
      <c r="K156" s="377">
        <v>165217.81</v>
      </c>
      <c r="L156" s="379">
        <v>5.75</v>
      </c>
      <c r="M156" s="53">
        <v>0.1</v>
      </c>
      <c r="N156" s="53">
        <v>3.6099999999999999E-3</v>
      </c>
      <c r="O156" s="53">
        <v>2.8889000000000001E-2</v>
      </c>
    </row>
    <row r="157" spans="1:15" ht="16.5">
      <c r="A157" s="374" t="s">
        <v>177</v>
      </c>
      <c r="B157" s="374" t="s">
        <v>165</v>
      </c>
      <c r="C157" s="374" t="s">
        <v>166</v>
      </c>
      <c r="D157" s="374" t="s">
        <v>167</v>
      </c>
      <c r="E157" s="375">
        <v>44567</v>
      </c>
      <c r="F157" s="376">
        <v>45264</v>
      </c>
      <c r="G157" s="374" t="s">
        <v>168</v>
      </c>
      <c r="H157" s="377">
        <v>51768.25</v>
      </c>
      <c r="I157" s="377">
        <v>47147.35</v>
      </c>
      <c r="J157" s="377">
        <v>47704.98</v>
      </c>
      <c r="K157" s="377">
        <v>51768.25</v>
      </c>
      <c r="L157" s="379">
        <v>5.75</v>
      </c>
      <c r="M157" s="53">
        <v>0.1</v>
      </c>
      <c r="N157" s="53">
        <v>1.1100000000000001E-3</v>
      </c>
      <c r="O157" s="53">
        <v>2.5278999999999999E-2</v>
      </c>
    </row>
    <row r="158" spans="1:15" ht="16.5">
      <c r="A158" s="374" t="s">
        <v>177</v>
      </c>
      <c r="B158" s="374" t="s">
        <v>165</v>
      </c>
      <c r="C158" s="374" t="s">
        <v>166</v>
      </c>
      <c r="D158" s="374" t="s">
        <v>167</v>
      </c>
      <c r="E158" s="375">
        <v>44567</v>
      </c>
      <c r="F158" s="376">
        <v>45264</v>
      </c>
      <c r="G158" s="374" t="s">
        <v>168</v>
      </c>
      <c r="H158" s="377">
        <v>110145.21</v>
      </c>
      <c r="I158" s="377">
        <v>102408.11</v>
      </c>
      <c r="J158" s="377">
        <v>103350.14</v>
      </c>
      <c r="K158" s="377">
        <v>110145.21</v>
      </c>
      <c r="L158" s="379">
        <v>5.75</v>
      </c>
      <c r="M158" s="53">
        <v>0.1</v>
      </c>
      <c r="N158" s="53">
        <v>2.4099999999999998E-3</v>
      </c>
      <c r="O158" s="53">
        <v>2.4166E-2</v>
      </c>
    </row>
    <row r="159" spans="1:15" ht="16.5">
      <c r="A159" s="374" t="s">
        <v>177</v>
      </c>
      <c r="B159" s="374" t="s">
        <v>165</v>
      </c>
      <c r="C159" s="374" t="s">
        <v>166</v>
      </c>
      <c r="D159" s="374" t="s">
        <v>167</v>
      </c>
      <c r="E159" s="375">
        <v>44567</v>
      </c>
      <c r="F159" s="376">
        <v>45264</v>
      </c>
      <c r="G159" s="374" t="s">
        <v>168</v>
      </c>
      <c r="H159" s="377">
        <v>2202.9</v>
      </c>
      <c r="I159" s="377">
        <v>1983.42</v>
      </c>
      <c r="J159" s="377">
        <v>2009.77</v>
      </c>
      <c r="K159" s="377">
        <v>2202.9</v>
      </c>
      <c r="L159" s="379">
        <v>5.75</v>
      </c>
      <c r="M159" s="53">
        <v>0.1</v>
      </c>
      <c r="N159" s="53">
        <v>5.0000000000000002E-5</v>
      </c>
      <c r="O159" s="53">
        <v>2.1756000000000001E-2</v>
      </c>
    </row>
    <row r="160" spans="1:15" ht="16.5">
      <c r="A160" s="374" t="s">
        <v>169</v>
      </c>
      <c r="B160" s="374" t="s">
        <v>170</v>
      </c>
      <c r="C160" s="374" t="s">
        <v>166</v>
      </c>
      <c r="D160" s="374" t="s">
        <v>167</v>
      </c>
      <c r="E160" s="375">
        <v>44578</v>
      </c>
      <c r="F160" s="376">
        <v>44883</v>
      </c>
      <c r="G160" s="374" t="s">
        <v>168</v>
      </c>
      <c r="H160" s="377">
        <v>64008.99</v>
      </c>
      <c r="I160" s="377">
        <v>62245.94</v>
      </c>
      <c r="J160" s="377">
        <v>62671.49</v>
      </c>
      <c r="K160" s="377">
        <v>64008.99</v>
      </c>
      <c r="L160" s="379">
        <v>6.7</v>
      </c>
      <c r="M160" s="53">
        <v>0.1</v>
      </c>
      <c r="N160" s="53">
        <v>1.4599999999999999E-3</v>
      </c>
      <c r="O160" s="53">
        <v>1.2288E-2</v>
      </c>
    </row>
    <row r="161" spans="1:15" ht="16.5">
      <c r="A161" s="374" t="s">
        <v>164</v>
      </c>
      <c r="B161" s="374" t="s">
        <v>234</v>
      </c>
      <c r="C161" s="374" t="s">
        <v>166</v>
      </c>
      <c r="D161" s="374" t="s">
        <v>167</v>
      </c>
      <c r="E161" s="375">
        <v>44581</v>
      </c>
      <c r="F161" s="376">
        <v>45677</v>
      </c>
      <c r="G161" s="374" t="s">
        <v>168</v>
      </c>
      <c r="H161" s="377">
        <v>2232664.6</v>
      </c>
      <c r="I161" s="377">
        <v>2004000</v>
      </c>
      <c r="J161" s="377">
        <v>2018384.97</v>
      </c>
      <c r="K161" s="377">
        <v>2232664.6</v>
      </c>
      <c r="L161" s="379">
        <v>3.8</v>
      </c>
      <c r="M161" s="53">
        <v>0.1</v>
      </c>
      <c r="N161" s="53">
        <v>4.7079999999999997E-2</v>
      </c>
      <c r="O161" s="53">
        <v>4.7076E-2</v>
      </c>
    </row>
    <row r="162" spans="1:15" ht="16.5">
      <c r="A162" s="374" t="s">
        <v>164</v>
      </c>
      <c r="B162" s="374" t="s">
        <v>201</v>
      </c>
      <c r="C162" s="374" t="s">
        <v>175</v>
      </c>
      <c r="D162" s="374" t="s">
        <v>167</v>
      </c>
      <c r="E162" s="375">
        <v>44585</v>
      </c>
      <c r="F162" s="376">
        <v>45154</v>
      </c>
      <c r="G162" s="374" t="s">
        <v>168</v>
      </c>
      <c r="H162" s="377">
        <v>109315.57</v>
      </c>
      <c r="I162" s="377">
        <v>102573.52</v>
      </c>
      <c r="J162" s="377">
        <v>103361.04</v>
      </c>
      <c r="K162" s="377">
        <v>109315.57</v>
      </c>
      <c r="L162" s="379">
        <v>6.25</v>
      </c>
      <c r="M162" s="53">
        <v>0.1</v>
      </c>
      <c r="N162" s="53">
        <v>2.4099999999999998E-3</v>
      </c>
      <c r="O162" s="53">
        <v>2.6495999999999999E-2</v>
      </c>
    </row>
    <row r="163" spans="1:15" ht="16.5">
      <c r="A163" s="374" t="s">
        <v>169</v>
      </c>
      <c r="B163" s="374" t="s">
        <v>170</v>
      </c>
      <c r="C163" s="374" t="s">
        <v>166</v>
      </c>
      <c r="D163" s="374" t="s">
        <v>167</v>
      </c>
      <c r="E163" s="375">
        <v>44586</v>
      </c>
      <c r="F163" s="376">
        <v>44883</v>
      </c>
      <c r="G163" s="374" t="s">
        <v>168</v>
      </c>
      <c r="H163" s="377">
        <v>329646.28000000003</v>
      </c>
      <c r="I163" s="377">
        <v>320732.53999999998</v>
      </c>
      <c r="J163" s="377">
        <v>322700.71999999997</v>
      </c>
      <c r="K163" s="377">
        <v>329646.28000000003</v>
      </c>
      <c r="L163" s="379">
        <v>6.7</v>
      </c>
      <c r="M163" s="53">
        <v>0.1</v>
      </c>
      <c r="N163" s="53">
        <v>7.5300000000000002E-3</v>
      </c>
      <c r="O163" s="53">
        <v>1.0826000000000001E-2</v>
      </c>
    </row>
    <row r="164" spans="1:15" ht="16.5">
      <c r="A164" s="374" t="s">
        <v>177</v>
      </c>
      <c r="B164" s="374" t="s">
        <v>165</v>
      </c>
      <c r="C164" s="374" t="s">
        <v>166</v>
      </c>
      <c r="D164" s="374" t="s">
        <v>167</v>
      </c>
      <c r="E164" s="375">
        <v>44587</v>
      </c>
      <c r="F164" s="376">
        <v>45264</v>
      </c>
      <c r="G164" s="374" t="s">
        <v>168</v>
      </c>
      <c r="H164" s="377">
        <v>110145.21</v>
      </c>
      <c r="I164" s="377">
        <v>101892.81</v>
      </c>
      <c r="J164" s="377">
        <v>102679.46</v>
      </c>
      <c r="K164" s="377">
        <v>110145.21</v>
      </c>
      <c r="L164" s="379">
        <v>5.75</v>
      </c>
      <c r="M164" s="53">
        <v>0.1</v>
      </c>
      <c r="N164" s="53">
        <v>2.3900000000000002E-3</v>
      </c>
      <c r="O164" s="53">
        <v>2.1708999999999999E-2</v>
      </c>
    </row>
    <row r="165" spans="1:15" ht="16.5">
      <c r="A165" s="374" t="s">
        <v>164</v>
      </c>
      <c r="B165" s="374" t="s">
        <v>174</v>
      </c>
      <c r="C165" s="374" t="s">
        <v>175</v>
      </c>
      <c r="D165" s="374" t="s">
        <v>167</v>
      </c>
      <c r="E165" s="375">
        <v>44589</v>
      </c>
      <c r="F165" s="376">
        <v>45145</v>
      </c>
      <c r="G165" s="374" t="s">
        <v>168</v>
      </c>
      <c r="H165" s="377">
        <v>272890.3</v>
      </c>
      <c r="I165" s="377">
        <v>254915.8</v>
      </c>
      <c r="J165" s="377">
        <v>256933.17</v>
      </c>
      <c r="K165" s="377">
        <v>272890.3</v>
      </c>
      <c r="L165" s="379">
        <v>6</v>
      </c>
      <c r="M165" s="53">
        <v>0.1</v>
      </c>
      <c r="N165" s="53">
        <v>5.9899999999999997E-3</v>
      </c>
      <c r="O165" s="53">
        <v>1.3011E-2</v>
      </c>
    </row>
    <row r="166" spans="1:15" ht="16.5">
      <c r="A166" s="374" t="s">
        <v>164</v>
      </c>
      <c r="B166" s="374" t="s">
        <v>201</v>
      </c>
      <c r="C166" s="374" t="s">
        <v>175</v>
      </c>
      <c r="D166" s="374" t="s">
        <v>167</v>
      </c>
      <c r="E166" s="375">
        <v>44592</v>
      </c>
      <c r="F166" s="376">
        <v>45142</v>
      </c>
      <c r="G166" s="374" t="s">
        <v>168</v>
      </c>
      <c r="H166" s="377">
        <v>219517.8</v>
      </c>
      <c r="I166" s="377">
        <v>205943.47</v>
      </c>
      <c r="J166" s="377">
        <v>207414</v>
      </c>
      <c r="K166" s="377">
        <v>219517.8</v>
      </c>
      <c r="L166" s="379">
        <v>6.5</v>
      </c>
      <c r="M166" s="53">
        <v>0.1</v>
      </c>
      <c r="N166" s="53">
        <v>4.8399999999999997E-3</v>
      </c>
      <c r="O166" s="53">
        <v>2.4084999999999999E-2</v>
      </c>
    </row>
    <row r="167" spans="1:15" ht="16.5">
      <c r="A167" s="374" t="s">
        <v>164</v>
      </c>
      <c r="B167" s="374" t="s">
        <v>172</v>
      </c>
      <c r="C167" s="374" t="s">
        <v>166</v>
      </c>
      <c r="D167" s="374" t="s">
        <v>167</v>
      </c>
      <c r="E167" s="375">
        <v>44592</v>
      </c>
      <c r="F167" s="376">
        <v>45131</v>
      </c>
      <c r="G167" s="374" t="s">
        <v>168</v>
      </c>
      <c r="H167" s="377">
        <v>161445</v>
      </c>
      <c r="I167" s="377">
        <v>153685.15</v>
      </c>
      <c r="J167" s="377">
        <v>154542.14000000001</v>
      </c>
      <c r="K167" s="377">
        <v>161445</v>
      </c>
      <c r="L167" s="379">
        <v>5.0999999999999996</v>
      </c>
      <c r="M167" s="53">
        <v>0.1</v>
      </c>
      <c r="N167" s="53">
        <v>3.5999999999999999E-3</v>
      </c>
      <c r="O167" s="53">
        <v>3.1980000000000001E-2</v>
      </c>
    </row>
    <row r="168" spans="1:15" ht="16.5">
      <c r="A168" s="374" t="s">
        <v>169</v>
      </c>
      <c r="B168" s="374" t="s">
        <v>172</v>
      </c>
      <c r="C168" s="374" t="s">
        <v>166</v>
      </c>
      <c r="D168" s="374" t="s">
        <v>167</v>
      </c>
      <c r="E168" s="375">
        <v>44624</v>
      </c>
      <c r="F168" s="376">
        <v>48156</v>
      </c>
      <c r="G168" s="374" t="s">
        <v>168</v>
      </c>
      <c r="H168" s="377">
        <v>520157.53</v>
      </c>
      <c r="I168" s="377">
        <v>352058.37</v>
      </c>
      <c r="J168" s="377">
        <v>354795.44</v>
      </c>
      <c r="K168" s="377">
        <v>520157.53</v>
      </c>
      <c r="L168" s="379">
        <v>5</v>
      </c>
      <c r="M168" s="53">
        <v>0.1</v>
      </c>
      <c r="N168" s="53">
        <v>8.2799999999999992E-3</v>
      </c>
      <c r="O168" s="53">
        <v>2.8375000000000001E-2</v>
      </c>
    </row>
    <row r="169" spans="1:15" ht="16.5">
      <c r="A169" s="374" t="s">
        <v>164</v>
      </c>
      <c r="B169" s="374" t="s">
        <v>236</v>
      </c>
      <c r="C169" s="374" t="s">
        <v>175</v>
      </c>
      <c r="D169" s="374" t="s">
        <v>167</v>
      </c>
      <c r="E169" s="375">
        <v>44595</v>
      </c>
      <c r="F169" s="376">
        <v>44937</v>
      </c>
      <c r="G169" s="374" t="s">
        <v>168</v>
      </c>
      <c r="H169" s="377">
        <v>259125</v>
      </c>
      <c r="I169" s="377">
        <v>251149.78</v>
      </c>
      <c r="J169" s="377">
        <v>252457.9</v>
      </c>
      <c r="K169" s="377">
        <v>259125</v>
      </c>
      <c r="L169" s="379">
        <v>3.6</v>
      </c>
      <c r="M169" s="53">
        <v>0.1</v>
      </c>
      <c r="N169" s="53">
        <v>5.8900000000000003E-3</v>
      </c>
      <c r="O169" s="53">
        <v>5.888E-3</v>
      </c>
    </row>
    <row r="170" spans="1:15" ht="15.75" customHeight="1">
      <c r="A170" s="374" t="s">
        <v>164</v>
      </c>
      <c r="B170" s="374" t="s">
        <v>179</v>
      </c>
      <c r="C170" s="374" t="s">
        <v>166</v>
      </c>
      <c r="D170" s="374" t="s">
        <v>167</v>
      </c>
      <c r="E170" s="375">
        <v>44601</v>
      </c>
      <c r="F170" s="376">
        <v>45113</v>
      </c>
      <c r="G170" s="374" t="s">
        <v>168</v>
      </c>
      <c r="H170" s="377">
        <v>107873.82</v>
      </c>
      <c r="I170" s="377">
        <v>102183.26</v>
      </c>
      <c r="J170" s="377">
        <v>102743.77</v>
      </c>
      <c r="K170" s="377">
        <v>107873.82</v>
      </c>
      <c r="L170" s="379">
        <v>6</v>
      </c>
      <c r="M170" s="53">
        <v>0.1</v>
      </c>
      <c r="N170" s="53">
        <v>2.3999999999999998E-3</v>
      </c>
      <c r="O170" s="53">
        <v>1.5966999999999999E-2</v>
      </c>
    </row>
    <row r="171" spans="1:15" ht="16.5">
      <c r="A171" s="374" t="s">
        <v>177</v>
      </c>
      <c r="B171" s="374" t="s">
        <v>172</v>
      </c>
      <c r="C171" s="374" t="s">
        <v>166</v>
      </c>
      <c r="D171" s="374" t="s">
        <v>167</v>
      </c>
      <c r="E171" s="375">
        <v>44601</v>
      </c>
      <c r="F171" s="376">
        <v>45036</v>
      </c>
      <c r="G171" s="374" t="s">
        <v>168</v>
      </c>
      <c r="H171" s="377">
        <v>230136.16</v>
      </c>
      <c r="I171" s="377">
        <v>217526.23</v>
      </c>
      <c r="J171" s="377">
        <v>218977.85</v>
      </c>
      <c r="K171" s="377">
        <v>230136.16</v>
      </c>
      <c r="L171" s="379">
        <v>5.25</v>
      </c>
      <c r="M171" s="53">
        <v>0.1</v>
      </c>
      <c r="N171" s="53">
        <v>5.11E-3</v>
      </c>
      <c r="O171" s="53">
        <v>2.01E-2</v>
      </c>
    </row>
    <row r="172" spans="1:15" ht="16.5">
      <c r="A172" s="374" t="s">
        <v>169</v>
      </c>
      <c r="B172" s="374" t="s">
        <v>170</v>
      </c>
      <c r="C172" s="374" t="s">
        <v>166</v>
      </c>
      <c r="D172" s="374" t="s">
        <v>167</v>
      </c>
      <c r="E172" s="375">
        <v>44601</v>
      </c>
      <c r="F172" s="376">
        <v>44883</v>
      </c>
      <c r="G172" s="374" t="s">
        <v>168</v>
      </c>
      <c r="H172" s="377">
        <v>128017.97</v>
      </c>
      <c r="I172" s="377">
        <v>124082.31</v>
      </c>
      <c r="J172" s="377">
        <v>124785.59</v>
      </c>
      <c r="K172" s="377">
        <v>128017.97</v>
      </c>
      <c r="L172" s="379">
        <v>6.7</v>
      </c>
      <c r="M172" s="53">
        <v>0.1</v>
      </c>
      <c r="N172" s="53">
        <v>2.9099999999999998E-3</v>
      </c>
      <c r="O172" s="53">
        <v>3.3E-3</v>
      </c>
    </row>
    <row r="173" spans="1:15" ht="16.5">
      <c r="A173" s="374" t="s">
        <v>164</v>
      </c>
      <c r="B173" s="374" t="s">
        <v>201</v>
      </c>
      <c r="C173" s="374" t="s">
        <v>175</v>
      </c>
      <c r="D173" s="374" t="s">
        <v>167</v>
      </c>
      <c r="E173" s="375">
        <v>44602</v>
      </c>
      <c r="F173" s="376">
        <v>45698</v>
      </c>
      <c r="G173" s="374" t="s">
        <v>168</v>
      </c>
      <c r="H173" s="377">
        <v>57513.68</v>
      </c>
      <c r="I173" s="377">
        <v>50006.85</v>
      </c>
      <c r="J173" s="377">
        <v>50341.599999999999</v>
      </c>
      <c r="K173" s="377">
        <v>57513.68</v>
      </c>
      <c r="L173" s="379">
        <v>5</v>
      </c>
      <c r="M173" s="53">
        <v>0.1</v>
      </c>
      <c r="N173" s="53">
        <v>1.17E-3</v>
      </c>
      <c r="O173" s="53">
        <v>1.9248000000000001E-2</v>
      </c>
    </row>
    <row r="174" spans="1:15" ht="16.5">
      <c r="A174" s="374" t="s">
        <v>169</v>
      </c>
      <c r="B174" s="374" t="s">
        <v>170</v>
      </c>
      <c r="C174" s="374" t="s">
        <v>166</v>
      </c>
      <c r="D174" s="374" t="s">
        <v>167</v>
      </c>
      <c r="E174" s="375">
        <v>44603</v>
      </c>
      <c r="F174" s="376">
        <v>44883</v>
      </c>
      <c r="G174" s="374" t="s">
        <v>168</v>
      </c>
      <c r="H174" s="377">
        <v>17069.060000000001</v>
      </c>
      <c r="I174" s="377">
        <v>16601.95</v>
      </c>
      <c r="J174" s="377">
        <v>16682.77</v>
      </c>
      <c r="K174" s="377">
        <v>17069.060000000001</v>
      </c>
      <c r="L174" s="379">
        <v>6.7</v>
      </c>
      <c r="M174" s="53">
        <v>0.1</v>
      </c>
      <c r="N174" s="53">
        <v>3.8999999999999999E-4</v>
      </c>
      <c r="O174" s="53">
        <v>3.8900000000000002E-4</v>
      </c>
    </row>
    <row r="175" spans="1:15" ht="16.5">
      <c r="A175" s="374" t="s">
        <v>169</v>
      </c>
      <c r="B175" s="374" t="s">
        <v>172</v>
      </c>
      <c r="C175" s="374" t="s">
        <v>166</v>
      </c>
      <c r="D175" s="374" t="s">
        <v>167</v>
      </c>
      <c r="E175" s="375">
        <v>44606</v>
      </c>
      <c r="F175" s="376">
        <v>48156</v>
      </c>
      <c r="G175" s="374" t="s">
        <v>168</v>
      </c>
      <c r="H175" s="377">
        <v>8916.99</v>
      </c>
      <c r="I175" s="377">
        <v>6000.86</v>
      </c>
      <c r="J175" s="377">
        <v>6037.7</v>
      </c>
      <c r="K175" s="377">
        <v>8916.99</v>
      </c>
      <c r="L175" s="379">
        <v>5</v>
      </c>
      <c r="M175" s="53">
        <v>0.1</v>
      </c>
      <c r="N175" s="53">
        <v>1.3999999999999999E-4</v>
      </c>
      <c r="O175" s="53">
        <v>1.4992999999999999E-2</v>
      </c>
    </row>
    <row r="176" spans="1:15" ht="16.5">
      <c r="A176" s="374" t="s">
        <v>164</v>
      </c>
      <c r="B176" s="374" t="s">
        <v>173</v>
      </c>
      <c r="C176" s="374" t="s">
        <v>166</v>
      </c>
      <c r="D176" s="374" t="s">
        <v>167</v>
      </c>
      <c r="E176" s="375">
        <v>44607</v>
      </c>
      <c r="F176" s="376">
        <v>45007</v>
      </c>
      <c r="G176" s="374" t="s">
        <v>168</v>
      </c>
      <c r="H176" s="377">
        <v>443711.96</v>
      </c>
      <c r="I176" s="377">
        <v>429778.87</v>
      </c>
      <c r="J176" s="377">
        <v>431305.94</v>
      </c>
      <c r="K176" s="377">
        <v>443711.96</v>
      </c>
      <c r="L176" s="379">
        <v>2.5</v>
      </c>
      <c r="M176" s="53">
        <v>0.1</v>
      </c>
      <c r="N176" s="53">
        <v>1.0059999999999999E-2</v>
      </c>
      <c r="O176" s="53">
        <v>1.8315999999999999E-2</v>
      </c>
    </row>
    <row r="177" spans="1:15" ht="16.5">
      <c r="A177" s="374" t="s">
        <v>164</v>
      </c>
      <c r="B177" s="374" t="s">
        <v>173</v>
      </c>
      <c r="C177" s="374" t="s">
        <v>166</v>
      </c>
      <c r="D177" s="374" t="s">
        <v>167</v>
      </c>
      <c r="E177" s="375">
        <v>44613</v>
      </c>
      <c r="F177" s="376">
        <v>44831</v>
      </c>
      <c r="G177" s="374" t="s">
        <v>168</v>
      </c>
      <c r="H177" s="377">
        <v>154726.20000000001</v>
      </c>
      <c r="I177" s="377">
        <v>151559.25</v>
      </c>
      <c r="J177" s="377">
        <v>152113.04</v>
      </c>
      <c r="K177" s="377">
        <v>154726.20000000001</v>
      </c>
      <c r="L177" s="379">
        <v>5.75</v>
      </c>
      <c r="M177" s="53">
        <v>0.1</v>
      </c>
      <c r="N177" s="53">
        <v>3.5500000000000002E-3</v>
      </c>
      <c r="O177" s="53">
        <v>8.2570000000000005E-3</v>
      </c>
    </row>
    <row r="178" spans="1:15" ht="16.5">
      <c r="A178" s="374" t="s">
        <v>164</v>
      </c>
      <c r="B178" s="374" t="s">
        <v>173</v>
      </c>
      <c r="C178" s="374" t="s">
        <v>166</v>
      </c>
      <c r="D178" s="374" t="s">
        <v>167</v>
      </c>
      <c r="E178" s="375">
        <v>44613</v>
      </c>
      <c r="F178" s="376">
        <v>44907</v>
      </c>
      <c r="G178" s="374" t="s">
        <v>168</v>
      </c>
      <c r="H178" s="377">
        <v>134648.07</v>
      </c>
      <c r="I178" s="377">
        <v>130944.87</v>
      </c>
      <c r="J178" s="377">
        <v>131424.28</v>
      </c>
      <c r="K178" s="377">
        <v>134648.07</v>
      </c>
      <c r="L178" s="379">
        <v>5</v>
      </c>
      <c r="M178" s="53">
        <v>0.1</v>
      </c>
      <c r="N178" s="53">
        <v>3.0699999999999998E-3</v>
      </c>
      <c r="O178" s="53">
        <v>4.7089999999999996E-3</v>
      </c>
    </row>
    <row r="179" spans="1:15" ht="16.5">
      <c r="A179" s="374" t="s">
        <v>164</v>
      </c>
      <c r="B179" s="374" t="s">
        <v>173</v>
      </c>
      <c r="C179" s="374" t="s">
        <v>166</v>
      </c>
      <c r="D179" s="374" t="s">
        <v>167</v>
      </c>
      <c r="E179" s="375">
        <v>44614</v>
      </c>
      <c r="F179" s="376">
        <v>45019</v>
      </c>
      <c r="G179" s="374" t="s">
        <v>168</v>
      </c>
      <c r="H179" s="377">
        <v>72595.95</v>
      </c>
      <c r="I179" s="377">
        <v>70257.25</v>
      </c>
      <c r="J179" s="377">
        <v>70467.740000000005</v>
      </c>
      <c r="K179" s="377">
        <v>72595.95</v>
      </c>
      <c r="L179" s="379">
        <v>1.8</v>
      </c>
      <c r="M179" s="53">
        <v>0.1</v>
      </c>
      <c r="N179" s="53">
        <v>1.64E-3</v>
      </c>
      <c r="O179" s="53">
        <v>1.6440000000000001E-3</v>
      </c>
    </row>
    <row r="180" spans="1:15" ht="16.5">
      <c r="A180" s="374" t="s">
        <v>164</v>
      </c>
      <c r="B180" s="374" t="s">
        <v>201</v>
      </c>
      <c r="C180" s="374" t="s">
        <v>175</v>
      </c>
      <c r="D180" s="374" t="s">
        <v>167</v>
      </c>
      <c r="E180" s="375">
        <v>44617</v>
      </c>
      <c r="F180" s="376">
        <v>45152</v>
      </c>
      <c r="G180" s="374" t="s">
        <v>168</v>
      </c>
      <c r="H180" s="377">
        <v>219446.56</v>
      </c>
      <c r="I180" s="377">
        <v>204863.97</v>
      </c>
      <c r="J180" s="377">
        <v>205797.16</v>
      </c>
      <c r="K180" s="377">
        <v>219446.56</v>
      </c>
      <c r="L180" s="379">
        <v>6.5</v>
      </c>
      <c r="M180" s="53">
        <v>0.1</v>
      </c>
      <c r="N180" s="53">
        <v>4.7999999999999996E-3</v>
      </c>
      <c r="O180" s="53">
        <v>1.8074E-2</v>
      </c>
    </row>
    <row r="181" spans="1:15" ht="16.5">
      <c r="A181" s="374" t="s">
        <v>164</v>
      </c>
      <c r="B181" s="374" t="s">
        <v>171</v>
      </c>
      <c r="C181" s="374" t="s">
        <v>175</v>
      </c>
      <c r="D181" s="374" t="s">
        <v>167</v>
      </c>
      <c r="E181" s="375">
        <v>44617</v>
      </c>
      <c r="F181" s="376">
        <v>44652</v>
      </c>
      <c r="G181" s="374" t="s">
        <v>168</v>
      </c>
      <c r="H181" s="377">
        <v>7604.76</v>
      </c>
      <c r="I181" s="377">
        <v>7576.21</v>
      </c>
      <c r="J181" s="377">
        <v>7603.94</v>
      </c>
      <c r="K181" s="377">
        <v>7604.76</v>
      </c>
      <c r="L181" s="379">
        <v>6</v>
      </c>
      <c r="M181" s="53">
        <v>0.1</v>
      </c>
      <c r="N181" s="53">
        <v>1.8000000000000001E-4</v>
      </c>
      <c r="O181" s="53">
        <v>2.4773E-2</v>
      </c>
    </row>
    <row r="182" spans="1:15" ht="16.5">
      <c r="A182" s="374" t="s">
        <v>164</v>
      </c>
      <c r="B182" s="374" t="s">
        <v>171</v>
      </c>
      <c r="C182" s="374" t="s">
        <v>175</v>
      </c>
      <c r="D182" s="374" t="s">
        <v>167</v>
      </c>
      <c r="E182" s="375">
        <v>44617</v>
      </c>
      <c r="F182" s="376">
        <v>45506</v>
      </c>
      <c r="G182" s="374" t="s">
        <v>168</v>
      </c>
      <c r="H182" s="377">
        <v>347363.1</v>
      </c>
      <c r="I182" s="377">
        <v>312555.15999999997</v>
      </c>
      <c r="J182" s="377">
        <v>313909.19</v>
      </c>
      <c r="K182" s="377">
        <v>347363.1</v>
      </c>
      <c r="L182" s="379">
        <v>6.25</v>
      </c>
      <c r="M182" s="53">
        <v>0.1</v>
      </c>
      <c r="N182" s="53">
        <v>7.3200000000000001E-3</v>
      </c>
      <c r="O182" s="53">
        <v>2.4596E-2</v>
      </c>
    </row>
    <row r="183" spans="1:15" ht="16.5">
      <c r="A183" s="374" t="s">
        <v>164</v>
      </c>
      <c r="B183" s="374" t="s">
        <v>181</v>
      </c>
      <c r="C183" s="374" t="s">
        <v>175</v>
      </c>
      <c r="D183" s="374" t="s">
        <v>167</v>
      </c>
      <c r="E183" s="375">
        <v>44617</v>
      </c>
      <c r="F183" s="376">
        <v>45222</v>
      </c>
      <c r="G183" s="374" t="s">
        <v>168</v>
      </c>
      <c r="H183" s="377">
        <v>103574.24</v>
      </c>
      <c r="I183" s="377">
        <v>95944.65</v>
      </c>
      <c r="J183" s="377">
        <v>96381.7</v>
      </c>
      <c r="K183" s="377">
        <v>103574.24</v>
      </c>
      <c r="L183" s="379">
        <v>7</v>
      </c>
      <c r="M183" s="53">
        <v>0.1</v>
      </c>
      <c r="N183" s="53">
        <v>2.2499999999999998E-3</v>
      </c>
      <c r="O183" s="53">
        <v>7.0740000000000004E-3</v>
      </c>
    </row>
    <row r="184" spans="1:15" ht="16.5">
      <c r="A184" s="374" t="s">
        <v>164</v>
      </c>
      <c r="B184" s="374" t="s">
        <v>181</v>
      </c>
      <c r="C184" s="374" t="s">
        <v>175</v>
      </c>
      <c r="D184" s="374" t="s">
        <v>167</v>
      </c>
      <c r="E184" s="375">
        <v>44617</v>
      </c>
      <c r="F184" s="376">
        <v>45411</v>
      </c>
      <c r="G184" s="374" t="s">
        <v>168</v>
      </c>
      <c r="H184" s="377">
        <v>232054.76</v>
      </c>
      <c r="I184" s="377">
        <v>205797.05</v>
      </c>
      <c r="J184" s="377">
        <v>206935.28</v>
      </c>
      <c r="K184" s="377">
        <v>232054.76</v>
      </c>
      <c r="L184" s="379">
        <v>7.5</v>
      </c>
      <c r="M184" s="53">
        <v>0.1</v>
      </c>
      <c r="N184" s="53">
        <v>4.8300000000000001E-3</v>
      </c>
      <c r="O184" s="53">
        <v>4.8260000000000004E-3</v>
      </c>
    </row>
    <row r="185" spans="1:15" ht="16.5">
      <c r="A185" s="374" t="s">
        <v>164</v>
      </c>
      <c r="B185" s="374" t="s">
        <v>171</v>
      </c>
      <c r="C185" s="374" t="s">
        <v>175</v>
      </c>
      <c r="D185" s="374" t="s">
        <v>167</v>
      </c>
      <c r="E185" s="375">
        <v>44617</v>
      </c>
      <c r="F185" s="376">
        <v>45509</v>
      </c>
      <c r="G185" s="374" t="s">
        <v>168</v>
      </c>
      <c r="H185" s="377">
        <v>115156.2</v>
      </c>
      <c r="I185" s="377">
        <v>103663.63</v>
      </c>
      <c r="J185" s="377">
        <v>104108.09</v>
      </c>
      <c r="K185" s="377">
        <v>115156.2</v>
      </c>
      <c r="L185" s="379">
        <v>6</v>
      </c>
      <c r="M185" s="53">
        <v>0.1</v>
      </c>
      <c r="N185" s="53">
        <v>2.4299999999999999E-3</v>
      </c>
      <c r="O185" s="53">
        <v>1.7274000000000001E-2</v>
      </c>
    </row>
    <row r="186" spans="1:15" ht="16.5">
      <c r="A186" s="374" t="s">
        <v>164</v>
      </c>
      <c r="B186" s="374" t="s">
        <v>171</v>
      </c>
      <c r="C186" s="374" t="s">
        <v>175</v>
      </c>
      <c r="D186" s="374" t="s">
        <v>167</v>
      </c>
      <c r="E186" s="375">
        <v>44617</v>
      </c>
      <c r="F186" s="376">
        <v>45510</v>
      </c>
      <c r="G186" s="374" t="s">
        <v>168</v>
      </c>
      <c r="H186" s="377">
        <v>116347.92</v>
      </c>
      <c r="I186" s="377">
        <v>104057.69</v>
      </c>
      <c r="J186" s="377">
        <v>104531.69</v>
      </c>
      <c r="K186" s="377">
        <v>116347.92</v>
      </c>
      <c r="L186" s="379">
        <v>6.75</v>
      </c>
      <c r="M186" s="53">
        <v>0.1</v>
      </c>
      <c r="N186" s="53">
        <v>2.4399999999999999E-3</v>
      </c>
      <c r="O186" s="53">
        <v>1.4846E-2</v>
      </c>
    </row>
    <row r="187" spans="1:15" ht="16.5">
      <c r="A187" s="374" t="s">
        <v>164</v>
      </c>
      <c r="B187" s="374" t="s">
        <v>171</v>
      </c>
      <c r="C187" s="374" t="s">
        <v>175</v>
      </c>
      <c r="D187" s="374" t="s">
        <v>167</v>
      </c>
      <c r="E187" s="375">
        <v>44617</v>
      </c>
      <c r="F187" s="376">
        <v>45519</v>
      </c>
      <c r="G187" s="374" t="s">
        <v>168</v>
      </c>
      <c r="H187" s="377">
        <v>56630.8</v>
      </c>
      <c r="I187" s="377">
        <v>50818.64</v>
      </c>
      <c r="J187" s="377">
        <v>51038.79</v>
      </c>
      <c r="K187" s="377">
        <v>56630.8</v>
      </c>
      <c r="L187" s="379">
        <v>5.25</v>
      </c>
      <c r="M187" s="53">
        <v>0.1</v>
      </c>
      <c r="N187" s="53">
        <v>1.1900000000000001E-3</v>
      </c>
      <c r="O187" s="53">
        <v>1.2408000000000001E-2</v>
      </c>
    </row>
    <row r="188" spans="1:15" ht="16.5">
      <c r="A188" s="374" t="s">
        <v>177</v>
      </c>
      <c r="B188" s="374" t="s">
        <v>179</v>
      </c>
      <c r="C188" s="374" t="s">
        <v>166</v>
      </c>
      <c r="D188" s="374" t="s">
        <v>167</v>
      </c>
      <c r="E188" s="375">
        <v>44621</v>
      </c>
      <c r="F188" s="376">
        <v>45470</v>
      </c>
      <c r="G188" s="374" t="s">
        <v>168</v>
      </c>
      <c r="H188" s="377">
        <v>17121.580000000002</v>
      </c>
      <c r="I188" s="377">
        <v>15522.24</v>
      </c>
      <c r="J188" s="377">
        <v>15579.28</v>
      </c>
      <c r="K188" s="377">
        <v>17121.580000000002</v>
      </c>
      <c r="L188" s="379">
        <v>6.25</v>
      </c>
      <c r="M188" s="53">
        <v>0.1</v>
      </c>
      <c r="N188" s="53">
        <v>3.6000000000000002E-4</v>
      </c>
      <c r="O188" s="53">
        <v>1.3571E-2</v>
      </c>
    </row>
    <row r="189" spans="1:15" ht="16.5">
      <c r="A189" s="374" t="s">
        <v>169</v>
      </c>
      <c r="B189" s="374" t="s">
        <v>172</v>
      </c>
      <c r="C189" s="374" t="s">
        <v>166</v>
      </c>
      <c r="D189" s="374" t="s">
        <v>167</v>
      </c>
      <c r="E189" s="375">
        <v>44621</v>
      </c>
      <c r="F189" s="376">
        <v>45155</v>
      </c>
      <c r="G189" s="374" t="s">
        <v>168</v>
      </c>
      <c r="H189" s="377">
        <v>21795.07</v>
      </c>
      <c r="I189" s="377">
        <v>20427.919999999998</v>
      </c>
      <c r="J189" s="377">
        <v>20505.169999999998</v>
      </c>
      <c r="K189" s="377">
        <v>21795.07</v>
      </c>
      <c r="L189" s="379">
        <v>6</v>
      </c>
      <c r="M189" s="53">
        <v>0.1</v>
      </c>
      <c r="N189" s="53">
        <v>4.8000000000000001E-4</v>
      </c>
      <c r="O189" s="53">
        <v>1.4852000000000001E-2</v>
      </c>
    </row>
    <row r="190" spans="1:15" ht="16.5">
      <c r="A190" s="374" t="s">
        <v>169</v>
      </c>
      <c r="B190" s="374" t="s">
        <v>171</v>
      </c>
      <c r="C190" s="374" t="s">
        <v>175</v>
      </c>
      <c r="D190" s="374" t="s">
        <v>167</v>
      </c>
      <c r="E190" s="375">
        <v>44624</v>
      </c>
      <c r="F190" s="376">
        <v>44988</v>
      </c>
      <c r="G190" s="374" t="s">
        <v>168</v>
      </c>
      <c r="H190" s="377">
        <v>21346.3</v>
      </c>
      <c r="I190" s="377">
        <v>20677.689999999999</v>
      </c>
      <c r="J190" s="377">
        <v>20727.349999999999</v>
      </c>
      <c r="K190" s="377">
        <v>21346.3</v>
      </c>
      <c r="L190" s="379">
        <v>6.75</v>
      </c>
      <c r="M190" s="53">
        <v>0.1</v>
      </c>
      <c r="N190" s="53">
        <v>4.8000000000000001E-4</v>
      </c>
      <c r="O190" s="53">
        <v>1.1218000000000001E-2</v>
      </c>
    </row>
    <row r="191" spans="1:15" ht="16.5">
      <c r="A191" s="374" t="s">
        <v>164</v>
      </c>
      <c r="B191" s="374" t="s">
        <v>174</v>
      </c>
      <c r="C191" s="374" t="s">
        <v>175</v>
      </c>
      <c r="D191" s="374" t="s">
        <v>167</v>
      </c>
      <c r="E191" s="375">
        <v>44634</v>
      </c>
      <c r="F191" s="376">
        <v>44988</v>
      </c>
      <c r="G191" s="374" t="s">
        <v>168</v>
      </c>
      <c r="H191" s="377">
        <v>312000</v>
      </c>
      <c r="I191" s="377">
        <v>300361.64</v>
      </c>
      <c r="J191" s="377">
        <v>300910.49</v>
      </c>
      <c r="K191" s="377">
        <v>312000</v>
      </c>
      <c r="L191" s="379">
        <v>4</v>
      </c>
      <c r="M191" s="53">
        <v>0.1</v>
      </c>
      <c r="N191" s="53">
        <v>7.0200000000000002E-3</v>
      </c>
      <c r="O191" s="53">
        <v>7.0179999999999999E-3</v>
      </c>
    </row>
    <row r="192" spans="1:15" ht="16.5">
      <c r="A192" s="374" t="s">
        <v>164</v>
      </c>
      <c r="B192" s="374" t="s">
        <v>202</v>
      </c>
      <c r="C192" s="374" t="s">
        <v>166</v>
      </c>
      <c r="D192" s="374" t="s">
        <v>167</v>
      </c>
      <c r="E192" s="375">
        <v>44637</v>
      </c>
      <c r="F192" s="376">
        <v>44970</v>
      </c>
      <c r="G192" s="374" t="s">
        <v>168</v>
      </c>
      <c r="H192" s="377">
        <v>42250</v>
      </c>
      <c r="I192" s="377">
        <v>40694.39</v>
      </c>
      <c r="J192" s="377">
        <v>40758.620000000003</v>
      </c>
      <c r="K192" s="377">
        <v>42250</v>
      </c>
      <c r="L192" s="379">
        <v>5.25</v>
      </c>
      <c r="M192" s="53">
        <v>0.1</v>
      </c>
      <c r="N192" s="53">
        <v>9.5E-4</v>
      </c>
      <c r="O192" s="53">
        <v>9.5100000000000002E-4</v>
      </c>
    </row>
    <row r="193" spans="1:15" ht="16.5">
      <c r="A193" s="374" t="s">
        <v>177</v>
      </c>
      <c r="B193" s="374" t="s">
        <v>165</v>
      </c>
      <c r="C193" s="374" t="s">
        <v>166</v>
      </c>
      <c r="D193" s="374" t="s">
        <v>167</v>
      </c>
      <c r="E193" s="375">
        <v>44641</v>
      </c>
      <c r="F193" s="376">
        <v>45807</v>
      </c>
      <c r="G193" s="374" t="s">
        <v>168</v>
      </c>
      <c r="H193" s="377">
        <v>419431.37</v>
      </c>
      <c r="I193" s="377">
        <v>370639.19</v>
      </c>
      <c r="J193" s="377">
        <v>371069.28</v>
      </c>
      <c r="K193" s="377">
        <v>419431.37</v>
      </c>
      <c r="L193" s="379">
        <v>6.1</v>
      </c>
      <c r="M193" s="53">
        <v>0.1</v>
      </c>
      <c r="N193" s="53">
        <v>8.6499999999999997E-3</v>
      </c>
      <c r="O193" s="53">
        <v>1.9314000000000001E-2</v>
      </c>
    </row>
    <row r="194" spans="1:15" ht="16.5">
      <c r="A194" s="374" t="s">
        <v>164</v>
      </c>
      <c r="B194" s="374" t="s">
        <v>165</v>
      </c>
      <c r="C194" s="374" t="s">
        <v>166</v>
      </c>
      <c r="D194" s="374" t="s">
        <v>167</v>
      </c>
      <c r="E194" s="375">
        <v>44641</v>
      </c>
      <c r="F194" s="376">
        <v>44989</v>
      </c>
      <c r="G194" s="374" t="s">
        <v>168</v>
      </c>
      <c r="H194" s="377">
        <v>90898.77</v>
      </c>
      <c r="I194" s="377">
        <v>90000</v>
      </c>
      <c r="J194" s="377">
        <v>90110.48</v>
      </c>
      <c r="K194" s="377">
        <v>90898.77</v>
      </c>
      <c r="L194" s="379">
        <v>4.25</v>
      </c>
      <c r="M194" s="53">
        <v>0.1</v>
      </c>
      <c r="N194" s="53">
        <v>2.0999999999999999E-3</v>
      </c>
      <c r="O194" s="53">
        <v>1.0659999999999999E-2</v>
      </c>
    </row>
    <row r="195" spans="1:15" ht="16.5">
      <c r="A195" s="374" t="s">
        <v>164</v>
      </c>
      <c r="B195" s="374" t="s">
        <v>176</v>
      </c>
      <c r="C195" s="374" t="s">
        <v>166</v>
      </c>
      <c r="D195" s="374" t="s">
        <v>167</v>
      </c>
      <c r="E195" s="375">
        <v>44641</v>
      </c>
      <c r="F195" s="376">
        <v>44998</v>
      </c>
      <c r="G195" s="374" t="s">
        <v>168</v>
      </c>
      <c r="H195" s="377">
        <v>45449.38</v>
      </c>
      <c r="I195" s="377">
        <v>45000</v>
      </c>
      <c r="J195" s="377">
        <v>45055.24</v>
      </c>
      <c r="K195" s="377">
        <v>45449.38</v>
      </c>
      <c r="L195" s="379">
        <v>4.5</v>
      </c>
      <c r="M195" s="53">
        <v>0.1</v>
      </c>
      <c r="N195" s="53">
        <v>1.0499999999999999E-3</v>
      </c>
      <c r="O195" s="53">
        <v>1.0510000000000001E-3</v>
      </c>
    </row>
    <row r="196" spans="1:15" ht="16.5">
      <c r="A196" s="374" t="s">
        <v>164</v>
      </c>
      <c r="B196" s="374" t="s">
        <v>199</v>
      </c>
      <c r="C196" s="374" t="s">
        <v>175</v>
      </c>
      <c r="D196" s="374" t="s">
        <v>167</v>
      </c>
      <c r="E196" s="375">
        <v>44641</v>
      </c>
      <c r="F196" s="376">
        <v>45712</v>
      </c>
      <c r="G196" s="374" t="s">
        <v>168</v>
      </c>
      <c r="H196" s="377">
        <v>90898.76</v>
      </c>
      <c r="I196" s="377">
        <v>90000</v>
      </c>
      <c r="J196" s="377">
        <v>90110.48</v>
      </c>
      <c r="K196" s="377">
        <v>90898.76</v>
      </c>
      <c r="L196" s="379">
        <v>5.5</v>
      </c>
      <c r="M196" s="53">
        <v>0.1</v>
      </c>
      <c r="N196" s="53">
        <v>2.0999999999999999E-3</v>
      </c>
      <c r="O196" s="53">
        <v>8.0730000000000003E-3</v>
      </c>
    </row>
    <row r="197" spans="1:15" ht="16.5">
      <c r="A197" s="374" t="s">
        <v>177</v>
      </c>
      <c r="B197" s="374" t="s">
        <v>165</v>
      </c>
      <c r="C197" s="374" t="s">
        <v>166</v>
      </c>
      <c r="D197" s="374" t="s">
        <v>167</v>
      </c>
      <c r="E197" s="375">
        <v>44641</v>
      </c>
      <c r="F197" s="376">
        <v>45625</v>
      </c>
      <c r="G197" s="374" t="s">
        <v>168</v>
      </c>
      <c r="H197" s="377">
        <v>153741.26999999999</v>
      </c>
      <c r="I197" s="377">
        <v>150367.29</v>
      </c>
      <c r="J197" s="377">
        <v>150553.89000000001</v>
      </c>
      <c r="K197" s="377">
        <v>153741.26999999999</v>
      </c>
      <c r="L197" s="379">
        <v>6</v>
      </c>
      <c r="M197" s="53">
        <v>0.1</v>
      </c>
      <c r="N197" s="53">
        <v>3.5100000000000001E-3</v>
      </c>
      <c r="O197" s="53">
        <v>8.5579999999999996E-3</v>
      </c>
    </row>
    <row r="198" spans="1:15" ht="16.5">
      <c r="A198" s="374" t="s">
        <v>164</v>
      </c>
      <c r="B198" s="374" t="s">
        <v>179</v>
      </c>
      <c r="C198" s="374" t="s">
        <v>166</v>
      </c>
      <c r="D198" s="374" t="s">
        <v>167</v>
      </c>
      <c r="E198" s="375">
        <v>44645</v>
      </c>
      <c r="F198" s="376">
        <v>45104</v>
      </c>
      <c r="G198" s="374" t="s">
        <v>168</v>
      </c>
      <c r="H198" s="377">
        <v>377328.35</v>
      </c>
      <c r="I198" s="377">
        <v>360553.66</v>
      </c>
      <c r="J198" s="377">
        <v>360774.93</v>
      </c>
      <c r="K198" s="377">
        <v>377328.35</v>
      </c>
      <c r="L198" s="379">
        <v>6</v>
      </c>
      <c r="M198" s="53">
        <v>0.1</v>
      </c>
      <c r="N198" s="53">
        <v>8.4100000000000008E-3</v>
      </c>
      <c r="O198" s="53">
        <v>1.3207E-2</v>
      </c>
    </row>
    <row r="199" spans="1:15" ht="16.5">
      <c r="A199" s="374" t="s">
        <v>164</v>
      </c>
      <c r="B199" s="374" t="s">
        <v>179</v>
      </c>
      <c r="C199" s="374" t="s">
        <v>166</v>
      </c>
      <c r="D199" s="374" t="s">
        <v>167</v>
      </c>
      <c r="E199" s="375">
        <v>44650</v>
      </c>
      <c r="F199" s="376">
        <v>45113</v>
      </c>
      <c r="G199" s="374" t="s">
        <v>168</v>
      </c>
      <c r="H199" s="377">
        <v>215747.64</v>
      </c>
      <c r="I199" s="377">
        <v>205465.07</v>
      </c>
      <c r="J199" s="377">
        <v>205487.55</v>
      </c>
      <c r="K199" s="377">
        <v>215747.64</v>
      </c>
      <c r="L199" s="379">
        <v>6</v>
      </c>
      <c r="M199" s="53">
        <v>0.1</v>
      </c>
      <c r="N199" s="53">
        <v>4.79E-3</v>
      </c>
      <c r="O199" s="53">
        <v>4.7930000000000004E-3</v>
      </c>
    </row>
    <row r="200" spans="1:15" ht="16.5">
      <c r="A200" s="374" t="s">
        <v>164</v>
      </c>
      <c r="B200" s="374" t="s">
        <v>200</v>
      </c>
      <c r="C200" s="374" t="s">
        <v>166</v>
      </c>
      <c r="D200" s="374" t="s">
        <v>167</v>
      </c>
      <c r="E200" s="375">
        <v>44651</v>
      </c>
      <c r="F200" s="376">
        <v>44865</v>
      </c>
      <c r="G200" s="374" t="s">
        <v>168</v>
      </c>
      <c r="H200" s="377">
        <v>103892.08</v>
      </c>
      <c r="I200" s="377">
        <v>102119.12</v>
      </c>
      <c r="J200" s="377">
        <v>102119.12</v>
      </c>
      <c r="K200" s="377">
        <v>103892.08</v>
      </c>
      <c r="L200" s="379">
        <v>4.95</v>
      </c>
      <c r="M200" s="53">
        <v>0.1</v>
      </c>
      <c r="N200" s="53">
        <v>2.3800000000000002E-3</v>
      </c>
      <c r="O200" s="53">
        <v>2.382E-3</v>
      </c>
    </row>
    <row r="201" spans="1:15" ht="16.5">
      <c r="A201" s="374" t="s">
        <v>164</v>
      </c>
      <c r="B201" s="374" t="s">
        <v>172</v>
      </c>
      <c r="C201" s="374" t="s">
        <v>166</v>
      </c>
      <c r="D201" s="374" t="s">
        <v>167</v>
      </c>
      <c r="E201" s="375">
        <v>44651</v>
      </c>
      <c r="F201" s="376">
        <v>45131</v>
      </c>
      <c r="G201" s="374" t="s">
        <v>168</v>
      </c>
      <c r="H201" s="377">
        <v>645780</v>
      </c>
      <c r="I201" s="377">
        <v>616278.18000000005</v>
      </c>
      <c r="J201" s="377">
        <v>616278.18000000005</v>
      </c>
      <c r="K201" s="377">
        <v>645780</v>
      </c>
      <c r="L201" s="379">
        <v>5.0999999999999996</v>
      </c>
      <c r="M201" s="53">
        <v>0.1</v>
      </c>
      <c r="N201" s="53">
        <v>1.4370000000000001E-2</v>
      </c>
      <c r="O201" s="53">
        <v>1.4374E-2</v>
      </c>
    </row>
    <row r="202" spans="1:15" ht="16.5">
      <c r="A202" s="374" t="s">
        <v>164</v>
      </c>
      <c r="B202" s="374" t="s">
        <v>199</v>
      </c>
      <c r="C202" s="374" t="s">
        <v>175</v>
      </c>
      <c r="D202" s="374" t="s">
        <v>167</v>
      </c>
      <c r="E202" s="375">
        <v>44651</v>
      </c>
      <c r="F202" s="376">
        <v>45730</v>
      </c>
      <c r="G202" s="374" t="s">
        <v>168</v>
      </c>
      <c r="H202" s="377">
        <v>287294.59999999998</v>
      </c>
      <c r="I202" s="377">
        <v>256013.26</v>
      </c>
      <c r="J202" s="378">
        <v>256013.26</v>
      </c>
      <c r="K202" s="377">
        <v>287294.59999999998</v>
      </c>
      <c r="L202" s="379">
        <v>4.95</v>
      </c>
      <c r="M202" s="53">
        <v>0.1</v>
      </c>
      <c r="N202" s="53">
        <v>5.9699999999999996E-3</v>
      </c>
      <c r="O202" s="53">
        <v>5.9709999999999997E-3</v>
      </c>
    </row>
    <row r="203" spans="1:15" ht="16.5">
      <c r="A203" s="374" t="s">
        <v>164</v>
      </c>
      <c r="B203" s="374" t="s">
        <v>165</v>
      </c>
      <c r="C203" s="374" t="s">
        <v>166</v>
      </c>
      <c r="D203" s="374" t="s">
        <v>167</v>
      </c>
      <c r="E203" s="375">
        <v>44651</v>
      </c>
      <c r="F203" s="376">
        <v>45437</v>
      </c>
      <c r="G203" s="374" t="s">
        <v>168</v>
      </c>
      <c r="H203" s="377">
        <v>232946</v>
      </c>
      <c r="I203" s="377">
        <v>216374.45</v>
      </c>
      <c r="J203" s="377">
        <v>216374.45</v>
      </c>
      <c r="K203" s="377">
        <v>232946</v>
      </c>
      <c r="L203" s="379">
        <v>6.5</v>
      </c>
      <c r="M203" s="53">
        <v>0.1</v>
      </c>
      <c r="N203" s="53">
        <v>5.0499999999999998E-3</v>
      </c>
      <c r="O203" s="53">
        <v>5.0470000000000003E-3</v>
      </c>
    </row>
    <row r="204" spans="1:15" ht="16.5">
      <c r="A204" s="374" t="s">
        <v>164</v>
      </c>
      <c r="B204" s="374" t="s">
        <v>201</v>
      </c>
      <c r="C204" s="374" t="s">
        <v>175</v>
      </c>
      <c r="D204" s="374" t="s">
        <v>167</v>
      </c>
      <c r="E204" s="375">
        <v>44651</v>
      </c>
      <c r="F204" s="376">
        <v>45832</v>
      </c>
      <c r="G204" s="374" t="s">
        <v>168</v>
      </c>
      <c r="H204" s="377">
        <v>308622.45</v>
      </c>
      <c r="I204" s="377">
        <v>254024.2</v>
      </c>
      <c r="J204" s="377">
        <v>254024.2</v>
      </c>
      <c r="K204" s="377">
        <v>308622.45</v>
      </c>
      <c r="L204" s="379">
        <v>6.75</v>
      </c>
      <c r="M204" s="53">
        <v>0.1</v>
      </c>
      <c r="N204" s="53">
        <v>5.9199999999999999E-3</v>
      </c>
      <c r="O204" s="53">
        <v>1.3273999999999999E-2</v>
      </c>
    </row>
    <row r="205" spans="1:15" ht="16.5">
      <c r="A205" s="374" t="s">
        <v>164</v>
      </c>
      <c r="B205" s="374" t="s">
        <v>201</v>
      </c>
      <c r="C205" s="374" t="s">
        <v>175</v>
      </c>
      <c r="D205" s="374" t="s">
        <v>167</v>
      </c>
      <c r="E205" s="375">
        <v>44651</v>
      </c>
      <c r="F205" s="376">
        <v>45917</v>
      </c>
      <c r="G205" s="374" t="s">
        <v>168</v>
      </c>
      <c r="H205" s="377">
        <v>122794.53</v>
      </c>
      <c r="I205" s="377">
        <v>105293.88</v>
      </c>
      <c r="J205" s="377">
        <v>105293.88</v>
      </c>
      <c r="K205" s="377">
        <v>122794.53</v>
      </c>
      <c r="L205" s="379">
        <v>6.5</v>
      </c>
      <c r="M205" s="53">
        <v>0.1</v>
      </c>
      <c r="N205" s="53">
        <v>2.4599999999999999E-3</v>
      </c>
      <c r="O205" s="53">
        <v>7.3489999999999996E-3</v>
      </c>
    </row>
    <row r="206" spans="1:15" ht="16.5">
      <c r="A206" s="374" t="s">
        <v>164</v>
      </c>
      <c r="B206" s="374" t="s">
        <v>201</v>
      </c>
      <c r="C206" s="374" t="s">
        <v>175</v>
      </c>
      <c r="D206" s="374" t="s">
        <v>167</v>
      </c>
      <c r="E206" s="375">
        <v>44651</v>
      </c>
      <c r="F206" s="376">
        <v>45917</v>
      </c>
      <c r="G206" s="374" t="s">
        <v>168</v>
      </c>
      <c r="H206" s="377">
        <v>245589.04</v>
      </c>
      <c r="I206" s="377">
        <v>209803.56</v>
      </c>
      <c r="J206" s="377">
        <v>209803.56</v>
      </c>
      <c r="K206" s="377">
        <v>245589.04</v>
      </c>
      <c r="L206" s="379">
        <v>6.5</v>
      </c>
      <c r="M206" s="53">
        <v>0.1</v>
      </c>
      <c r="N206" s="53">
        <v>4.8900000000000002E-3</v>
      </c>
      <c r="O206" s="53">
        <v>4.8929999999999998E-3</v>
      </c>
    </row>
    <row r="207" spans="1:15" ht="16.5">
      <c r="A207" s="374" t="s">
        <v>164</v>
      </c>
      <c r="B207" s="374" t="s">
        <v>171</v>
      </c>
      <c r="C207" s="374" t="s">
        <v>175</v>
      </c>
      <c r="D207" s="374" t="s">
        <v>167</v>
      </c>
      <c r="E207" s="375">
        <v>44651</v>
      </c>
      <c r="F207" s="376">
        <v>45558</v>
      </c>
      <c r="G207" s="374" t="s">
        <v>168</v>
      </c>
      <c r="H207" s="377">
        <v>175964.43</v>
      </c>
      <c r="I207" s="377">
        <v>156648.35</v>
      </c>
      <c r="J207" s="377">
        <v>156648.35</v>
      </c>
      <c r="K207" s="377">
        <v>175964.43</v>
      </c>
      <c r="L207" s="379">
        <v>6.5</v>
      </c>
      <c r="M207" s="53">
        <v>0.1</v>
      </c>
      <c r="N207" s="53">
        <v>3.65E-3</v>
      </c>
      <c r="O207" s="53">
        <v>1.0734E-2</v>
      </c>
    </row>
    <row r="208" spans="1:15" ht="16.5">
      <c r="A208" s="374" t="s">
        <v>164</v>
      </c>
      <c r="B208" s="374" t="s">
        <v>171</v>
      </c>
      <c r="C208" s="374" t="s">
        <v>175</v>
      </c>
      <c r="D208" s="374" t="s">
        <v>167</v>
      </c>
      <c r="E208" s="375">
        <v>44651</v>
      </c>
      <c r="F208" s="376">
        <v>45554</v>
      </c>
      <c r="G208" s="374" t="s">
        <v>168</v>
      </c>
      <c r="H208" s="377">
        <v>351822.01</v>
      </c>
      <c r="I208" s="377">
        <v>303579.45</v>
      </c>
      <c r="J208" s="377">
        <v>303579.45</v>
      </c>
      <c r="K208" s="377">
        <v>351822.01</v>
      </c>
      <c r="L208" s="379">
        <v>6.5</v>
      </c>
      <c r="M208" s="53">
        <v>0.1</v>
      </c>
      <c r="N208" s="53">
        <v>7.0800000000000004E-3</v>
      </c>
      <c r="O208" s="53">
        <v>7.0809999999999996E-3</v>
      </c>
    </row>
    <row r="209" spans="1:15">
      <c r="A209" s="430" t="s">
        <v>145</v>
      </c>
      <c r="B209" s="430"/>
      <c r="C209" s="430"/>
      <c r="D209" s="430"/>
      <c r="E209" s="430"/>
      <c r="F209" s="430"/>
      <c r="G209" s="430"/>
      <c r="H209" s="430"/>
      <c r="I209" s="431"/>
      <c r="J209" s="54">
        <f>SUM(J4:J208)</f>
        <v>39754771.190000013</v>
      </c>
      <c r="K209" s="432"/>
      <c r="L209" s="430"/>
      <c r="M209" s="430"/>
      <c r="N209" s="430"/>
      <c r="O209" s="431"/>
    </row>
    <row r="210" spans="1:15">
      <c r="E210" s="21"/>
    </row>
    <row r="211" spans="1:15">
      <c r="A211" s="48" t="s">
        <v>205</v>
      </c>
      <c r="B211" s="44"/>
      <c r="C211" s="44"/>
      <c r="D211" s="44"/>
      <c r="E211" s="55">
        <v>6282375.4900000002</v>
      </c>
    </row>
  </sheetData>
  <mergeCells count="3">
    <mergeCell ref="A2:I2"/>
    <mergeCell ref="A209:I209"/>
    <mergeCell ref="K209:O20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showGridLines="0" workbookViewId="0">
      <selection activeCell="H12" sqref="H12"/>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6.140625" style="2" customWidth="1"/>
    <col min="6" max="6" width="6.5703125" style="18" customWidth="1"/>
    <col min="7" max="7" width="7.42578125" style="18" customWidth="1"/>
    <col min="8" max="8" width="19.7109375" style="18" customWidth="1"/>
    <col min="9" max="9" width="12.28515625" style="18" bestFit="1" customWidth="1"/>
    <col min="10" max="10" width="12.85546875" style="18" bestFit="1" customWidth="1"/>
    <col min="11" max="16384" width="9.140625" style="18"/>
  </cols>
  <sheetData>
    <row r="1" spans="1:9" ht="16.5">
      <c r="A1" s="63"/>
      <c r="B1" s="64"/>
      <c r="C1" s="64"/>
      <c r="D1" s="63"/>
      <c r="E1" s="64"/>
      <c r="F1" s="64"/>
      <c r="G1" s="15"/>
      <c r="H1" s="32"/>
    </row>
    <row r="2" spans="1:9" ht="16.5">
      <c r="A2" s="63"/>
      <c r="B2" s="65"/>
      <c r="C2" s="66"/>
      <c r="D2" s="67"/>
      <c r="E2" s="386"/>
      <c r="F2" s="386"/>
      <c r="G2" s="387"/>
      <c r="H2" s="387"/>
    </row>
    <row r="3" spans="1:9" ht="30">
      <c r="A3" s="63"/>
      <c r="B3" s="384" t="s">
        <v>0</v>
      </c>
      <c r="C3" s="384"/>
      <c r="D3" s="384"/>
      <c r="E3" s="384"/>
      <c r="F3" s="384"/>
      <c r="G3" s="36"/>
      <c r="H3" s="36"/>
    </row>
    <row r="4" spans="1:9" ht="21">
      <c r="A4" s="68"/>
      <c r="B4" s="385" t="str">
        <f>+"ESTADO DE FLUJO DE EFECTIVO AL "&amp;UPPER(TEXT(indice!O3,"DD \D\E MMMM \D\E yyyy"))</f>
        <v>ESTADO DE FLUJO DE EFECTIVO AL 31 DE MARZO DE 2022</v>
      </c>
      <c r="C4" s="385"/>
      <c r="D4" s="385"/>
      <c r="E4" s="385"/>
      <c r="F4" s="385"/>
    </row>
    <row r="5" spans="1:9" ht="16.5">
      <c r="A5" s="69"/>
      <c r="B5" s="94"/>
      <c r="C5" s="388">
        <f>+indice!$P$3</f>
        <v>2022</v>
      </c>
      <c r="D5" s="95"/>
      <c r="E5" s="390">
        <f>+indice!$P$2</f>
        <v>2021</v>
      </c>
      <c r="F5" s="70"/>
      <c r="G5" s="24"/>
      <c r="H5" s="24"/>
      <c r="I5" s="24"/>
    </row>
    <row r="6" spans="1:9" s="27" customFormat="1" ht="16.5">
      <c r="A6" s="63"/>
      <c r="B6" s="96"/>
      <c r="C6" s="389"/>
      <c r="D6" s="97"/>
      <c r="E6" s="391"/>
      <c r="F6" s="71"/>
      <c r="G6" s="28"/>
      <c r="H6" s="28"/>
      <c r="I6" s="28"/>
    </row>
    <row r="7" spans="1:9" s="27" customFormat="1" ht="16.5">
      <c r="A7" s="63"/>
      <c r="B7" s="98"/>
      <c r="C7" s="99" t="s">
        <v>64</v>
      </c>
      <c r="D7" s="100"/>
      <c r="E7" s="99" t="s">
        <v>64</v>
      </c>
      <c r="F7" s="72"/>
      <c r="G7" s="28"/>
      <c r="H7" s="28"/>
      <c r="I7" s="28"/>
    </row>
    <row r="8" spans="1:9" s="27" customFormat="1" ht="16.5">
      <c r="A8" s="63"/>
      <c r="B8" s="98"/>
      <c r="C8" s="101"/>
      <c r="D8" s="101"/>
      <c r="E8" s="101"/>
      <c r="F8" s="72"/>
      <c r="G8" s="28"/>
      <c r="H8" s="28"/>
      <c r="I8" s="28"/>
    </row>
    <row r="9" spans="1:9" s="27" customFormat="1" ht="16.5">
      <c r="A9" s="63"/>
      <c r="B9" s="102" t="s">
        <v>2</v>
      </c>
      <c r="C9" s="103">
        <f>+E24</f>
        <v>1486562.3799999992</v>
      </c>
      <c r="D9" s="101"/>
      <c r="E9" s="103">
        <v>504218.09</v>
      </c>
      <c r="F9" s="72"/>
      <c r="G9" s="28"/>
      <c r="H9" s="28"/>
      <c r="I9" s="28"/>
    </row>
    <row r="10" spans="1:9" s="27" customFormat="1" ht="16.5">
      <c r="A10" s="63"/>
      <c r="B10" s="104" t="s">
        <v>3</v>
      </c>
      <c r="C10" s="101"/>
      <c r="D10" s="101"/>
      <c r="E10" s="101"/>
      <c r="F10" s="72"/>
      <c r="G10" s="28"/>
      <c r="H10" s="28"/>
      <c r="I10" s="28"/>
    </row>
    <row r="11" spans="1:9" s="27" customFormat="1" ht="16.5">
      <c r="A11" s="69"/>
      <c r="B11" s="102" t="s">
        <v>4</v>
      </c>
      <c r="C11" s="105"/>
      <c r="D11" s="105"/>
      <c r="E11" s="105"/>
      <c r="F11" s="72"/>
      <c r="G11" s="28"/>
      <c r="H11" s="28"/>
      <c r="I11" s="28"/>
    </row>
    <row r="12" spans="1:9" s="27" customFormat="1" ht="16.5">
      <c r="A12" s="69"/>
      <c r="B12" s="102" t="s">
        <v>5</v>
      </c>
      <c r="C12" s="105"/>
      <c r="D12" s="105"/>
      <c r="E12" s="105"/>
      <c r="F12" s="72"/>
      <c r="G12" s="28"/>
      <c r="H12" s="28"/>
      <c r="I12" s="28"/>
    </row>
    <row r="13" spans="1:9" s="27" customFormat="1" ht="16.5">
      <c r="A13" s="63"/>
      <c r="B13" s="98" t="s">
        <v>6</v>
      </c>
      <c r="C13" s="106">
        <v>-22023003.32</v>
      </c>
      <c r="D13" s="105"/>
      <c r="E13" s="106">
        <v>-11933376.16</v>
      </c>
      <c r="F13" s="72"/>
      <c r="G13" s="28"/>
      <c r="H13" s="29"/>
      <c r="I13" s="28"/>
    </row>
    <row r="14" spans="1:9" s="27" customFormat="1" ht="16.5">
      <c r="A14" s="63"/>
      <c r="B14" s="98" t="s">
        <v>7</v>
      </c>
      <c r="C14" s="106">
        <v>0</v>
      </c>
      <c r="D14" s="105"/>
      <c r="E14" s="106">
        <v>0</v>
      </c>
      <c r="F14" s="72"/>
      <c r="G14" s="28"/>
      <c r="H14" s="28"/>
      <c r="I14" s="28"/>
    </row>
    <row r="15" spans="1:9" s="27" customFormat="1" ht="16.5">
      <c r="A15" s="63"/>
      <c r="B15" s="98" t="s">
        <v>65</v>
      </c>
      <c r="C15" s="106">
        <v>0</v>
      </c>
      <c r="D15" s="105"/>
      <c r="E15" s="106">
        <v>0</v>
      </c>
      <c r="F15" s="72"/>
      <c r="G15" s="28"/>
      <c r="H15" s="28"/>
      <c r="I15" s="28"/>
    </row>
    <row r="16" spans="1:9" s="27" customFormat="1" ht="16.5">
      <c r="A16" s="63"/>
      <c r="B16" s="98" t="s">
        <v>9</v>
      </c>
      <c r="C16" s="107">
        <v>31429.08</v>
      </c>
      <c r="D16" s="105"/>
      <c r="E16" s="107">
        <v>15887.359999999999</v>
      </c>
      <c r="F16" s="72"/>
      <c r="G16" s="28"/>
      <c r="H16" s="28"/>
      <c r="I16" s="28"/>
    </row>
    <row r="17" spans="1:10" s="27" customFormat="1" ht="16.5">
      <c r="A17" s="63"/>
      <c r="B17" s="102" t="s">
        <v>10</v>
      </c>
      <c r="C17" s="108">
        <f>+C13+C14+C15+C16</f>
        <v>-21991574.240000002</v>
      </c>
      <c r="D17" s="101"/>
      <c r="E17" s="108">
        <f>+E13+E14+E15+E16</f>
        <v>-11917488.800000001</v>
      </c>
      <c r="F17" s="72"/>
      <c r="G17" s="28"/>
      <c r="H17" s="28"/>
      <c r="I17" s="28"/>
    </row>
    <row r="18" spans="1:10" s="27" customFormat="1" ht="16.5">
      <c r="A18" s="63"/>
      <c r="B18" s="98"/>
      <c r="C18" s="105"/>
      <c r="D18" s="105"/>
      <c r="E18" s="105"/>
      <c r="F18" s="72"/>
      <c r="G18" s="28"/>
      <c r="H18" s="28"/>
      <c r="I18" s="28"/>
    </row>
    <row r="19" spans="1:10" s="27" customFormat="1" ht="16.5">
      <c r="A19" s="63"/>
      <c r="B19" s="109" t="s">
        <v>11</v>
      </c>
      <c r="C19" s="105"/>
      <c r="D19" s="105"/>
      <c r="E19" s="105"/>
      <c r="F19" s="72"/>
      <c r="G19" s="28"/>
      <c r="H19" s="28"/>
      <c r="I19" s="28"/>
    </row>
    <row r="20" spans="1:10" s="27" customFormat="1" ht="16.5">
      <c r="A20" s="69"/>
      <c r="B20" s="102" t="s">
        <v>12</v>
      </c>
      <c r="C20" s="110">
        <v>0</v>
      </c>
      <c r="D20" s="105"/>
      <c r="E20" s="110">
        <v>0</v>
      </c>
      <c r="F20" s="72"/>
      <c r="G20" s="28"/>
      <c r="H20" s="28"/>
      <c r="I20" s="28"/>
    </row>
    <row r="21" spans="1:10" s="27" customFormat="1" ht="16.5">
      <c r="A21" s="69"/>
      <c r="B21" s="98" t="s">
        <v>13</v>
      </c>
      <c r="C21" s="110">
        <v>23693155.449999999</v>
      </c>
      <c r="D21" s="105"/>
      <c r="E21" s="110">
        <v>12899833.09</v>
      </c>
      <c r="F21" s="72"/>
      <c r="G21" s="28"/>
      <c r="H21" s="28"/>
      <c r="I21" s="28"/>
    </row>
    <row r="22" spans="1:10" s="27" customFormat="1" ht="16.5">
      <c r="A22" s="63"/>
      <c r="B22" s="98" t="s">
        <v>14</v>
      </c>
      <c r="C22" s="111">
        <v>0</v>
      </c>
      <c r="D22" s="105"/>
      <c r="E22" s="111">
        <v>0</v>
      </c>
      <c r="F22" s="72"/>
    </row>
    <row r="23" spans="1:10" s="27" customFormat="1" ht="16.5">
      <c r="A23" s="63"/>
      <c r="B23" s="98" t="s">
        <v>15</v>
      </c>
      <c r="C23" s="105">
        <f>+C21+C22</f>
        <v>23693155.449999999</v>
      </c>
      <c r="D23" s="105"/>
      <c r="E23" s="105">
        <f>+E21+E22</f>
        <v>12899833.09</v>
      </c>
      <c r="F23" s="72"/>
    </row>
    <row r="24" spans="1:10" s="27" customFormat="1" ht="17.25" thickBot="1">
      <c r="A24" s="69"/>
      <c r="B24" s="102" t="s">
        <v>16</v>
      </c>
      <c r="C24" s="112">
        <f>+C23+C17+C9</f>
        <v>3188143.5899999961</v>
      </c>
      <c r="D24" s="101"/>
      <c r="E24" s="112">
        <f>+E23+E17+E9</f>
        <v>1486562.3799999992</v>
      </c>
      <c r="F24" s="72"/>
      <c r="I24" s="28"/>
      <c r="J24" s="28"/>
    </row>
    <row r="25" spans="1:10" s="27" customFormat="1" ht="17.25" thickTop="1">
      <c r="A25" s="63"/>
      <c r="B25" s="98"/>
      <c r="C25" s="113"/>
      <c r="D25" s="114"/>
      <c r="E25" s="114"/>
      <c r="F25" s="72"/>
      <c r="I25" s="28"/>
    </row>
    <row r="26" spans="1:10" s="27" customFormat="1" ht="16.5">
      <c r="A26" s="63"/>
      <c r="B26" s="96"/>
      <c r="C26" s="115"/>
      <c r="D26" s="116"/>
      <c r="E26" s="116"/>
      <c r="F26" s="71"/>
    </row>
    <row r="27" spans="1:10" s="27" customFormat="1" ht="16.5">
      <c r="A27" s="63"/>
      <c r="B27" s="74"/>
      <c r="C27" s="117"/>
      <c r="D27" s="117"/>
      <c r="E27" s="117"/>
      <c r="F27" s="74"/>
    </row>
    <row r="28" spans="1:10" ht="16.5">
      <c r="A28" s="63"/>
      <c r="B28" s="74" t="s">
        <v>206</v>
      </c>
      <c r="C28" s="118"/>
      <c r="D28" s="119"/>
      <c r="E28" s="119"/>
      <c r="F28" s="68"/>
      <c r="H28" s="35"/>
    </row>
    <row r="29" spans="1:10" ht="16.5">
      <c r="A29" s="63"/>
      <c r="B29" s="75"/>
      <c r="C29" s="76"/>
      <c r="D29" s="77"/>
      <c r="E29" s="77"/>
      <c r="F29" s="77"/>
      <c r="G29" s="24"/>
      <c r="H29" s="24"/>
      <c r="I29" s="24"/>
    </row>
    <row r="30" spans="1:10" ht="15">
      <c r="B30" s="4"/>
      <c r="C30" s="30"/>
      <c r="D30" s="30"/>
      <c r="E30" s="30"/>
    </row>
    <row r="31" spans="1:10" ht="15">
      <c r="B31" s="14"/>
      <c r="C31" s="30"/>
      <c r="D31" s="30"/>
      <c r="E31" s="30"/>
    </row>
    <row r="32" spans="1:10">
      <c r="C32" s="30"/>
      <c r="D32" s="30"/>
      <c r="E32" s="30"/>
    </row>
    <row r="33" spans="2:7" ht="15">
      <c r="B33" s="31"/>
      <c r="C33" s="383"/>
      <c r="D33" s="383"/>
      <c r="E33" s="383"/>
      <c r="F33" s="383"/>
      <c r="G33" s="383"/>
    </row>
    <row r="34" spans="2:7" ht="15">
      <c r="B34" s="31"/>
      <c r="C34" s="383"/>
      <c r="D34" s="383"/>
      <c r="E34" s="383"/>
      <c r="F34" s="383"/>
      <c r="G34" s="383"/>
    </row>
    <row r="35" spans="2:7">
      <c r="C35" s="30"/>
      <c r="D35" s="30"/>
      <c r="E35" s="30"/>
    </row>
  </sheetData>
  <mergeCells count="8">
    <mergeCell ref="C34:G34"/>
    <mergeCell ref="B3:F3"/>
    <mergeCell ref="B4:F4"/>
    <mergeCell ref="E2:F2"/>
    <mergeCell ref="G2:H2"/>
    <mergeCell ref="C33:G33"/>
    <mergeCell ref="C5:C6"/>
    <mergeCell ref="E5:E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showGridLines="0" workbookViewId="0">
      <selection activeCell="C28" sqref="C28"/>
    </sheetView>
  </sheetViews>
  <sheetFormatPr baseColWidth="10" defaultRowHeight="15"/>
  <cols>
    <col min="2" max="2" width="35.28515625" customWidth="1"/>
    <col min="3" max="3" width="28.28515625" customWidth="1"/>
    <col min="4" max="4" width="20.42578125" customWidth="1"/>
    <col min="5" max="5" width="28.140625" customWidth="1"/>
  </cols>
  <sheetData>
    <row r="1" spans="1:9" ht="16.5">
      <c r="A1" s="88"/>
      <c r="B1" s="88"/>
      <c r="C1" s="88"/>
      <c r="D1" s="88"/>
      <c r="E1" s="88"/>
      <c r="F1" s="88"/>
      <c r="G1" s="88"/>
    </row>
    <row r="2" spans="1:9" ht="30">
      <c r="A2" s="88"/>
      <c r="B2" s="393" t="s">
        <v>0</v>
      </c>
      <c r="C2" s="393"/>
      <c r="D2" s="393"/>
      <c r="E2" s="393"/>
      <c r="F2" s="120"/>
      <c r="G2" s="121"/>
      <c r="H2" s="6"/>
      <c r="I2" s="6"/>
    </row>
    <row r="3" spans="1:9" ht="18">
      <c r="A3" s="88"/>
      <c r="B3" s="394" t="s">
        <v>17</v>
      </c>
      <c r="C3" s="394"/>
      <c r="D3" s="394"/>
      <c r="E3" s="394"/>
      <c r="F3" s="122"/>
      <c r="G3" s="122"/>
      <c r="H3" s="7"/>
      <c r="I3" s="7"/>
    </row>
    <row r="4" spans="1:9" ht="16.5">
      <c r="A4" s="88"/>
      <c r="B4" s="395" t="str">
        <f>+"Correspondiente al periodo cerrado del "&amp;(TEXT(indice!O3,"DD \d\e MMMM \d\e yyyy"))</f>
        <v>Correspondiente al periodo cerrado del 31 de marzo de 2022</v>
      </c>
      <c r="C4" s="395"/>
      <c r="D4" s="395"/>
      <c r="E4" s="395"/>
      <c r="F4" s="123"/>
      <c r="G4" s="123"/>
      <c r="H4" s="7"/>
      <c r="I4" s="7"/>
    </row>
    <row r="5" spans="1:9" ht="15.75">
      <c r="A5" s="134"/>
      <c r="B5" s="392"/>
      <c r="C5" s="392"/>
      <c r="D5" s="392"/>
      <c r="E5" s="392"/>
      <c r="F5" s="392"/>
      <c r="G5" s="392"/>
      <c r="H5" s="7"/>
      <c r="I5" s="7"/>
    </row>
    <row r="6" spans="1:9" ht="28.5">
      <c r="A6" s="134"/>
      <c r="B6" s="135" t="s">
        <v>18</v>
      </c>
      <c r="C6" s="135" t="s">
        <v>19</v>
      </c>
      <c r="D6" s="136" t="s">
        <v>20</v>
      </c>
      <c r="E6" s="137" t="str">
        <f>+"TOTAL ACTIVO NETO AL "&amp;UPPER(TEXT(indice!O2,"DD \D\E MMMM \D\E yyyy"))</f>
        <v>TOTAL ACTIVO NETO AL 31 DE MARZO DE 2021</v>
      </c>
      <c r="F6" s="138"/>
      <c r="G6" s="138"/>
      <c r="H6" s="7"/>
      <c r="I6" s="7"/>
    </row>
    <row r="7" spans="1:9" ht="15.75">
      <c r="A7" s="134"/>
      <c r="B7" s="139" t="s">
        <v>21</v>
      </c>
      <c r="C7" s="140">
        <v>18522402.401593249</v>
      </c>
      <c r="D7" s="140">
        <v>659805.98</v>
      </c>
      <c r="E7" s="141">
        <v>19182208.38159325</v>
      </c>
      <c r="F7" s="138"/>
      <c r="G7" s="138"/>
      <c r="H7" s="7"/>
      <c r="I7" s="7"/>
    </row>
    <row r="8" spans="1:9" ht="15.75">
      <c r="A8" s="134"/>
      <c r="B8" s="142"/>
      <c r="C8" s="143"/>
      <c r="D8" s="143"/>
      <c r="E8" s="144"/>
      <c r="F8" s="134"/>
      <c r="G8" s="134"/>
    </row>
    <row r="9" spans="1:9" ht="15.75">
      <c r="A9" s="134"/>
      <c r="B9" s="145" t="s">
        <v>22</v>
      </c>
      <c r="C9" s="146"/>
      <c r="D9" s="146"/>
      <c r="E9" s="144"/>
      <c r="F9" s="147"/>
      <c r="G9" s="147"/>
      <c r="H9" s="9"/>
      <c r="I9" s="9"/>
    </row>
    <row r="10" spans="1:9" ht="15.75">
      <c r="A10" s="134"/>
      <c r="B10" s="148" t="s">
        <v>14</v>
      </c>
      <c r="C10" s="146">
        <v>77407380.250000015</v>
      </c>
      <c r="D10" s="146"/>
      <c r="E10" s="149">
        <f t="shared" ref="E10:E13" si="0">+C10+D10</f>
        <v>77407380.250000015</v>
      </c>
      <c r="F10" s="147"/>
      <c r="G10" s="147"/>
      <c r="H10" s="9"/>
      <c r="I10" s="9"/>
    </row>
    <row r="11" spans="1:9" ht="15.75">
      <c r="A11" s="134"/>
      <c r="B11" s="150" t="s">
        <v>23</v>
      </c>
      <c r="C11" s="151">
        <v>54687364.268393748</v>
      </c>
      <c r="D11" s="152"/>
      <c r="E11" s="149">
        <f t="shared" si="0"/>
        <v>54687364.268393748</v>
      </c>
      <c r="F11" s="153"/>
      <c r="G11" s="154"/>
      <c r="H11" s="10"/>
      <c r="I11" s="11"/>
    </row>
    <row r="12" spans="1:9" ht="15.75">
      <c r="A12" s="134"/>
      <c r="B12" s="150" t="s">
        <v>203</v>
      </c>
      <c r="C12" s="155"/>
      <c r="D12" s="156">
        <v>656824.96</v>
      </c>
      <c r="E12" s="149">
        <f t="shared" si="0"/>
        <v>656824.96</v>
      </c>
      <c r="F12" s="153"/>
      <c r="G12" s="154"/>
      <c r="H12" s="10"/>
      <c r="I12" s="11"/>
    </row>
    <row r="13" spans="1:9" ht="15.75">
      <c r="A13" s="134"/>
      <c r="B13" s="150" t="s">
        <v>24</v>
      </c>
      <c r="C13" s="155"/>
      <c r="D13" s="157">
        <v>316314.51000000007</v>
      </c>
      <c r="E13" s="149">
        <f t="shared" si="0"/>
        <v>316314.51000000007</v>
      </c>
      <c r="F13" s="74"/>
      <c r="G13" s="158"/>
      <c r="H13" s="12"/>
      <c r="I13" s="12"/>
    </row>
    <row r="14" spans="1:9" ht="28.5">
      <c r="A14" s="134"/>
      <c r="B14" s="159" t="s">
        <v>25</v>
      </c>
      <c r="C14" s="160">
        <f>+C7+C10-C11</f>
        <v>41242418.38319952</v>
      </c>
      <c r="D14" s="160">
        <f>+D7+D13+D12</f>
        <v>1632945.45</v>
      </c>
      <c r="E14" s="137" t="str">
        <f>+"TOTAL ACTIVO NETO AL "&amp;UPPER(TEXT(indice!O3,"DD \D\E MMMM \D\E yyyy"))</f>
        <v>TOTAL ACTIVO NETO AL 31 DE MARZO DE 2022</v>
      </c>
      <c r="F14" s="119"/>
      <c r="G14" s="119"/>
      <c r="H14" s="13"/>
      <c r="I14" s="13"/>
    </row>
    <row r="15" spans="1:9" ht="16.5" thickBot="1">
      <c r="A15" s="134"/>
      <c r="B15" s="119"/>
      <c r="C15" s="118"/>
      <c r="D15" s="118"/>
      <c r="E15" s="161">
        <f>+C14+D14</f>
        <v>42875363.833199523</v>
      </c>
      <c r="F15" s="119"/>
      <c r="G15" s="119"/>
      <c r="H15" s="13"/>
      <c r="I15" s="13"/>
    </row>
    <row r="16" spans="1:9" ht="16.5" thickTop="1">
      <c r="A16" s="134"/>
      <c r="B16" s="119"/>
      <c r="C16" s="119"/>
      <c r="D16" s="118"/>
      <c r="E16" s="119"/>
      <c r="F16" s="119"/>
      <c r="G16" s="119"/>
      <c r="H16" s="13"/>
      <c r="I16" s="13"/>
    </row>
    <row r="17" spans="1:9" ht="15.75">
      <c r="A17" s="134"/>
      <c r="B17" s="119"/>
      <c r="C17" s="162"/>
      <c r="D17" s="118"/>
      <c r="E17" s="118"/>
      <c r="F17" s="119"/>
      <c r="G17" s="119"/>
      <c r="H17" s="13"/>
      <c r="I17" s="13"/>
    </row>
    <row r="18" spans="1:9" ht="15.75">
      <c r="A18" s="134"/>
      <c r="B18" s="74" t="s">
        <v>206</v>
      </c>
      <c r="C18" s="162"/>
      <c r="D18" s="118"/>
      <c r="E18" s="118"/>
      <c r="F18" s="119"/>
      <c r="G18" s="119"/>
      <c r="H18" s="13"/>
      <c r="I18" s="13"/>
    </row>
    <row r="19" spans="1:9" ht="15.75">
      <c r="A19" s="134"/>
      <c r="B19" s="134"/>
      <c r="C19" s="134"/>
      <c r="D19" s="134"/>
      <c r="E19" s="134"/>
      <c r="F19" s="134"/>
      <c r="G19" s="134"/>
    </row>
  </sheetData>
  <mergeCells count="4">
    <mergeCell ref="B5:G5"/>
    <mergeCell ref="B2:E2"/>
    <mergeCell ref="B3:E3"/>
    <mergeCell ref="B4: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5"/>
  <sheetViews>
    <sheetView showGridLines="0" workbookViewId="0">
      <selection activeCell="H14" sqref="H14"/>
    </sheetView>
  </sheetViews>
  <sheetFormatPr baseColWidth="10" defaultRowHeight="15"/>
  <cols>
    <col min="2" max="2" width="54.28515625" customWidth="1"/>
    <col min="3" max="3" width="27.28515625" customWidth="1"/>
    <col min="4" max="4" width="26.140625" customWidth="1"/>
  </cols>
  <sheetData>
    <row r="1" spans="1:5" ht="16.5">
      <c r="A1" s="88"/>
      <c r="B1" s="88"/>
      <c r="C1" s="88"/>
      <c r="D1" s="88"/>
      <c r="E1" s="88"/>
    </row>
    <row r="2" spans="1:5" ht="16.5">
      <c r="A2" s="88"/>
      <c r="B2" s="64"/>
      <c r="C2" s="163"/>
      <c r="D2" s="64"/>
      <c r="E2" s="64"/>
    </row>
    <row r="3" spans="1:5" ht="30">
      <c r="A3" s="88"/>
      <c r="B3" s="396" t="s">
        <v>0</v>
      </c>
      <c r="C3" s="396"/>
      <c r="D3" s="396"/>
      <c r="E3" s="120"/>
    </row>
    <row r="4" spans="1:5" ht="22.5">
      <c r="A4" s="88"/>
      <c r="B4" s="397" t="str">
        <f>+"ESTADOS DE INGRESOS Y EGRESOS AL  "&amp;UPPER(TEXT(indice!O3,"DD \D\E MMMM \D\E yyyy"))</f>
        <v>ESTADOS DE INGRESOS Y EGRESOS AL  31 DE MARZO DE 2022</v>
      </c>
      <c r="C4" s="397"/>
      <c r="D4" s="397"/>
      <c r="E4" s="88"/>
    </row>
    <row r="5" spans="1:5" ht="16.5">
      <c r="A5" s="88"/>
      <c r="B5" s="165"/>
      <c r="C5" s="390">
        <f>+indice!P3</f>
        <v>2022</v>
      </c>
      <c r="D5" s="398">
        <f>+indice!P2</f>
        <v>2021</v>
      </c>
      <c r="E5" s="88"/>
    </row>
    <row r="6" spans="1:5" ht="16.5">
      <c r="A6" s="88"/>
      <c r="B6" s="166"/>
      <c r="C6" s="391"/>
      <c r="D6" s="399"/>
      <c r="E6" s="88"/>
    </row>
    <row r="7" spans="1:5" ht="16.5">
      <c r="A7" s="88"/>
      <c r="B7" s="167" t="s">
        <v>26</v>
      </c>
      <c r="C7" s="168"/>
      <c r="D7" s="169"/>
      <c r="E7" s="88"/>
    </row>
    <row r="8" spans="1:5" ht="16.5">
      <c r="A8" s="88"/>
      <c r="B8" s="102"/>
      <c r="C8" s="170"/>
      <c r="D8" s="171"/>
      <c r="E8" s="88"/>
    </row>
    <row r="9" spans="1:5" ht="16.5">
      <c r="A9" s="88"/>
      <c r="B9" s="102" t="s">
        <v>27</v>
      </c>
      <c r="C9" s="172">
        <v>0</v>
      </c>
      <c r="D9" s="173"/>
      <c r="E9" s="88"/>
    </row>
    <row r="10" spans="1:5" ht="16.5">
      <c r="A10" s="88"/>
      <c r="B10" s="98" t="s">
        <v>28</v>
      </c>
      <c r="C10" s="174">
        <v>394347.21</v>
      </c>
      <c r="D10" s="175">
        <v>203819.93</v>
      </c>
      <c r="E10" s="88"/>
    </row>
    <row r="11" spans="1:5" ht="16.5">
      <c r="A11" s="88"/>
      <c r="B11" s="176" t="s">
        <v>29</v>
      </c>
      <c r="C11" s="177">
        <v>79335.22</v>
      </c>
      <c r="D11" s="178">
        <v>12345.32</v>
      </c>
      <c r="E11" s="88"/>
    </row>
    <row r="12" spans="1:5" ht="16.5">
      <c r="A12" s="88"/>
      <c r="B12" s="167" t="s">
        <v>30</v>
      </c>
      <c r="C12" s="108">
        <f>SUM(C9:C11)</f>
        <v>473682.43000000005</v>
      </c>
      <c r="D12" s="179">
        <f>SUM(D9:D11)</f>
        <v>216165.25</v>
      </c>
      <c r="E12" s="88"/>
    </row>
    <row r="13" spans="1:5" ht="16.5">
      <c r="A13" s="88"/>
      <c r="B13" s="102" t="s">
        <v>31</v>
      </c>
      <c r="C13" s="180"/>
      <c r="D13" s="181"/>
      <c r="E13" s="88"/>
    </row>
    <row r="14" spans="1:5" ht="16.5">
      <c r="A14" s="88"/>
      <c r="B14" s="176" t="s">
        <v>32</v>
      </c>
      <c r="C14" s="174">
        <v>156973.53</v>
      </c>
      <c r="D14" s="182">
        <v>65424.82</v>
      </c>
      <c r="E14" s="164"/>
    </row>
    <row r="15" spans="1:5" ht="16.5">
      <c r="A15" s="88"/>
      <c r="B15" s="183" t="s">
        <v>33</v>
      </c>
      <c r="C15" s="105"/>
      <c r="D15" s="181"/>
      <c r="E15" s="88"/>
    </row>
    <row r="16" spans="1:5" ht="16.5">
      <c r="A16" s="88"/>
      <c r="B16" s="176" t="s">
        <v>34</v>
      </c>
      <c r="C16" s="174">
        <v>381.05</v>
      </c>
      <c r="D16" s="182">
        <v>163.01</v>
      </c>
      <c r="E16" s="88"/>
    </row>
    <row r="17" spans="1:5" ht="16.5">
      <c r="A17" s="88"/>
      <c r="B17" s="98" t="s">
        <v>35</v>
      </c>
      <c r="C17" s="184">
        <v>13.34</v>
      </c>
      <c r="D17" s="185">
        <v>18.3</v>
      </c>
      <c r="E17" s="88"/>
    </row>
    <row r="18" spans="1:5" ht="16.5">
      <c r="A18" s="88"/>
      <c r="B18" s="186" t="s">
        <v>36</v>
      </c>
      <c r="C18" s="108">
        <f>SUM(C14:C17)</f>
        <v>157367.91999999998</v>
      </c>
      <c r="D18" s="179">
        <f>SUM(D14:D17)</f>
        <v>65606.13</v>
      </c>
      <c r="E18" s="88"/>
    </row>
    <row r="19" spans="1:5" ht="17.25" thickBot="1">
      <c r="A19" s="88"/>
      <c r="B19" s="187" t="s">
        <v>37</v>
      </c>
      <c r="C19" s="188">
        <f>+C12-C18</f>
        <v>316314.51000000007</v>
      </c>
      <c r="D19" s="189">
        <f>+D12-D18</f>
        <v>150559.12</v>
      </c>
      <c r="E19" s="88"/>
    </row>
    <row r="20" spans="1:5" ht="17.25" thickTop="1">
      <c r="A20" s="88"/>
      <c r="B20" s="190"/>
      <c r="C20" s="191"/>
      <c r="D20" s="192"/>
      <c r="E20" s="88"/>
    </row>
    <row r="21" spans="1:5" ht="16.5">
      <c r="A21" s="88"/>
      <c r="B21" s="166"/>
      <c r="C21" s="193"/>
      <c r="D21" s="194"/>
      <c r="E21" s="88"/>
    </row>
    <row r="22" spans="1:5" ht="16.5">
      <c r="A22" s="88"/>
      <c r="B22" s="134"/>
      <c r="C22" s="134"/>
      <c r="D22" s="134"/>
      <c r="E22" s="88"/>
    </row>
    <row r="23" spans="1:5" ht="16.5">
      <c r="A23" s="88"/>
      <c r="B23" s="134"/>
      <c r="C23" s="134"/>
      <c r="D23" s="134"/>
      <c r="E23" s="88"/>
    </row>
    <row r="24" spans="1:5" ht="16.5">
      <c r="A24" s="88"/>
      <c r="B24" s="74" t="s">
        <v>206</v>
      </c>
      <c r="C24" s="134"/>
      <c r="D24" s="134"/>
      <c r="E24" s="88"/>
    </row>
    <row r="25" spans="1:5" ht="16.5">
      <c r="A25" s="88"/>
      <c r="B25" s="88"/>
      <c r="C25" s="88"/>
      <c r="D25" s="88"/>
      <c r="E25" s="88"/>
    </row>
  </sheetData>
  <mergeCells count="4">
    <mergeCell ref="B3:D3"/>
    <mergeCell ref="B4:D4"/>
    <mergeCell ref="D5:D6"/>
    <mergeCell ref="C5:C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showGridLines="0" workbookViewId="0">
      <selection activeCell="H11" sqref="H11"/>
    </sheetView>
  </sheetViews>
  <sheetFormatPr baseColWidth="10" defaultColWidth="9.140625" defaultRowHeight="15"/>
  <cols>
    <col min="1" max="1" width="5.28515625" customWidth="1"/>
    <col min="2" max="2" width="63.28515625" customWidth="1"/>
    <col min="3" max="3" width="17" style="21" customWidth="1"/>
    <col min="4" max="4" width="22.140625" style="21" customWidth="1"/>
    <col min="5" max="5" width="8.85546875" customWidth="1"/>
    <col min="6" max="6" width="15.85546875" style="8" customWidth="1"/>
    <col min="7" max="7" width="18.28515625" style="8" bestFit="1" customWidth="1"/>
    <col min="8" max="8" width="10.140625" bestFit="1" customWidth="1"/>
  </cols>
  <sheetData>
    <row r="1" spans="1:9" s="18" customFormat="1" ht="16.5">
      <c r="A1" s="63"/>
      <c r="B1" s="64"/>
      <c r="C1" s="163"/>
      <c r="D1" s="64"/>
      <c r="E1" s="64"/>
      <c r="F1" s="19"/>
      <c r="G1" s="19"/>
    </row>
    <row r="2" spans="1:9" s="18" customFormat="1" ht="27">
      <c r="A2" s="63"/>
      <c r="B2" s="401" t="s">
        <v>0</v>
      </c>
      <c r="C2" s="401"/>
      <c r="D2" s="401"/>
      <c r="E2" s="120"/>
      <c r="F2" s="19"/>
      <c r="G2" s="19"/>
    </row>
    <row r="3" spans="1:9" s="18" customFormat="1" ht="16.5">
      <c r="A3" s="63"/>
      <c r="B3" s="400" t="s">
        <v>38</v>
      </c>
      <c r="C3" s="400"/>
      <c r="D3" s="400"/>
      <c r="E3" s="195"/>
      <c r="F3" s="19"/>
      <c r="G3" s="19"/>
    </row>
    <row r="4" spans="1:9" ht="22.5">
      <c r="A4" s="88"/>
      <c r="B4" s="397" t="str">
        <f>+"ESTADO DEL ACTIVO NETO AL "&amp;UPPER(TEXT(indice!O3,"DD \D\E MMMM \D\E yyyy"))</f>
        <v>ESTADO DEL ACTIVO NETO AL 31 DE MARZO DE 2022</v>
      </c>
      <c r="C4" s="397"/>
      <c r="D4" s="397"/>
      <c r="E4" s="88"/>
    </row>
    <row r="5" spans="1:9" ht="21.75" customHeight="1">
      <c r="A5" s="88"/>
      <c r="B5" s="199"/>
      <c r="C5" s="200"/>
      <c r="D5" s="201"/>
      <c r="E5" s="88"/>
    </row>
    <row r="6" spans="1:9" ht="16.5">
      <c r="A6" s="88"/>
      <c r="B6" s="167" t="s">
        <v>39</v>
      </c>
      <c r="C6" s="202">
        <f>+indice!P3</f>
        <v>2022</v>
      </c>
      <c r="D6" s="203">
        <f>+indice!P2</f>
        <v>2021</v>
      </c>
      <c r="E6" s="88"/>
    </row>
    <row r="7" spans="1:9" ht="17.25" customHeight="1">
      <c r="A7" s="88"/>
      <c r="B7" s="102" t="s">
        <v>40</v>
      </c>
      <c r="C7" s="204"/>
      <c r="D7" s="205"/>
      <c r="E7" s="88"/>
    </row>
    <row r="8" spans="1:9" ht="15" customHeight="1">
      <c r="A8" s="88"/>
      <c r="B8" s="102" t="s">
        <v>41</v>
      </c>
      <c r="C8" s="204"/>
      <c r="D8" s="205"/>
      <c r="E8" s="88"/>
    </row>
    <row r="9" spans="1:9" ht="15" customHeight="1">
      <c r="A9" s="88"/>
      <c r="B9" s="98" t="s">
        <v>42</v>
      </c>
      <c r="C9" s="206">
        <v>1412495.41</v>
      </c>
      <c r="D9" s="207">
        <v>4000</v>
      </c>
      <c r="E9" s="88"/>
      <c r="H9" s="8"/>
      <c r="I9" s="8"/>
    </row>
    <row r="10" spans="1:9" ht="14.25" customHeight="1">
      <c r="A10" s="88"/>
      <c r="B10" s="208" t="s">
        <v>186</v>
      </c>
      <c r="C10" s="209">
        <v>1775648.18</v>
      </c>
      <c r="D10" s="207">
        <v>1482562.38</v>
      </c>
      <c r="E10" s="88"/>
      <c r="H10" s="8"/>
      <c r="I10" s="8"/>
    </row>
    <row r="11" spans="1:9" ht="14.25" customHeight="1">
      <c r="A11" s="88"/>
      <c r="B11" s="98"/>
      <c r="C11" s="206"/>
      <c r="D11" s="207"/>
      <c r="E11" s="88"/>
      <c r="H11" s="8"/>
      <c r="I11" s="8"/>
    </row>
    <row r="12" spans="1:9" ht="16.5">
      <c r="A12" s="88"/>
      <c r="B12" s="208"/>
      <c r="C12" s="210">
        <f>SUM(C9:C11)</f>
        <v>3188143.59</v>
      </c>
      <c r="D12" s="211">
        <f>SUM(D9:D11)</f>
        <v>1486562.38</v>
      </c>
      <c r="E12" s="88"/>
      <c r="H12" s="8"/>
      <c r="I12" s="8"/>
    </row>
    <row r="13" spans="1:9" ht="16.5">
      <c r="A13" s="88"/>
      <c r="B13" s="102" t="s">
        <v>43</v>
      </c>
      <c r="C13" s="206"/>
      <c r="D13" s="207"/>
      <c r="E13" s="88"/>
      <c r="H13" s="8"/>
      <c r="I13" s="8"/>
    </row>
    <row r="14" spans="1:9" ht="16.5">
      <c r="A14" s="88"/>
      <c r="B14" s="102" t="s">
        <v>187</v>
      </c>
      <c r="C14" s="209">
        <v>8236697.9900000002</v>
      </c>
      <c r="D14" s="207">
        <v>3642824.39</v>
      </c>
      <c r="E14" s="88"/>
      <c r="H14" s="8"/>
      <c r="I14" s="8"/>
    </row>
    <row r="15" spans="1:9" ht="16.5">
      <c r="A15" s="88"/>
      <c r="B15" s="102" t="s">
        <v>44</v>
      </c>
      <c r="C15" s="206">
        <v>0</v>
      </c>
      <c r="D15" s="207">
        <v>0</v>
      </c>
      <c r="E15" s="88"/>
      <c r="H15" s="8"/>
      <c r="I15" s="8"/>
    </row>
    <row r="16" spans="1:9" ht="16.5">
      <c r="A16" s="88"/>
      <c r="B16" s="102"/>
      <c r="C16" s="210">
        <f>SUM(C14:C15)</f>
        <v>8236697.9900000002</v>
      </c>
      <c r="D16" s="211">
        <f>SUM(D14:D15)</f>
        <v>3642824.39</v>
      </c>
      <c r="E16" s="88"/>
      <c r="H16" s="8"/>
      <c r="I16" s="8"/>
    </row>
    <row r="17" spans="1:9" ht="16.5">
      <c r="A17" s="88"/>
      <c r="B17" s="102"/>
      <c r="C17" s="210">
        <f>+C12+C16</f>
        <v>11424841.58</v>
      </c>
      <c r="D17" s="211">
        <f>+D12+D16</f>
        <v>5129386.7699999996</v>
      </c>
      <c r="E17" s="88"/>
      <c r="H17" s="8"/>
      <c r="I17" s="8"/>
    </row>
    <row r="18" spans="1:9" ht="16.5">
      <c r="A18" s="88"/>
      <c r="B18" s="102" t="s">
        <v>45</v>
      </c>
      <c r="C18" s="212"/>
      <c r="D18" s="213"/>
      <c r="E18" s="88"/>
      <c r="H18" s="8"/>
      <c r="I18" s="8"/>
    </row>
    <row r="19" spans="1:9" ht="16.5">
      <c r="A19" s="88"/>
      <c r="B19" s="102" t="s">
        <v>43</v>
      </c>
      <c r="C19" s="212"/>
      <c r="D19" s="213"/>
      <c r="E19" s="88"/>
      <c r="H19" s="8"/>
      <c r="I19" s="8"/>
    </row>
    <row r="20" spans="1:9" ht="16.5">
      <c r="A20" s="88"/>
      <c r="B20" s="102" t="s">
        <v>187</v>
      </c>
      <c r="C20" s="214">
        <v>31504371.109999999</v>
      </c>
      <c r="D20" s="215">
        <v>14075241.390000001</v>
      </c>
      <c r="E20" s="88"/>
      <c r="H20" s="8"/>
      <c r="I20" s="8"/>
    </row>
    <row r="21" spans="1:9" ht="16.5">
      <c r="A21" s="88"/>
      <c r="B21" s="102" t="s">
        <v>44</v>
      </c>
      <c r="C21" s="216">
        <v>0</v>
      </c>
      <c r="D21" s="217">
        <v>0</v>
      </c>
      <c r="E21" s="88"/>
      <c r="H21" s="8"/>
      <c r="I21" s="8"/>
    </row>
    <row r="22" spans="1:9" ht="16.5">
      <c r="A22" s="88"/>
      <c r="B22" s="102"/>
      <c r="C22" s="212">
        <f>SUM(C20:C21)</f>
        <v>31504371.109999999</v>
      </c>
      <c r="D22" s="213">
        <f>SUM(D20:D21)</f>
        <v>14075241.390000001</v>
      </c>
      <c r="E22" s="88"/>
      <c r="H22" s="8"/>
      <c r="I22" s="8"/>
    </row>
    <row r="23" spans="1:9" ht="17.25" thickBot="1">
      <c r="A23" s="88"/>
      <c r="B23" s="102" t="s">
        <v>46</v>
      </c>
      <c r="C23" s="218">
        <f>+C17+C22</f>
        <v>42929212.689999998</v>
      </c>
      <c r="D23" s="219">
        <f>+D17+D22</f>
        <v>19204628.16</v>
      </c>
      <c r="E23" s="88"/>
      <c r="H23" s="8"/>
      <c r="I23" s="8"/>
    </row>
    <row r="24" spans="1:9" ht="17.25" thickTop="1">
      <c r="A24" s="88"/>
      <c r="B24" s="220" t="s">
        <v>47</v>
      </c>
      <c r="C24" s="221"/>
      <c r="D24" s="222"/>
      <c r="E24" s="88"/>
      <c r="H24" s="8"/>
      <c r="I24" s="8"/>
    </row>
    <row r="25" spans="1:9" ht="16.5">
      <c r="A25" s="88"/>
      <c r="B25" s="102" t="s">
        <v>48</v>
      </c>
      <c r="C25" s="206"/>
      <c r="D25" s="207"/>
      <c r="E25" s="88"/>
      <c r="H25" s="8"/>
      <c r="I25" s="8"/>
    </row>
    <row r="26" spans="1:9" ht="16.5">
      <c r="A26" s="88"/>
      <c r="B26" s="102" t="s">
        <v>49</v>
      </c>
      <c r="C26" s="206"/>
      <c r="D26" s="207"/>
      <c r="E26" s="88"/>
      <c r="H26" s="8"/>
      <c r="I26" s="8"/>
    </row>
    <row r="27" spans="1:9" ht="16.5">
      <c r="A27" s="88"/>
      <c r="B27" s="208" t="s">
        <v>50</v>
      </c>
      <c r="C27" s="107">
        <v>53848.86</v>
      </c>
      <c r="D27" s="207">
        <v>22419.78</v>
      </c>
      <c r="E27" s="196"/>
      <c r="H27" s="8"/>
      <c r="I27" s="8"/>
    </row>
    <row r="28" spans="1:9" ht="16.5">
      <c r="A28" s="88"/>
      <c r="B28" s="98" t="s">
        <v>51</v>
      </c>
      <c r="C28" s="206">
        <v>0</v>
      </c>
      <c r="D28" s="207">
        <v>0</v>
      </c>
      <c r="E28" s="88"/>
      <c r="H28" s="8"/>
      <c r="I28" s="8"/>
    </row>
    <row r="29" spans="1:9" ht="15.75" customHeight="1">
      <c r="A29" s="88"/>
      <c r="B29" s="102" t="s">
        <v>52</v>
      </c>
      <c r="C29" s="210">
        <f>SUM(C27:C28)</f>
        <v>53848.86</v>
      </c>
      <c r="D29" s="211">
        <f>SUM(D27:D28)</f>
        <v>22419.78</v>
      </c>
      <c r="E29" s="88"/>
      <c r="H29" s="8"/>
      <c r="I29" s="22"/>
    </row>
    <row r="30" spans="1:9" ht="16.5">
      <c r="A30" s="88"/>
      <c r="B30" s="102" t="s">
        <v>53</v>
      </c>
      <c r="C30" s="221">
        <f>+C23-C29</f>
        <v>42875363.829999998</v>
      </c>
      <c r="D30" s="222">
        <f>+D23-D29</f>
        <v>19182208.379999999</v>
      </c>
      <c r="E30" s="197"/>
    </row>
    <row r="31" spans="1:9" ht="16.5">
      <c r="A31" s="88"/>
      <c r="B31" s="102" t="s">
        <v>54</v>
      </c>
      <c r="C31" s="223">
        <v>370486.49704500003</v>
      </c>
      <c r="D31" s="224">
        <v>170912.52316400001</v>
      </c>
      <c r="E31" s="88"/>
      <c r="G31" s="22"/>
    </row>
    <row r="32" spans="1:9" ht="17.25" thickBot="1">
      <c r="A32" s="88"/>
      <c r="B32" s="102" t="s">
        <v>55</v>
      </c>
      <c r="C32" s="225">
        <f>+C30/C31</f>
        <v>115.72719700170954</v>
      </c>
      <c r="D32" s="226">
        <f>+D30/D31</f>
        <v>112.23407170458545</v>
      </c>
      <c r="E32" s="88"/>
      <c r="G32" s="22"/>
    </row>
    <row r="33" spans="1:6" ht="17.25" thickTop="1">
      <c r="A33" s="88"/>
      <c r="B33" s="220"/>
      <c r="C33" s="227"/>
      <c r="D33" s="228"/>
      <c r="E33" s="198"/>
    </row>
    <row r="34" spans="1:6" ht="16.5">
      <c r="A34" s="88"/>
      <c r="B34" s="134"/>
      <c r="C34" s="229"/>
      <c r="D34" s="229"/>
      <c r="E34" s="198"/>
    </row>
    <row r="35" spans="1:6" ht="16.5">
      <c r="A35" s="88"/>
      <c r="B35" s="74" t="s">
        <v>206</v>
      </c>
      <c r="C35" s="229"/>
      <c r="D35" s="229"/>
      <c r="E35" s="198"/>
      <c r="F35" s="23"/>
    </row>
    <row r="36" spans="1:6" ht="16.5">
      <c r="A36" s="88"/>
      <c r="B36" s="75"/>
      <c r="C36" s="198"/>
      <c r="D36" s="198"/>
      <c r="E36" s="198"/>
      <c r="F36" s="23"/>
    </row>
    <row r="37" spans="1:6">
      <c r="B37" s="6"/>
      <c r="C37" s="23"/>
      <c r="D37" s="23"/>
      <c r="E37" s="23"/>
    </row>
    <row r="38" spans="1:6">
      <c r="B38" s="14"/>
      <c r="C38" s="23"/>
      <c r="D38" s="23"/>
      <c r="E38" s="23"/>
    </row>
    <row r="39" spans="1:6">
      <c r="C39" s="23"/>
      <c r="D39" s="23"/>
      <c r="E39" s="23"/>
    </row>
    <row r="40" spans="1:6">
      <c r="C40" s="23"/>
      <c r="D40" s="23"/>
      <c r="E40" s="23"/>
    </row>
    <row r="41" spans="1:6">
      <c r="C41" s="23"/>
      <c r="D41" s="23"/>
      <c r="E41" s="23"/>
    </row>
    <row r="42" spans="1:6">
      <c r="C42" s="23"/>
      <c r="D42" s="23"/>
      <c r="E42" s="23"/>
    </row>
    <row r="43" spans="1:6">
      <c r="C43" s="23"/>
      <c r="D43" s="23"/>
      <c r="E43" s="23"/>
    </row>
    <row r="44" spans="1:6">
      <c r="C44" s="23"/>
      <c r="D44" s="23"/>
      <c r="E44" s="23"/>
    </row>
    <row r="45" spans="1:6">
      <c r="C45" s="23"/>
      <c r="D45" s="23"/>
      <c r="E45" s="23"/>
    </row>
    <row r="46" spans="1:6">
      <c r="C46" s="23"/>
      <c r="D46" s="23"/>
      <c r="E46" s="23"/>
    </row>
    <row r="47" spans="1:6">
      <c r="C47" s="23"/>
      <c r="D47" s="23"/>
      <c r="E47" s="23"/>
    </row>
    <row r="48" spans="1:6">
      <c r="C48" s="23"/>
      <c r="D48" s="23"/>
      <c r="E48" s="23"/>
    </row>
    <row r="49" spans="3:5">
      <c r="C49" s="23"/>
      <c r="D49" s="23"/>
      <c r="E49" s="23"/>
    </row>
    <row r="50" spans="3:5">
      <c r="C50" s="23"/>
      <c r="D50" s="23"/>
      <c r="E50" s="23"/>
    </row>
    <row r="51" spans="3:5" ht="21" customHeight="1"/>
  </sheetData>
  <mergeCells count="3">
    <mergeCell ref="B3:D3"/>
    <mergeCell ref="B2:D2"/>
    <mergeCell ref="B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
  <sheetViews>
    <sheetView showGridLines="0" topLeftCell="A4" workbookViewId="0">
      <selection activeCell="F17" sqref="F17"/>
    </sheetView>
  </sheetViews>
  <sheetFormatPr baseColWidth="10" defaultColWidth="9.140625" defaultRowHeight="15"/>
  <cols>
    <col min="1" max="1" width="11.42578125" customWidth="1"/>
    <col min="2" max="2" width="62.42578125" customWidth="1"/>
    <col min="3" max="3" width="17.5703125" style="21" customWidth="1"/>
    <col min="4" max="4" width="17.85546875" style="21" customWidth="1"/>
    <col min="5" max="5" width="8.85546875" customWidth="1"/>
    <col min="6" max="6" width="13" style="8" bestFit="1" customWidth="1"/>
    <col min="7" max="7" width="17.85546875" style="8" bestFit="1" customWidth="1"/>
    <col min="8" max="8" width="16.85546875" bestFit="1" customWidth="1"/>
  </cols>
  <sheetData>
    <row r="1" spans="1:8" s="18" customFormat="1" ht="16.5">
      <c r="A1" s="63"/>
      <c r="B1" s="64"/>
      <c r="C1" s="163"/>
      <c r="D1" s="64"/>
      <c r="E1" s="15"/>
      <c r="F1" s="19"/>
      <c r="G1" s="19"/>
    </row>
    <row r="2" spans="1:8" s="18" customFormat="1" ht="26.25" customHeight="1">
      <c r="A2" s="63"/>
      <c r="B2" s="401" t="s">
        <v>0</v>
      </c>
      <c r="C2" s="401"/>
      <c r="D2" s="401"/>
      <c r="E2" s="33"/>
      <c r="F2" s="19"/>
      <c r="G2" s="19"/>
    </row>
    <row r="3" spans="1:8" s="18" customFormat="1" ht="16.5">
      <c r="A3" s="63"/>
      <c r="B3" s="400" t="s">
        <v>56</v>
      </c>
      <c r="C3" s="400"/>
      <c r="D3" s="400"/>
      <c r="E3" s="34"/>
      <c r="F3" s="19"/>
      <c r="G3" s="19"/>
    </row>
    <row r="4" spans="1:8" ht="21.75" customHeight="1">
      <c r="A4" s="88"/>
      <c r="B4" s="397" t="str">
        <f>+"ESTADO DEL ACTIVO NETO AL "&amp;UPPER(TEXT(indice!O3,"DD \D\E MMMM \D\E yyyy"))</f>
        <v>ESTADO DEL ACTIVO NETO AL 31 DE MARZO DE 2022</v>
      </c>
      <c r="C4" s="397"/>
      <c r="D4" s="397"/>
      <c r="E4" s="8"/>
    </row>
    <row r="5" spans="1:8" ht="21.75" customHeight="1">
      <c r="A5" s="88"/>
      <c r="B5" s="230"/>
      <c r="C5" s="388">
        <f>+indice!P3</f>
        <v>2022</v>
      </c>
      <c r="D5" s="403">
        <f>+indice!P2</f>
        <v>2021</v>
      </c>
      <c r="E5" s="8"/>
    </row>
    <row r="6" spans="1:8" ht="16.5">
      <c r="A6" s="88"/>
      <c r="B6" s="220" t="s">
        <v>39</v>
      </c>
      <c r="C6" s="402"/>
      <c r="D6" s="404"/>
    </row>
    <row r="7" spans="1:8" ht="17.25" customHeight="1">
      <c r="A7" s="88"/>
      <c r="B7" s="102" t="s">
        <v>40</v>
      </c>
      <c r="C7" s="204"/>
      <c r="D7" s="205"/>
    </row>
    <row r="8" spans="1:8" ht="15" customHeight="1">
      <c r="A8" s="88"/>
      <c r="B8" s="102" t="s">
        <v>41</v>
      </c>
      <c r="C8" s="204"/>
      <c r="D8" s="205"/>
    </row>
    <row r="9" spans="1:8" ht="15" customHeight="1">
      <c r="A9" s="88"/>
      <c r="B9" s="98" t="s">
        <v>42</v>
      </c>
      <c r="C9" s="231">
        <f>+'4'!C9*indice!M2</f>
        <v>9776615230.2231998</v>
      </c>
      <c r="D9" s="232">
        <v>9416242920.9653988</v>
      </c>
      <c r="H9" s="8"/>
    </row>
    <row r="10" spans="1:8" ht="14.25" customHeight="1">
      <c r="A10" s="88"/>
      <c r="B10" s="208" t="s">
        <v>186</v>
      </c>
      <c r="C10" s="231">
        <f>+'4'!C10*indice!$M$2</f>
        <v>12290184390.833601</v>
      </c>
      <c r="D10" s="232">
        <v>25405320</v>
      </c>
    </row>
    <row r="11" spans="1:8" ht="14.25" customHeight="1">
      <c r="A11" s="88"/>
      <c r="B11" s="98"/>
      <c r="C11" s="231"/>
      <c r="D11" s="232"/>
      <c r="F11"/>
      <c r="G11"/>
    </row>
    <row r="12" spans="1:8" ht="16.5">
      <c r="A12" s="88"/>
      <c r="B12" s="208"/>
      <c r="C12" s="233">
        <f>SUM(C9:C11)</f>
        <v>22066799621.056801</v>
      </c>
      <c r="D12" s="234">
        <f>SUM(D9:D11)</f>
        <v>9441648240.9653988</v>
      </c>
      <c r="F12"/>
      <c r="G12"/>
    </row>
    <row r="13" spans="1:8" ht="16.5">
      <c r="A13" s="88"/>
      <c r="B13" s="102" t="s">
        <v>43</v>
      </c>
      <c r="C13" s="231"/>
      <c r="D13" s="232"/>
      <c r="F13"/>
      <c r="G13"/>
    </row>
    <row r="14" spans="1:8" ht="16.5">
      <c r="A14" s="88"/>
      <c r="B14" s="102" t="s">
        <v>187</v>
      </c>
      <c r="C14" s="231">
        <f>+'4'!C14*indice!$M$2</f>
        <v>57010469871.744804</v>
      </c>
      <c r="D14" s="232">
        <v>23136779832.938702</v>
      </c>
      <c r="F14" s="37"/>
      <c r="G14" s="47"/>
      <c r="H14" s="45"/>
    </row>
    <row r="15" spans="1:8" ht="16.5">
      <c r="A15" s="88"/>
      <c r="B15" s="102" t="s">
        <v>44</v>
      </c>
      <c r="C15" s="231">
        <v>0</v>
      </c>
      <c r="D15" s="232">
        <v>0</v>
      </c>
      <c r="F15"/>
      <c r="G15"/>
    </row>
    <row r="16" spans="1:8" ht="16.5">
      <c r="A16" s="88"/>
      <c r="B16" s="102"/>
      <c r="C16" s="233">
        <f>SUM(C14:C15)</f>
        <v>57010469871.744804</v>
      </c>
      <c r="D16" s="234">
        <f>SUM(D14:D15)</f>
        <v>23136779832.938702</v>
      </c>
      <c r="F16"/>
      <c r="G16"/>
    </row>
    <row r="17" spans="1:8" ht="16.5">
      <c r="A17" s="88"/>
      <c r="B17" s="102" t="s">
        <v>57</v>
      </c>
      <c r="C17" s="233">
        <f>+C12+C16</f>
        <v>79077269492.801605</v>
      </c>
      <c r="D17" s="234">
        <f>+D12+D16</f>
        <v>32578428073.904099</v>
      </c>
      <c r="F17"/>
      <c r="G17"/>
    </row>
    <row r="18" spans="1:8" ht="16.5">
      <c r="A18" s="88"/>
      <c r="B18" s="102"/>
      <c r="C18" s="235"/>
      <c r="D18" s="236"/>
      <c r="F18"/>
      <c r="G18"/>
    </row>
    <row r="19" spans="1:8" ht="16.5">
      <c r="A19" s="88"/>
      <c r="B19" s="102" t="s">
        <v>45</v>
      </c>
      <c r="C19" s="235"/>
      <c r="D19" s="236"/>
      <c r="F19"/>
      <c r="G19"/>
    </row>
    <row r="20" spans="1:8" ht="16.5">
      <c r="A20" s="88"/>
      <c r="B20" s="102" t="s">
        <v>43</v>
      </c>
      <c r="C20" s="235"/>
      <c r="D20" s="236"/>
      <c r="F20"/>
      <c r="G20"/>
      <c r="H20" s="45"/>
    </row>
    <row r="21" spans="1:8" ht="16.5">
      <c r="A21" s="88"/>
      <c r="B21" s="102" t="s">
        <v>187</v>
      </c>
      <c r="C21" s="231">
        <f>+'4'!C20*indice!M2</f>
        <v>218058134725.2872</v>
      </c>
      <c r="D21" s="237">
        <v>89396502897.548706</v>
      </c>
      <c r="F21" s="46"/>
      <c r="G21" s="47"/>
    </row>
    <row r="22" spans="1:8" ht="16.5">
      <c r="A22" s="88"/>
      <c r="B22" s="102" t="s">
        <v>44</v>
      </c>
      <c r="C22" s="238">
        <v>0</v>
      </c>
      <c r="D22" s="237">
        <v>0</v>
      </c>
      <c r="F22" s="45"/>
      <c r="G22"/>
    </row>
    <row r="23" spans="1:8" ht="16.5">
      <c r="A23" s="88"/>
      <c r="B23" s="102" t="s">
        <v>58</v>
      </c>
      <c r="C23" s="233">
        <f>SUM(C21:C22)</f>
        <v>218058134725.2872</v>
      </c>
      <c r="D23" s="234">
        <f>SUM(D21:D22)</f>
        <v>89396502897.548706</v>
      </c>
      <c r="F23"/>
      <c r="G23"/>
    </row>
    <row r="24" spans="1:8" ht="16.5">
      <c r="A24" s="88"/>
      <c r="B24" s="102"/>
      <c r="C24" s="235"/>
      <c r="D24" s="236"/>
    </row>
    <row r="25" spans="1:8" ht="17.25" thickBot="1">
      <c r="A25" s="88"/>
      <c r="B25" s="102" t="s">
        <v>46</v>
      </c>
      <c r="C25" s="239">
        <f>+C17+C23</f>
        <v>297135404218.08881</v>
      </c>
      <c r="D25" s="240">
        <f>+D17+D23</f>
        <v>121974930971.4528</v>
      </c>
    </row>
    <row r="26" spans="1:8" ht="27.75" customHeight="1" thickTop="1">
      <c r="A26" s="88"/>
      <c r="B26" s="220" t="s">
        <v>47</v>
      </c>
      <c r="C26" s="241"/>
      <c r="D26" s="242"/>
    </row>
    <row r="27" spans="1:8" ht="16.5">
      <c r="A27" s="88"/>
      <c r="B27" s="102" t="s">
        <v>48</v>
      </c>
      <c r="C27" s="231"/>
      <c r="D27" s="232"/>
    </row>
    <row r="28" spans="1:8" ht="16.5">
      <c r="A28" s="88"/>
      <c r="B28" s="102" t="s">
        <v>49</v>
      </c>
      <c r="C28" s="231"/>
      <c r="D28" s="232"/>
    </row>
    <row r="29" spans="1:8" ht="16.5">
      <c r="A29" s="88"/>
      <c r="B29" s="208" t="s">
        <v>50</v>
      </c>
      <c r="C29" s="231">
        <f>+'4'!C27*indice!M2</f>
        <v>372715961.46720004</v>
      </c>
      <c r="D29" s="232">
        <v>142395421.30739999</v>
      </c>
    </row>
    <row r="30" spans="1:8" ht="16.5">
      <c r="A30" s="88"/>
      <c r="B30" s="98" t="s">
        <v>51</v>
      </c>
      <c r="C30" s="231">
        <v>0</v>
      </c>
      <c r="D30" s="232">
        <v>0</v>
      </c>
    </row>
    <row r="31" spans="1:8" ht="15.75" customHeight="1">
      <c r="A31" s="88"/>
      <c r="B31" s="102" t="s">
        <v>52</v>
      </c>
      <c r="C31" s="233">
        <f>SUM(C29:C30)</f>
        <v>372715961.46720004</v>
      </c>
      <c r="D31" s="234">
        <f>SUM(D29:D30)</f>
        <v>142395421.30739999</v>
      </c>
    </row>
    <row r="32" spans="1:8" ht="16.5">
      <c r="A32" s="88"/>
      <c r="B32" s="102" t="s">
        <v>53</v>
      </c>
      <c r="C32" s="241">
        <f>+C25-C31</f>
        <v>296762688256.62158</v>
      </c>
      <c r="D32" s="242">
        <f>+D25-D31</f>
        <v>121832535550.1454</v>
      </c>
    </row>
    <row r="33" spans="1:4" ht="16.5">
      <c r="A33" s="88"/>
      <c r="B33" s="102" t="s">
        <v>54</v>
      </c>
      <c r="C33" s="223">
        <v>370486.49704500003</v>
      </c>
      <c r="D33" s="243">
        <v>170912.52316400001</v>
      </c>
    </row>
    <row r="34" spans="1:4" ht="17.25" thickBot="1">
      <c r="A34" s="88"/>
      <c r="B34" s="102" t="s">
        <v>55</v>
      </c>
      <c r="C34" s="244">
        <f>+C32/C33</f>
        <v>801008.10859127261</v>
      </c>
      <c r="D34" s="245">
        <f>+D32/D33</f>
        <v>712835.62663948478</v>
      </c>
    </row>
    <row r="35" spans="1:4" ht="17.25" thickTop="1">
      <c r="A35" s="88"/>
      <c r="B35" s="220"/>
      <c r="C35" s="246"/>
      <c r="D35" s="247"/>
    </row>
    <row r="36" spans="1:4" ht="16.5">
      <c r="A36" s="88"/>
      <c r="B36" s="134"/>
      <c r="C36" s="248"/>
      <c r="D36" s="248"/>
    </row>
    <row r="37" spans="1:4" ht="16.5">
      <c r="A37" s="88"/>
      <c r="B37" s="74" t="s">
        <v>206</v>
      </c>
      <c r="C37" s="248"/>
      <c r="D37" s="248"/>
    </row>
    <row r="38" spans="1:4" ht="16.5">
      <c r="A38" s="88"/>
      <c r="B38" s="75"/>
      <c r="C38" s="196"/>
      <c r="D38" s="196"/>
    </row>
    <row r="39" spans="1:4" ht="16.5">
      <c r="A39" s="88"/>
      <c r="B39" s="121"/>
      <c r="C39" s="196"/>
      <c r="D39" s="196"/>
    </row>
    <row r="40" spans="1:4">
      <c r="B40" s="14"/>
      <c r="C40" s="8"/>
      <c r="D40" s="8"/>
    </row>
    <row r="41" spans="1:4">
      <c r="C41" s="8"/>
      <c r="D41" s="8"/>
    </row>
    <row r="42" spans="1:4">
      <c r="C42" s="8"/>
      <c r="D42" s="8"/>
    </row>
    <row r="43" spans="1:4">
      <c r="C43" s="8"/>
      <c r="D43" s="8"/>
    </row>
    <row r="44" spans="1:4">
      <c r="C44" s="8"/>
      <c r="D44" s="8"/>
    </row>
    <row r="45" spans="1:4">
      <c r="C45" s="8"/>
      <c r="D45" s="8"/>
    </row>
    <row r="46" spans="1:4">
      <c r="C46" s="8"/>
      <c r="D46" s="8"/>
    </row>
    <row r="47" spans="1:4">
      <c r="C47" s="8"/>
      <c r="D47" s="8"/>
    </row>
    <row r="48" spans="1:4">
      <c r="C48" s="8"/>
      <c r="D48" s="8"/>
    </row>
    <row r="49" spans="3:4">
      <c r="C49" s="8"/>
      <c r="D49" s="8"/>
    </row>
    <row r="50" spans="3:4">
      <c r="C50" s="8"/>
      <c r="D50" s="8"/>
    </row>
    <row r="51" spans="3:4">
      <c r="C51" s="8"/>
      <c r="D51" s="8"/>
    </row>
    <row r="53" spans="3:4" ht="21" customHeight="1"/>
  </sheetData>
  <mergeCells count="5">
    <mergeCell ref="B2:D2"/>
    <mergeCell ref="B4:D4"/>
    <mergeCell ref="C5:C6"/>
    <mergeCell ref="D5:D6"/>
    <mergeCell ref="B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44"/>
  <sheetViews>
    <sheetView showGridLines="0" workbookViewId="0">
      <selection activeCell="G15" sqref="G15"/>
    </sheetView>
  </sheetViews>
  <sheetFormatPr baseColWidth="10" defaultColWidth="9.140625" defaultRowHeight="15"/>
  <cols>
    <col min="1" max="1" width="11.42578125" customWidth="1"/>
    <col min="2" max="2" width="58.42578125" customWidth="1"/>
    <col min="3" max="3" width="17.85546875" customWidth="1"/>
    <col min="4" max="4" width="17.140625" customWidth="1"/>
    <col min="6" max="6" width="13.7109375" bestFit="1" customWidth="1"/>
  </cols>
  <sheetData>
    <row r="1" spans="2:7" ht="16.5">
      <c r="B1" s="64"/>
      <c r="C1" s="163"/>
      <c r="D1" s="64"/>
      <c r="E1" s="15"/>
    </row>
    <row r="2" spans="2:7" ht="27">
      <c r="B2" s="401" t="s">
        <v>0</v>
      </c>
      <c r="C2" s="401"/>
      <c r="D2" s="401"/>
      <c r="E2" s="1"/>
    </row>
    <row r="3" spans="2:7" ht="16.5">
      <c r="B3" s="405" t="s">
        <v>59</v>
      </c>
      <c r="C3" s="405"/>
      <c r="D3" s="405"/>
      <c r="E3" s="16"/>
    </row>
    <row r="4" spans="2:7" ht="22.5">
      <c r="B4" s="397" t="str">
        <f>+"ESTADOS DE RESULTADOS AL  "&amp;UPPER(TEXT(indice!O3,"DD \D\E MMMM \D\E yyyy"))</f>
        <v>ESTADOS DE RESULTADOS AL  31 DE MARZO DE 2022</v>
      </c>
      <c r="C4" s="397"/>
      <c r="D4" s="397"/>
    </row>
    <row r="5" spans="2:7" ht="15.75">
      <c r="B5" s="165"/>
      <c r="C5" s="388">
        <f>+indice!P3</f>
        <v>2022</v>
      </c>
      <c r="D5" s="403">
        <f>+indice!P2</f>
        <v>2021</v>
      </c>
    </row>
    <row r="6" spans="2:7" ht="15.75">
      <c r="B6" s="166"/>
      <c r="C6" s="402"/>
      <c r="D6" s="404"/>
      <c r="F6" s="8"/>
      <c r="G6" s="8"/>
    </row>
    <row r="7" spans="2:7" ht="15.75">
      <c r="B7" s="167" t="s">
        <v>26</v>
      </c>
      <c r="C7" s="250"/>
      <c r="D7" s="251"/>
      <c r="F7" s="8"/>
    </row>
    <row r="8" spans="2:7" ht="15.75">
      <c r="B8" s="208"/>
      <c r="C8" s="191"/>
      <c r="D8" s="192"/>
      <c r="F8" s="8"/>
    </row>
    <row r="9" spans="2:7" ht="15.75">
      <c r="B9" s="102"/>
      <c r="C9" s="252"/>
      <c r="D9" s="253"/>
      <c r="F9" s="8"/>
    </row>
    <row r="10" spans="2:7" ht="15.75">
      <c r="B10" s="98" t="s">
        <v>27</v>
      </c>
      <c r="C10" s="252"/>
      <c r="D10" s="253"/>
    </row>
    <row r="11" spans="2:7" ht="15.75">
      <c r="B11" s="98" t="s">
        <v>28</v>
      </c>
      <c r="C11" s="254">
        <f>+'3'!C10*indice!M2</f>
        <v>2729482100.9592004</v>
      </c>
      <c r="D11" s="255">
        <v>1294527636.0068998</v>
      </c>
    </row>
    <row r="12" spans="2:7" ht="15.75">
      <c r="B12" s="176" t="s">
        <v>29</v>
      </c>
      <c r="C12" s="254">
        <f>+'3'!C11*indice!M2</f>
        <v>549120311.93440008</v>
      </c>
      <c r="D12" s="256">
        <v>116229.33900000001</v>
      </c>
    </row>
    <row r="13" spans="2:7" ht="15.75">
      <c r="B13" s="167" t="s">
        <v>30</v>
      </c>
      <c r="C13" s="257">
        <f>SUM(C10:C12)</f>
        <v>3278602412.8936005</v>
      </c>
      <c r="D13" s="258">
        <f>SUM(D10:D12)</f>
        <v>1294643865.3458998</v>
      </c>
    </row>
    <row r="14" spans="2:7" ht="15.75">
      <c r="B14" s="102" t="s">
        <v>31</v>
      </c>
      <c r="C14" s="254"/>
      <c r="D14" s="255"/>
    </row>
    <row r="15" spans="2:7" ht="15.75">
      <c r="B15" s="176" t="s">
        <v>32</v>
      </c>
      <c r="C15" s="254">
        <f>+'3'!C14*indice!M2</f>
        <v>1086495427.3656001</v>
      </c>
      <c r="D15" s="255">
        <v>415534622.01059997</v>
      </c>
      <c r="E15" s="17"/>
    </row>
    <row r="16" spans="2:7" ht="15.75" hidden="1">
      <c r="B16" s="190" t="s">
        <v>33</v>
      </c>
      <c r="C16" s="254"/>
      <c r="D16" s="255"/>
    </row>
    <row r="17" spans="2:8" ht="15.75">
      <c r="B17" s="176" t="s">
        <v>34</v>
      </c>
      <c r="C17" s="254">
        <f>+'3'!C16*indice!M2</f>
        <v>2637445.1960000005</v>
      </c>
      <c r="D17" s="255">
        <v>0</v>
      </c>
    </row>
    <row r="18" spans="2:8" ht="15.75">
      <c r="B18" s="98" t="s">
        <v>35</v>
      </c>
      <c r="C18" s="259">
        <f>+'3'!C17*indice!M2</f>
        <v>92333.07680000001</v>
      </c>
      <c r="D18" s="260">
        <v>116229.33900000001</v>
      </c>
      <c r="F18" s="19"/>
    </row>
    <row r="19" spans="2:8" ht="15.75">
      <c r="B19" s="186" t="s">
        <v>36</v>
      </c>
      <c r="C19" s="257">
        <f>SUM(C15:C18)</f>
        <v>1089225205.6384003</v>
      </c>
      <c r="D19" s="258">
        <f>SUM(D15:D18)</f>
        <v>415650851.34959996</v>
      </c>
    </row>
    <row r="20" spans="2:8" ht="16.5" thickBot="1">
      <c r="B20" s="187" t="s">
        <v>37</v>
      </c>
      <c r="C20" s="261">
        <f>+C13-C19</f>
        <v>2189377207.2552004</v>
      </c>
      <c r="D20" s="262">
        <f>+D13-D19</f>
        <v>878993013.99629986</v>
      </c>
    </row>
    <row r="21" spans="2:8" ht="16.5" thickTop="1">
      <c r="B21" s="263"/>
      <c r="C21" s="264"/>
      <c r="D21" s="265"/>
    </row>
    <row r="22" spans="2:8" ht="15.75">
      <c r="B22" s="266"/>
      <c r="C22" s="267"/>
      <c r="D22" s="267"/>
    </row>
    <row r="23" spans="2:8" ht="15.75">
      <c r="B23" s="268"/>
      <c r="C23" s="269"/>
      <c r="D23" s="269"/>
      <c r="H23" s="17"/>
    </row>
    <row r="24" spans="2:8" ht="15.75">
      <c r="B24" s="74" t="s">
        <v>206</v>
      </c>
      <c r="C24" s="267"/>
      <c r="D24" s="267"/>
    </row>
    <row r="25" spans="2:8">
      <c r="B25" s="14"/>
      <c r="C25" s="17"/>
      <c r="D25" s="17"/>
      <c r="H25" s="17"/>
    </row>
    <row r="26" spans="2:8">
      <c r="B26" s="6"/>
      <c r="C26" s="17"/>
      <c r="D26" s="17"/>
    </row>
    <row r="27" spans="2:8">
      <c r="B27" s="14"/>
      <c r="C27" s="17"/>
      <c r="D27" s="17"/>
    </row>
    <row r="28" spans="2:8">
      <c r="B28" s="6"/>
      <c r="C28" s="20"/>
      <c r="D28" s="20"/>
    </row>
    <row r="29" spans="2:8">
      <c r="B29" s="6"/>
      <c r="C29" s="17"/>
      <c r="D29" s="17"/>
    </row>
    <row r="30" spans="2:8">
      <c r="B30" s="18"/>
      <c r="C30" s="17"/>
      <c r="D30" s="17"/>
    </row>
    <row r="31" spans="2:8">
      <c r="B31" s="6"/>
      <c r="C31" s="17"/>
      <c r="D31" s="17"/>
    </row>
    <row r="32" spans="2:8">
      <c r="B32" s="18"/>
      <c r="C32" s="17"/>
      <c r="D32" s="17"/>
    </row>
    <row r="33" spans="2:4">
      <c r="B33" s="6"/>
      <c r="C33" s="20"/>
      <c r="D33" s="20"/>
    </row>
    <row r="34" spans="2:4">
      <c r="B34" s="18"/>
      <c r="C34" s="17"/>
      <c r="D34" s="17"/>
    </row>
    <row r="35" spans="2:4">
      <c r="B35" s="6"/>
      <c r="C35" s="17"/>
      <c r="D35" s="17"/>
    </row>
    <row r="36" spans="2:4">
      <c r="B36" s="6"/>
      <c r="C36" s="17"/>
      <c r="D36" s="17"/>
    </row>
    <row r="37" spans="2:4">
      <c r="B37" s="6"/>
      <c r="C37" s="17"/>
      <c r="D37" s="17"/>
    </row>
    <row r="38" spans="2:4">
      <c r="B38" s="6"/>
      <c r="C38" s="20"/>
      <c r="D38" s="20"/>
    </row>
    <row r="40" spans="2:4">
      <c r="C40" s="17"/>
      <c r="D40" s="17"/>
    </row>
    <row r="42" spans="2:4">
      <c r="C42" s="17"/>
    </row>
    <row r="43" spans="2:4">
      <c r="C43" s="17"/>
    </row>
    <row r="44" spans="2:4">
      <c r="C44" s="17"/>
    </row>
  </sheetData>
  <mergeCells count="5">
    <mergeCell ref="B4:D4"/>
    <mergeCell ref="B3:D3"/>
    <mergeCell ref="B2:D2"/>
    <mergeCell ref="C5:C6"/>
    <mergeCell ref="D5:D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4"/>
  <sheetViews>
    <sheetView showGridLines="0" zoomScaleNormal="100" workbookViewId="0">
      <selection activeCell="H18" sqref="H18"/>
    </sheetView>
  </sheetViews>
  <sheetFormatPr baseColWidth="10" defaultColWidth="9.140625" defaultRowHeight="15"/>
  <cols>
    <col min="1" max="1" width="5.7109375" customWidth="1"/>
    <col min="2" max="2" width="38.42578125" customWidth="1"/>
    <col min="3" max="3" width="22.85546875" customWidth="1"/>
    <col min="4" max="4" width="19.140625" customWidth="1"/>
    <col min="5" max="5" width="21.140625" customWidth="1"/>
    <col min="6" max="6" width="12.5703125" bestFit="1" customWidth="1"/>
    <col min="7" max="7" width="12.28515625" bestFit="1" customWidth="1"/>
    <col min="8" max="8" width="17.42578125" customWidth="1"/>
    <col min="9" max="11" width="12.42578125" customWidth="1"/>
  </cols>
  <sheetData>
    <row r="1" spans="1:13" ht="22.5">
      <c r="A1" s="294"/>
      <c r="B1" s="270"/>
      <c r="C1" s="270"/>
      <c r="D1" s="270"/>
      <c r="E1" s="88"/>
      <c r="F1" s="88"/>
      <c r="G1" s="88"/>
      <c r="H1" s="88"/>
    </row>
    <row r="2" spans="1:13" ht="30">
      <c r="A2" s="295"/>
      <c r="B2" s="407" t="s">
        <v>0</v>
      </c>
      <c r="C2" s="407"/>
      <c r="D2" s="407"/>
      <c r="E2" s="407"/>
      <c r="F2" s="393"/>
      <c r="G2" s="393"/>
      <c r="H2" s="393"/>
      <c r="I2" s="6"/>
      <c r="J2" s="6"/>
      <c r="K2" s="6"/>
    </row>
    <row r="3" spans="1:13" ht="18">
      <c r="A3" s="296"/>
      <c r="B3" s="394" t="s">
        <v>17</v>
      </c>
      <c r="C3" s="394"/>
      <c r="D3" s="394"/>
      <c r="E3" s="394"/>
      <c r="F3" s="394"/>
      <c r="G3" s="394"/>
      <c r="H3" s="394"/>
      <c r="I3" s="7"/>
      <c r="J3" s="7"/>
      <c r="K3" s="7"/>
    </row>
    <row r="4" spans="1:13" ht="16.5">
      <c r="A4" s="127"/>
      <c r="B4" s="395" t="str">
        <f>+"Correspondiente al periodo cerrado del "&amp;(TEXT(indice!O3,"DD \d\e MMMM \d\e yyyy"))</f>
        <v>Correspondiente al periodo cerrado del 31 de marzo de 2022</v>
      </c>
      <c r="C4" s="395"/>
      <c r="D4" s="395"/>
      <c r="E4" s="395"/>
      <c r="F4" s="395"/>
      <c r="G4" s="395"/>
      <c r="H4" s="395"/>
      <c r="I4" s="7"/>
      <c r="J4" s="7"/>
      <c r="K4" s="7"/>
    </row>
    <row r="5" spans="1:13" ht="16.5">
      <c r="A5" s="127"/>
      <c r="B5" s="406"/>
      <c r="C5" s="406"/>
      <c r="D5" s="406"/>
      <c r="E5" s="406"/>
      <c r="F5" s="406"/>
      <c r="G5" s="406"/>
      <c r="H5" s="406"/>
      <c r="I5" s="7"/>
      <c r="J5" s="7"/>
      <c r="K5" s="7"/>
    </row>
    <row r="6" spans="1:13" ht="49.5">
      <c r="A6" s="127"/>
      <c r="B6" s="124" t="s">
        <v>18</v>
      </c>
      <c r="C6" s="124" t="s">
        <v>19</v>
      </c>
      <c r="D6" s="125" t="s">
        <v>20</v>
      </c>
      <c r="E6" s="126" t="str">
        <f>+"TOTAL ACTIVO NETO AL "&amp;UPPER(TEXT(indice!O2,"DD \D\E MMMM \D\Eyyyy"))</f>
        <v>TOTAL ACTIVO NETO AL 31 DE MARZO DE2021</v>
      </c>
      <c r="F6" s="127"/>
      <c r="G6" s="127"/>
      <c r="H6" s="127"/>
      <c r="I6" s="8"/>
      <c r="J6" s="8"/>
      <c r="K6" s="7"/>
    </row>
    <row r="7" spans="1:13" ht="16.5">
      <c r="A7" s="127"/>
      <c r="B7" s="271" t="s">
        <v>21</v>
      </c>
      <c r="C7" s="272">
        <f>+'2'!C7*indice!M2</f>
        <v>128203178670.67572</v>
      </c>
      <c r="D7" s="272">
        <f>+'2'!D7*indice!M2</f>
        <v>4566860286.6896</v>
      </c>
      <c r="E7" s="273">
        <v>121832535550.55083</v>
      </c>
      <c r="F7" s="127"/>
      <c r="G7" s="127"/>
      <c r="H7" s="127"/>
      <c r="I7" s="7"/>
      <c r="J7" s="7"/>
      <c r="K7" s="25"/>
    </row>
    <row r="8" spans="1:13" ht="16.5">
      <c r="A8" s="88"/>
      <c r="B8" s="274"/>
      <c r="C8" s="275"/>
      <c r="D8" s="275"/>
      <c r="E8" s="276"/>
      <c r="F8" s="88"/>
      <c r="G8" s="88"/>
      <c r="H8" s="88"/>
    </row>
    <row r="9" spans="1:13" ht="16.5">
      <c r="A9" s="131"/>
      <c r="B9" s="277" t="s">
        <v>22</v>
      </c>
      <c r="C9" s="278"/>
      <c r="D9" s="278"/>
      <c r="E9" s="276"/>
      <c r="F9" s="128"/>
      <c r="G9" s="128"/>
      <c r="H9" s="128"/>
      <c r="I9" s="9"/>
      <c r="J9" s="9"/>
      <c r="K9" s="9"/>
    </row>
    <row r="10" spans="1:13" ht="16.5">
      <c r="A10" s="131"/>
      <c r="B10" s="279" t="s">
        <v>14</v>
      </c>
      <c r="C10" s="280">
        <f>+'2'!C10*indice!M2</f>
        <v>535776730547.98016</v>
      </c>
      <c r="D10" s="278"/>
      <c r="E10" s="276">
        <f t="shared" ref="E10:E11" si="0">+C10+D10</f>
        <v>535776730547.98016</v>
      </c>
      <c r="F10" s="128"/>
      <c r="G10" s="128"/>
      <c r="H10" s="128"/>
      <c r="I10" s="9"/>
      <c r="J10" s="9"/>
      <c r="K10" s="9"/>
    </row>
    <row r="11" spans="1:13" ht="16.5">
      <c r="A11" s="130"/>
      <c r="B11" s="73" t="s">
        <v>23</v>
      </c>
      <c r="C11" s="280">
        <f>+'2'!C11*indice!M2</f>
        <v>378519685530.97272</v>
      </c>
      <c r="D11" s="278"/>
      <c r="E11" s="276">
        <f t="shared" si="0"/>
        <v>378519685530.97272</v>
      </c>
      <c r="F11" s="129"/>
      <c r="G11" s="130"/>
      <c r="H11" s="130"/>
      <c r="I11" s="10"/>
      <c r="J11" s="11"/>
      <c r="K11" s="11"/>
    </row>
    <row r="12" spans="1:13" ht="16.5">
      <c r="A12" s="131"/>
      <c r="B12" s="281" t="s">
        <v>204</v>
      </c>
      <c r="C12" s="276"/>
      <c r="D12" s="282">
        <f>+'2'!D12*indice!M2</f>
        <v>4546227097.1392002</v>
      </c>
      <c r="E12" s="276">
        <f>+C12+D12</f>
        <v>4546227097.1392002</v>
      </c>
      <c r="F12" s="132"/>
      <c r="G12" s="131"/>
      <c r="H12" s="283"/>
      <c r="I12" s="12"/>
      <c r="J12" s="12"/>
      <c r="K12" s="12"/>
    </row>
    <row r="13" spans="1:13" ht="16.5">
      <c r="A13" s="131"/>
      <c r="B13" s="284" t="s">
        <v>24</v>
      </c>
      <c r="C13" s="249"/>
      <c r="D13" s="285">
        <v>2189377185</v>
      </c>
      <c r="E13" s="286">
        <f>+C13+D13</f>
        <v>2189377185</v>
      </c>
      <c r="F13" s="132"/>
      <c r="G13" s="131"/>
      <c r="H13" s="283"/>
      <c r="I13" s="12"/>
      <c r="J13" s="12"/>
      <c r="K13" s="12"/>
    </row>
    <row r="14" spans="1:13" ht="49.5">
      <c r="A14" s="131"/>
      <c r="B14" s="287" t="s">
        <v>25</v>
      </c>
      <c r="C14" s="288">
        <f>+C7+C10-C11+C8</f>
        <v>285460223687.68317</v>
      </c>
      <c r="D14" s="289">
        <f>+D7+D8+D12+D13</f>
        <v>11302464568.8288</v>
      </c>
      <c r="E14" s="290" t="str">
        <f>+"TOTAL ACTIVO NETO AL "&amp;UPPER(TEXT(indice!O3,"DD \D\E MMMM \D\E yyyy"))</f>
        <v>TOTAL ACTIVO NETO AL 31 DE MARZO DE 2022</v>
      </c>
      <c r="F14" s="132"/>
      <c r="G14" s="132"/>
      <c r="H14" s="132"/>
      <c r="I14" s="13"/>
      <c r="J14" s="13"/>
      <c r="K14" s="13"/>
    </row>
    <row r="15" spans="1:13" ht="16.5">
      <c r="A15" s="131"/>
      <c r="B15" s="132"/>
      <c r="C15" s="133"/>
      <c r="D15" s="133"/>
      <c r="E15" s="291">
        <f>+C14+D14</f>
        <v>296762688256.51196</v>
      </c>
      <c r="F15" s="132"/>
      <c r="G15" s="132"/>
      <c r="H15" s="132"/>
      <c r="I15" s="13"/>
      <c r="J15" s="13"/>
      <c r="K15" s="13"/>
      <c r="M15" s="17"/>
    </row>
    <row r="16" spans="1:13" ht="15" customHeight="1">
      <c r="A16" s="297"/>
      <c r="B16" s="132"/>
      <c r="C16" s="132"/>
      <c r="D16" s="132"/>
      <c r="E16" s="132"/>
      <c r="F16" s="132"/>
      <c r="G16" s="132"/>
      <c r="H16" s="132"/>
      <c r="I16" s="13"/>
      <c r="J16" s="13"/>
      <c r="K16" s="13"/>
      <c r="M16" s="17"/>
    </row>
    <row r="17" spans="1:11" ht="16.5">
      <c r="A17" s="131"/>
      <c r="B17" s="63" t="s">
        <v>206</v>
      </c>
      <c r="C17" s="132"/>
      <c r="D17" s="132"/>
      <c r="E17" s="132"/>
      <c r="F17" s="132"/>
      <c r="G17" s="132"/>
      <c r="H17" s="132"/>
      <c r="I17" s="13"/>
      <c r="J17" s="13"/>
      <c r="K17" s="13"/>
    </row>
    <row r="18" spans="1:11" ht="16.5">
      <c r="A18" s="131"/>
      <c r="B18" s="75"/>
      <c r="C18" s="132"/>
      <c r="D18" s="132"/>
      <c r="E18" s="132"/>
      <c r="F18" s="132"/>
      <c r="G18" s="132"/>
      <c r="H18" s="132"/>
      <c r="I18" s="13"/>
      <c r="J18" s="13"/>
      <c r="K18" s="13"/>
    </row>
    <row r="19" spans="1:11" ht="15.75">
      <c r="A19" s="131"/>
      <c r="B19" s="121"/>
      <c r="C19" s="132"/>
      <c r="D19" s="132"/>
      <c r="E19" s="132"/>
      <c r="F19" s="132"/>
      <c r="G19" s="132"/>
      <c r="H19" s="132"/>
      <c r="I19" s="13"/>
      <c r="J19" s="13"/>
      <c r="K19" s="13"/>
    </row>
    <row r="20" spans="1:11">
      <c r="A20" s="12"/>
      <c r="B20" s="13"/>
      <c r="C20" s="13"/>
      <c r="D20" s="13"/>
      <c r="E20" s="13"/>
      <c r="F20" s="13"/>
      <c r="G20" s="13"/>
      <c r="H20" s="13"/>
      <c r="I20" s="13"/>
      <c r="J20" s="13"/>
      <c r="K20" s="13"/>
    </row>
    <row r="21" spans="1:11">
      <c r="A21" s="12"/>
      <c r="B21" s="13"/>
      <c r="C21" s="13"/>
      <c r="D21" s="13"/>
      <c r="E21" s="13"/>
      <c r="F21" s="13"/>
      <c r="G21" s="13"/>
      <c r="H21" s="13"/>
      <c r="I21" s="13"/>
      <c r="J21" s="13"/>
      <c r="K21" s="13"/>
    </row>
    <row r="22" spans="1:11">
      <c r="A22" s="12"/>
      <c r="B22" s="13"/>
      <c r="C22" s="13"/>
      <c r="D22" s="13"/>
      <c r="E22" s="13"/>
      <c r="F22" s="13"/>
      <c r="G22" s="13"/>
      <c r="H22" s="13"/>
      <c r="I22" s="13"/>
      <c r="J22" s="13"/>
      <c r="K22" s="13"/>
    </row>
    <row r="23" spans="1:11">
      <c r="A23" s="26"/>
      <c r="B23" s="13"/>
      <c r="C23" s="13"/>
      <c r="D23" s="13"/>
      <c r="E23" s="13"/>
      <c r="F23" s="13"/>
      <c r="G23" s="13"/>
      <c r="H23" s="13"/>
      <c r="I23" s="13"/>
      <c r="J23" s="13"/>
      <c r="K23" s="13"/>
    </row>
    <row r="24" spans="1:11">
      <c r="A24" s="26"/>
      <c r="B24" s="13"/>
      <c r="C24" s="13"/>
      <c r="D24" s="13"/>
      <c r="E24" s="13"/>
      <c r="F24" s="13"/>
      <c r="G24" s="13"/>
      <c r="H24" s="13"/>
      <c r="I24" s="13"/>
      <c r="J24" s="13"/>
      <c r="K24" s="13"/>
    </row>
    <row r="26" spans="1:11">
      <c r="J26" s="17"/>
    </row>
    <row r="27" spans="1:11">
      <c r="G27" s="17"/>
    </row>
    <row r="28" spans="1:11">
      <c r="J28" s="17"/>
    </row>
    <row r="29" spans="1:11">
      <c r="J29" s="17"/>
    </row>
    <row r="30" spans="1:11">
      <c r="J30" s="17"/>
    </row>
    <row r="33" spans="2:8">
      <c r="B33" s="3"/>
      <c r="C33" s="4"/>
      <c r="D33" s="4"/>
      <c r="E33" s="383"/>
      <c r="F33" s="383"/>
      <c r="G33" s="383"/>
      <c r="H33" s="383"/>
    </row>
    <row r="34" spans="2:8">
      <c r="B34" s="3"/>
      <c r="C34" s="4"/>
      <c r="D34" s="4"/>
      <c r="E34" s="383"/>
      <c r="F34" s="383"/>
      <c r="G34" s="383"/>
      <c r="H34" s="383"/>
    </row>
  </sheetData>
  <mergeCells count="9">
    <mergeCell ref="B5:H5"/>
    <mergeCell ref="E33:H33"/>
    <mergeCell ref="E34:H34"/>
    <mergeCell ref="B2:E2"/>
    <mergeCell ref="F2:H2"/>
    <mergeCell ref="B3:E3"/>
    <mergeCell ref="F3:H3"/>
    <mergeCell ref="B4:E4"/>
    <mergeCell ref="F4:H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4"/>
  <sheetViews>
    <sheetView showGridLines="0" workbookViewId="0">
      <selection activeCell="I9" sqref="I9"/>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9" style="2" bestFit="1" customWidth="1"/>
    <col min="6" max="6" width="10.42578125" style="18" bestFit="1" customWidth="1"/>
    <col min="7" max="7" width="7.42578125" style="18" customWidth="1"/>
    <col min="8" max="8" width="9.28515625" style="18" customWidth="1"/>
    <col min="9" max="9" width="13.28515625" style="18" bestFit="1" customWidth="1"/>
    <col min="10" max="10" width="13.85546875" style="18" bestFit="1" customWidth="1"/>
    <col min="11" max="11" width="15.85546875" style="18" bestFit="1" customWidth="1"/>
    <col min="12" max="16384" width="9.140625" style="18"/>
  </cols>
  <sheetData>
    <row r="1" spans="1:11" ht="16.5">
      <c r="A1" s="63"/>
      <c r="B1" s="64"/>
      <c r="C1" s="64"/>
      <c r="D1" s="63"/>
      <c r="E1" s="64"/>
      <c r="F1" s="64"/>
      <c r="G1" s="15"/>
      <c r="H1" s="16"/>
    </row>
    <row r="2" spans="1:11" ht="16.5">
      <c r="A2" s="63"/>
      <c r="B2" s="64"/>
      <c r="C2" s="120"/>
      <c r="D2" s="63"/>
      <c r="E2" s="409"/>
      <c r="F2" s="409"/>
      <c r="G2" s="387"/>
      <c r="H2" s="387"/>
    </row>
    <row r="3" spans="1:11" ht="30">
      <c r="A3" s="63"/>
      <c r="B3" s="396" t="s">
        <v>0</v>
      </c>
      <c r="C3" s="396"/>
      <c r="D3" s="396"/>
      <c r="E3" s="396"/>
      <c r="F3" s="120"/>
      <c r="G3" s="410"/>
      <c r="H3" s="410"/>
    </row>
    <row r="4" spans="1:11" ht="21">
      <c r="A4" s="68"/>
      <c r="B4" s="408" t="str">
        <f>+"ESTADO DE FLUJO DE CAJA AL "&amp;UPPER(TEXT(indice!O3,"DD \D\E MMMM \D\E yyyy"))</f>
        <v>ESTADO DE FLUJO DE CAJA AL 31 DE MARZO DE 2022</v>
      </c>
      <c r="C4" s="408"/>
      <c r="D4" s="408"/>
      <c r="E4" s="408"/>
      <c r="F4" s="292"/>
    </row>
    <row r="5" spans="1:11" ht="16.5">
      <c r="A5" s="69"/>
      <c r="B5" s="94"/>
      <c r="C5" s="388">
        <f>+indice!P3</f>
        <v>2022</v>
      </c>
      <c r="D5" s="95"/>
      <c r="E5" s="398">
        <f>+indice!P2</f>
        <v>2021</v>
      </c>
      <c r="F5" s="68"/>
      <c r="G5" s="24"/>
      <c r="H5" s="24"/>
      <c r="I5" s="24"/>
      <c r="J5" s="50"/>
    </row>
    <row r="6" spans="1:11" s="27" customFormat="1" ht="16.5">
      <c r="A6" s="63"/>
      <c r="B6" s="96"/>
      <c r="C6" s="389"/>
      <c r="D6" s="97"/>
      <c r="E6" s="399"/>
      <c r="F6" s="74"/>
      <c r="G6" s="28"/>
      <c r="H6" s="28"/>
      <c r="I6" s="8"/>
      <c r="J6" s="8"/>
    </row>
    <row r="7" spans="1:11" s="27" customFormat="1" ht="16.5">
      <c r="A7" s="63"/>
      <c r="B7" s="98"/>
      <c r="C7" s="99" t="s">
        <v>1</v>
      </c>
      <c r="D7" s="100"/>
      <c r="E7" s="298" t="s">
        <v>1</v>
      </c>
      <c r="F7" s="74"/>
      <c r="G7" s="28"/>
      <c r="H7" s="28"/>
      <c r="I7" s="28"/>
    </row>
    <row r="8" spans="1:11" s="27" customFormat="1" ht="16.5">
      <c r="A8" s="63"/>
      <c r="B8" s="98"/>
      <c r="C8" s="299"/>
      <c r="D8" s="299"/>
      <c r="E8" s="300"/>
      <c r="F8" s="74"/>
      <c r="G8" s="28"/>
      <c r="H8" s="28"/>
      <c r="I8" s="28"/>
      <c r="K8" s="51"/>
    </row>
    <row r="9" spans="1:11" s="27" customFormat="1" ht="16.5">
      <c r="A9" s="63"/>
      <c r="B9" s="102" t="s">
        <v>2</v>
      </c>
      <c r="C9" s="301">
        <f>+'1'!C9*indice!M2</f>
        <v>10289271244.417595</v>
      </c>
      <c r="D9" s="302"/>
      <c r="E9" s="303">
        <v>3304786543</v>
      </c>
      <c r="F9" s="293"/>
      <c r="G9" s="28"/>
      <c r="H9" s="28"/>
      <c r="I9" s="28"/>
    </row>
    <row r="10" spans="1:11" s="27" customFormat="1" ht="16.5">
      <c r="A10" s="63"/>
      <c r="B10" s="109" t="s">
        <v>3</v>
      </c>
      <c r="C10" s="302"/>
      <c r="D10" s="302"/>
      <c r="E10" s="304"/>
      <c r="F10" s="74"/>
      <c r="G10" s="28"/>
      <c r="H10" s="28"/>
      <c r="I10" s="28"/>
    </row>
    <row r="11" spans="1:11" s="27" customFormat="1" ht="16.5">
      <c r="A11" s="69"/>
      <c r="B11" s="102" t="s">
        <v>4</v>
      </c>
      <c r="C11" s="305"/>
      <c r="D11" s="305"/>
      <c r="E11" s="306"/>
      <c r="F11" s="74"/>
      <c r="G11" s="28"/>
      <c r="H11" s="28"/>
      <c r="I11" s="28"/>
    </row>
    <row r="12" spans="1:11" s="27" customFormat="1" ht="16.5">
      <c r="A12" s="69"/>
      <c r="B12" s="102" t="s">
        <v>5</v>
      </c>
      <c r="C12" s="305"/>
      <c r="D12" s="305"/>
      <c r="E12" s="306"/>
      <c r="F12" s="74"/>
      <c r="G12" s="28"/>
      <c r="H12" s="28"/>
      <c r="I12" s="29"/>
    </row>
    <row r="13" spans="1:11" s="27" customFormat="1" ht="16.5">
      <c r="A13" s="63"/>
      <c r="B13" s="98" t="s">
        <v>6</v>
      </c>
      <c r="C13" s="305">
        <f>+'1'!C13*indice!M2</f>
        <v>-152432657939.44641</v>
      </c>
      <c r="D13" s="305"/>
      <c r="E13" s="306">
        <v>-75792810006.292801</v>
      </c>
      <c r="F13" s="74"/>
      <c r="G13" s="28"/>
      <c r="H13" s="28"/>
      <c r="I13" s="5"/>
    </row>
    <row r="14" spans="1:11" s="27" customFormat="1" ht="16.5">
      <c r="A14" s="63"/>
      <c r="B14" s="98" t="s">
        <v>7</v>
      </c>
      <c r="C14" s="305">
        <v>0</v>
      </c>
      <c r="D14" s="305"/>
      <c r="E14" s="306">
        <v>0</v>
      </c>
      <c r="F14" s="74"/>
      <c r="G14" s="28"/>
      <c r="H14" s="28"/>
      <c r="I14" s="28"/>
    </row>
    <row r="15" spans="1:11" s="27" customFormat="1" ht="16.5">
      <c r="A15" s="63"/>
      <c r="B15" s="98" t="s">
        <v>8</v>
      </c>
      <c r="C15" s="305">
        <v>0</v>
      </c>
      <c r="D15" s="305"/>
      <c r="E15" s="306">
        <v>0</v>
      </c>
      <c r="F15" s="74"/>
      <c r="G15" s="28"/>
      <c r="H15" s="28"/>
      <c r="I15" s="28"/>
    </row>
    <row r="16" spans="1:11" s="27" customFormat="1" ht="16.5">
      <c r="A16" s="63"/>
      <c r="B16" s="98" t="s">
        <v>9</v>
      </c>
      <c r="C16" s="305">
        <f>+'1'!C16*indice!M2</f>
        <v>217537005.80160004</v>
      </c>
      <c r="D16" s="305"/>
      <c r="E16" s="306">
        <v>100905866.18879999</v>
      </c>
      <c r="F16" s="74"/>
      <c r="G16" s="28"/>
      <c r="H16" s="28"/>
      <c r="I16" s="28"/>
    </row>
    <row r="17" spans="1:10" s="27" customFormat="1" ht="16.5">
      <c r="A17" s="63"/>
      <c r="B17" s="102" t="s">
        <v>10</v>
      </c>
      <c r="C17" s="307">
        <f>+C13+C14+C15+C16</f>
        <v>-152215120933.64481</v>
      </c>
      <c r="D17" s="302"/>
      <c r="E17" s="308">
        <f>+E13+E14+E15+E16</f>
        <v>-75691904140.104004</v>
      </c>
      <c r="F17" s="74"/>
      <c r="G17" s="28"/>
      <c r="H17" s="28"/>
      <c r="I17" s="28"/>
    </row>
    <row r="18" spans="1:10" s="27" customFormat="1" ht="16.5">
      <c r="A18" s="63"/>
      <c r="B18" s="98"/>
      <c r="C18" s="305"/>
      <c r="D18" s="305"/>
      <c r="E18" s="306"/>
      <c r="F18" s="74"/>
      <c r="G18" s="28"/>
      <c r="H18" s="28"/>
      <c r="I18" s="28"/>
    </row>
    <row r="19" spans="1:10" s="27" customFormat="1" ht="16.5">
      <c r="A19" s="63"/>
      <c r="B19" s="109" t="s">
        <v>11</v>
      </c>
      <c r="C19" s="305"/>
      <c r="D19" s="305"/>
      <c r="E19" s="306"/>
      <c r="F19" s="74"/>
      <c r="G19" s="28"/>
      <c r="H19" s="28"/>
      <c r="I19" s="28"/>
    </row>
    <row r="20" spans="1:10" s="27" customFormat="1" ht="16.5">
      <c r="A20" s="69"/>
      <c r="B20" s="102" t="s">
        <v>12</v>
      </c>
      <c r="C20" s="305"/>
      <c r="D20" s="305"/>
      <c r="E20" s="306"/>
      <c r="F20" s="74"/>
      <c r="G20" s="28"/>
      <c r="H20" s="28"/>
      <c r="I20" s="28"/>
    </row>
    <row r="21" spans="1:10" s="27" customFormat="1" ht="16.5">
      <c r="A21" s="69"/>
      <c r="B21" s="98" t="s">
        <v>13</v>
      </c>
      <c r="C21" s="305">
        <f>+'1'!C21*indice!M2</f>
        <v>163992649310.284</v>
      </c>
      <c r="D21" s="305"/>
      <c r="E21" s="306">
        <v>81828765838</v>
      </c>
      <c r="F21" s="74"/>
      <c r="G21" s="28"/>
      <c r="H21" s="28"/>
      <c r="I21" s="28"/>
    </row>
    <row r="22" spans="1:10" s="27" customFormat="1" ht="16.5">
      <c r="A22" s="63"/>
      <c r="B22" s="98" t="s">
        <v>14</v>
      </c>
      <c r="C22" s="309">
        <v>0</v>
      </c>
      <c r="D22" s="305"/>
      <c r="E22" s="310">
        <v>0</v>
      </c>
      <c r="F22" s="74"/>
    </row>
    <row r="23" spans="1:10" s="27" customFormat="1" ht="16.5">
      <c r="A23" s="63"/>
      <c r="B23" s="98" t="s">
        <v>15</v>
      </c>
      <c r="C23" s="305">
        <f>+C21+C22</f>
        <v>163992649310.284</v>
      </c>
      <c r="D23" s="305"/>
      <c r="E23" s="306">
        <f>+E21+E22</f>
        <v>81828765838</v>
      </c>
      <c r="F23" s="74"/>
    </row>
    <row r="24" spans="1:10" s="27" customFormat="1" ht="17.25" thickBot="1">
      <c r="A24" s="69"/>
      <c r="B24" s="102" t="s">
        <v>16</v>
      </c>
      <c r="C24" s="311">
        <f>+C17+C23+C9</f>
        <v>22066799621.056786</v>
      </c>
      <c r="D24" s="302"/>
      <c r="E24" s="312">
        <f>+E17+E23+E9</f>
        <v>9441648240.8959961</v>
      </c>
      <c r="F24" s="74"/>
      <c r="I24" s="28"/>
      <c r="J24" s="28"/>
    </row>
    <row r="25" spans="1:10" s="27" customFormat="1" ht="17.25" thickTop="1">
      <c r="A25" s="63"/>
      <c r="B25" s="96"/>
      <c r="C25" s="116"/>
      <c r="D25" s="116"/>
      <c r="E25" s="313"/>
      <c r="F25" s="74"/>
      <c r="I25" s="28"/>
    </row>
    <row r="26" spans="1:10" s="27" customFormat="1" ht="16.5">
      <c r="A26" s="63"/>
      <c r="B26" s="74"/>
      <c r="C26" s="117"/>
      <c r="D26" s="117"/>
      <c r="E26" s="117"/>
      <c r="F26" s="74"/>
    </row>
    <row r="27" spans="1:10" ht="16.5">
      <c r="A27" s="63"/>
      <c r="B27" s="74" t="s">
        <v>206</v>
      </c>
      <c r="C27" s="119"/>
      <c r="D27" s="119"/>
      <c r="E27" s="119"/>
      <c r="F27" s="68"/>
    </row>
    <row r="28" spans="1:10">
      <c r="B28" s="314"/>
      <c r="C28" s="28"/>
      <c r="D28" s="28"/>
      <c r="E28" s="28"/>
      <c r="F28" s="24"/>
      <c r="G28" s="24"/>
      <c r="H28" s="24"/>
      <c r="I28" s="24"/>
    </row>
    <row r="29" spans="1:10">
      <c r="B29" s="315"/>
      <c r="C29" s="28"/>
      <c r="D29" s="28"/>
      <c r="E29" s="28"/>
    </row>
    <row r="30" spans="1:10" ht="15">
      <c r="B30" s="14"/>
      <c r="C30" s="30"/>
      <c r="D30" s="30"/>
      <c r="E30" s="30"/>
    </row>
    <row r="31" spans="1:10">
      <c r="C31" s="30"/>
      <c r="D31" s="30"/>
      <c r="E31" s="30"/>
    </row>
    <row r="32" spans="1:10" ht="15">
      <c r="B32" s="3"/>
      <c r="C32" s="4"/>
      <c r="D32" s="4"/>
      <c r="E32" s="4"/>
      <c r="F32" s="4"/>
      <c r="G32" s="4"/>
    </row>
    <row r="33" spans="2:7" ht="15">
      <c r="B33" s="3"/>
      <c r="C33" s="4"/>
      <c r="D33" s="4"/>
      <c r="E33" s="4"/>
      <c r="F33" s="4"/>
      <c r="G33" s="4"/>
    </row>
    <row r="34" spans="2:7">
      <c r="C34" s="30"/>
      <c r="D34" s="30"/>
      <c r="E34" s="30"/>
    </row>
  </sheetData>
  <mergeCells count="7">
    <mergeCell ref="C5:C6"/>
    <mergeCell ref="E5:E6"/>
    <mergeCell ref="B4:E4"/>
    <mergeCell ref="E2:F2"/>
    <mergeCell ref="G2:H2"/>
    <mergeCell ref="G3:H3"/>
    <mergeCell ref="B3:E3"/>
  </mergeCells>
  <pageMargins left="0.7" right="0.7" top="0.75" bottom="0.75" header="0.3" footer="0.3"/>
</worksheet>
</file>

<file path=_xmlsignatures/_rels/origin1.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1.xml"/><Relationship Id="rId1" Type="http://schemas.openxmlformats.org/package/2006/relationships/digital-signature/signature" Target="sig2.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CoZe6aVCyKvPcevVY3hqTa3iAXOLAyEuX1d5tJPiXC4=</DigestValue>
    </Reference>
    <Reference Type="http://www.w3.org/2000/09/xmldsig#Object" URI="#idOfficeObject">
      <DigestMethod Algorithm="http://www.w3.org/2001/04/xmlenc#sha256"/>
      <DigestValue>8V/PyK2kLVJ7Tuh9vvqxmSFkyHlV1Ffi9BKu/Vgunf8=</DigestValue>
    </Reference>
    <Reference Type="http://uri.etsi.org/01903#SignedProperties" URI="#idSignedProperties">
      <Transforms>
        <Transform Algorithm="http://www.w3.org/TR/2001/REC-xml-c14n-20010315"/>
      </Transforms>
      <DigestMethod Algorithm="http://www.w3.org/2001/04/xmlenc#sha256"/>
      <DigestValue>oLzCDUUvbKim/Gssnd8gCvrfIkBlEm7zZCpyKWBZ2pU=</DigestValue>
    </Reference>
    <Reference Type="http://www.w3.org/2000/09/xmldsig#Object" URI="#idValidSigLnImg">
      <DigestMethod Algorithm="http://www.w3.org/2001/04/xmlenc#sha256"/>
      <DigestValue>UcoR0+r/1IrQRmKfxGx5YECEU/XMpz4bTN03lPuOkA8=</DigestValue>
    </Reference>
    <Reference Type="http://www.w3.org/2000/09/xmldsig#Object" URI="#idInvalidSigLnImg">
      <DigestMethod Algorithm="http://www.w3.org/2001/04/xmlenc#sha256"/>
      <DigestValue>oOOpbDpDcaUx6hycMvXipTcQ2XrUHTTRKz7f7zkhEqM=</DigestValue>
    </Reference>
  </SignedInfo>
  <SignatureValue>LPdGVwLid8qsoziyXx1yebcd39WmW8EzbrExgJhq/lLozh48FH4SWs3++SJfbfiKzzOCGPEmStXh
o9kYl/VseSCU7aG0cxVpSyvnVnGaGfjUT4rSOv7xXrb40bG8KzkrVvVK1NYJNF62OUoikl8/ZO/t
MtEfPDE76sJoMPmX+3oBKPWSt6FQ/MZ5LUxYx9nHWSSzdSJbRLiNmOwLSwfK/6IyvD7v85/PqXRZ
U4WHqRepG42IXLFkIRzOhfLCzll/E5JU93taVyjybWM+BMDcs+4wr59wAfv9ZEpWK371riOX1Jut
3Vw6weI8H1IuM+2yQF6mwn7Y9Ubs5WRJff+EIA==</SignatureValue>
  <KeyInfo>
    <X509Data>
      <X509Certificate>MIIIAjCCBeqgAwIBAgIIc80uvGfQjVQwDQYJKoZIhvcNAQELBQAwWzEXMBUGA1UEBRMOUlVDIDgwMDUwMTcyLTExGjAYBgNVBAMTEUNBLURPQ1VNRU5UQSBTLkEuMRcwFQYDVQQKEw5ET0NVTUVOVEEgUy5BLjELMAkGA1UEBhMCUFkwHhcNMjEwOTAxMTQwODMyWhcNMjMwOTAxMTQxODMyWjCBpDELMAkGA1UEBhMCUFkxFjAUBgNVBAQMDUdBUkNJQSBBR1VJQVIxETAPBgNVBAUTCENJMzI4MjY0MRcwFQYDVQQqDA5NQVJJQSBBR1VTVElOQTEXMBUGA1UECgwOUEVSU09OQSBGSVNJQ0ExETAPBgNVBAsMCEZJUk1BIEYyMSUwIwYDVQQDDBxNQVJJQSBBR1VTVElOQSBHQVJDSUEgQUdVSUFSMIIBIjANBgkqhkiG9w0BAQEFAAOCAQ8AMIIBCgKCAQEA3xRJl7CIlyJyH2iKGneEckQP9wG6KZxItlmf/5f8gg9LkPK3MhiqJ+DMi/KQCLGasSjR86WXAR6WWE/iwKVdshPRCUMu3FAQ/fTPBQkcL3HvDX1OfWJKUYHmzkk490wM/uuFep9mTs9NPAkE1S3MDZ5LxdGIKutWjQA9uG6Cz4obHli+W1irP3EqQ+ceH4n6cx/IoQcZ2fGfNLUBfniTHoUq9uzrnwk+yeoSgTQwcOVHoRckGeel6d4LUAQvacWvd0eGQd1yMh7nFcSE3ESRyh6GQW4stkwCXM2GnFrZL6BfxXhzzBKaWx01JJdwweiIhwxUVY6VPBQweuiehVojiwIDAQABo4IDfjCCA3owDAYDVR0TAQH/BAIwADAOBgNVHQ8BAf8EBAMCBeAwKgYDVR0lAQH/BCAwHgYIKwYBBQUHAwEGCCsGAQUFBwMCBggrBgEFBQcDBDAdBgNVHQ4EFgQUPVyELpk5s3mjbf3G1JeIpD7T5G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21nYXJjaWFhZ3VpYXJ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zbJIacDNP7rCGSe7ZN2CHIBYgFAkUANheafWMEVpmE6eZy96Qwvfbl9fGnErOU6zK4/HBgNCCiV3MLCdaryDEx3hURANYBxEqIwMRdwL+VRw5pJAQQ8lOFIZGsd1YbfU8mYmg7IIQmR3xFhhwpQpg3l17KjfXoEau3AmKw1dq8VEaxAGuM79jTBehpBBg+AQG4tb17wkFOrxt0aKvaloHPKQUjePS3y5ppNa8jj51TFW3qEbGy2OWFFe/Pn0UG7taKsxucgxOpL9Hlhxg1RFGOKywqSmQG5JKJapN6TdZplAA+IF2KHaLKVsaFXrl9d8hOduLv5Sr67P5eVgR9XgTX12Ps5VYToPMRHdW2UPQEcoN5bHkdBcH57JrX6L0IgZsTg+4W4MNSeWWPhcEjbWFD9r/mQ8wu3JDHnHfGstrg07mf+k6gTUmzbxVjXZW/Cdx0sjhW2fH2J3IQLxOM/eZQVz+YtTOWQ6+9YA0w1no49bLj5fjrVmE5p5qwARoiP0DrdAJ+hZ+CHnsWVqISNJN4knePOjtv6tKYBlxIM4mYDXKGudphdQSoGp8ChrU62q/se7d7WEh9ulMuZ++2VSt1dl5RgJtqQaiQrGk0HiD04rVFiHBTDC+HRQ5pQ5GdWVnUfZjqb3DXRpt4AeeO5BqZkini+IyFG0dl2dXqWcQD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GrMLRBtPJCsGl91IRkiWAXWrp4fn1t4ar9aZUIAPDzY=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R1+JeT2T4Yk3JaDZiVDz/6OH7TeaZbwhO4izVytPcmA=</DigestValue>
      </Reference>
      <Reference URI="/xl/drawings/vmlDrawing1.vml?ContentType=application/vnd.openxmlformats-officedocument.vmlDrawing">
        <DigestMethod Algorithm="http://www.w3.org/2001/04/xmlenc#sha256"/>
        <DigestValue>dFyuqARi4TQsup18ld7SffI8+9rj6vEms/+z3GvDUts=</DigestValue>
      </Reference>
      <Reference URI="/xl/media/image1.png?ContentType=image/png">
        <DigestMethod Algorithm="http://www.w3.org/2001/04/xmlenc#sha256"/>
        <DigestValue>lt95m1b6IvvdgKQgaFY1VTzPSLFSxpTnnZZ7j+UnZjM=</DigestValue>
      </Reference>
      <Reference URI="/xl/media/image2.emf?ContentType=image/x-emf">
        <DigestMethod Algorithm="http://www.w3.org/2001/04/xmlenc#sha256"/>
        <DigestValue>zQs7behOLvamT3VN10EsgBE7Z3GWkJp6eyoZZ5Bsfi4=</DigestValue>
      </Reference>
      <Reference URI="/xl/media/image3.emf?ContentType=image/x-emf">
        <DigestMethod Algorithm="http://www.w3.org/2001/04/xmlenc#sha256"/>
        <DigestValue>O8NJHzr/TI32jWfbyYLc7K2nGjoNIRMBIUYYhNHhy+Q=</DigestValue>
      </Reference>
      <Reference URI="/xl/media/image4.emf?ContentType=image/x-emf">
        <DigestMethod Algorithm="http://www.w3.org/2001/04/xmlenc#sha256"/>
        <DigestValue>QkXx7wp4XWTyTqVTXYv0VxH/0SjCwiypm+zM0NBkebI=</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/E2xUnaKVvQhybBMAm8SzdIUH7GTLxtcurIpY3UIOPM=</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printerSettings/printerSettings8.bin?ContentType=application/vnd.openxmlformats-officedocument.spreadsheetml.printerSettings">
        <DigestMethod Algorithm="http://www.w3.org/2001/04/xmlenc#sha256"/>
        <DigestValue>5zZ7T6LEsJabjAQHWhL4CNTP34ZZUv59o6AxrnRmNk4=</DigestValue>
      </Reference>
      <Reference URI="/xl/sharedStrings.xml?ContentType=application/vnd.openxmlformats-officedocument.spreadsheetml.sharedStrings+xml">
        <DigestMethod Algorithm="http://www.w3.org/2001/04/xmlenc#sha256"/>
        <DigestValue>BkSIJrOPEVrhrls45gOF9fG5ei2YHgtWxVc4oD/x5fA=</DigestValue>
      </Reference>
      <Reference URI="/xl/styles.xml?ContentType=application/vnd.openxmlformats-officedocument.spreadsheetml.styles+xml">
        <DigestMethod Algorithm="http://www.w3.org/2001/04/xmlenc#sha256"/>
        <DigestValue>k1jdjaL/bzFHcU1HCo2grNDMGzat/L9V5vn1a5YQ1ww=</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zhx3DU9vkXKUr2gGlVNr+a7LhEvZRRr68y5jVFW1+HU=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aY4PPtcxr7ZY3w374KlVHu/G5kOMyDSA2KaUjQVZAoc=</DigestValue>
      </Reference>
      <Reference URI="/xl/worksheets/sheet10.xml?ContentType=application/vnd.openxmlformats-officedocument.spreadsheetml.worksheet+xml">
        <DigestMethod Algorithm="http://www.w3.org/2001/04/xmlenc#sha256"/>
        <DigestValue>HS/TEQnGwUYo6lm6kcGxix0SUGTNFD6Qyij/LvqZVu4=</DigestValue>
      </Reference>
      <Reference URI="/xl/worksheets/sheet11.xml?ContentType=application/vnd.openxmlformats-officedocument.spreadsheetml.worksheet+xml">
        <DigestMethod Algorithm="http://www.w3.org/2001/04/xmlenc#sha256"/>
        <DigestValue>epJUqwuz3+oeC9Cr1BPZkBiGMua+q7syVsvD/FSaBV4=</DigestValue>
      </Reference>
      <Reference URI="/xl/worksheets/sheet12.xml?ContentType=application/vnd.openxmlformats-officedocument.spreadsheetml.worksheet+xml">
        <DigestMethod Algorithm="http://www.w3.org/2001/04/xmlenc#sha256"/>
        <DigestValue>+uQMnMCnzRWnfI2r8x42uOQItGMDM/jagRW5U42l9dE=</DigestValue>
      </Reference>
      <Reference URI="/xl/worksheets/sheet2.xml?ContentType=application/vnd.openxmlformats-officedocument.spreadsheetml.worksheet+xml">
        <DigestMethod Algorithm="http://www.w3.org/2001/04/xmlenc#sha256"/>
        <DigestValue>jQZ5CLg2S6YUYjbbbtZTeP3R/HdPLOukJ6LPByo2IOc=</DigestValue>
      </Reference>
      <Reference URI="/xl/worksheets/sheet3.xml?ContentType=application/vnd.openxmlformats-officedocument.spreadsheetml.worksheet+xml">
        <DigestMethod Algorithm="http://www.w3.org/2001/04/xmlenc#sha256"/>
        <DigestValue>exI+kWcpKhA8xlghr6BX3tS4TbBnSy41kTiqx4SP42U=</DigestValue>
      </Reference>
      <Reference URI="/xl/worksheets/sheet4.xml?ContentType=application/vnd.openxmlformats-officedocument.spreadsheetml.worksheet+xml">
        <DigestMethod Algorithm="http://www.w3.org/2001/04/xmlenc#sha256"/>
        <DigestValue>RaumwGgq/AIRaPRlxlvO2wlfkOt0B69Hkoploinc5S4=</DigestValue>
      </Reference>
      <Reference URI="/xl/worksheets/sheet5.xml?ContentType=application/vnd.openxmlformats-officedocument.spreadsheetml.worksheet+xml">
        <DigestMethod Algorithm="http://www.w3.org/2001/04/xmlenc#sha256"/>
        <DigestValue>N1GhFrVDQB/axhc5Sj4fD+nJ8fLjkcCrHGyw1TY1VdE=</DigestValue>
      </Reference>
      <Reference URI="/xl/worksheets/sheet6.xml?ContentType=application/vnd.openxmlformats-officedocument.spreadsheetml.worksheet+xml">
        <DigestMethod Algorithm="http://www.w3.org/2001/04/xmlenc#sha256"/>
        <DigestValue>0Tb/c1kozc7xSStvATk+dScUFQjl9yjZqFR9dsYnL+I=</DigestValue>
      </Reference>
      <Reference URI="/xl/worksheets/sheet7.xml?ContentType=application/vnd.openxmlformats-officedocument.spreadsheetml.worksheet+xml">
        <DigestMethod Algorithm="http://www.w3.org/2001/04/xmlenc#sha256"/>
        <DigestValue>8xPoL4It3nCtNXi01U/Ef4xbs+xpKM+RsWYoRNht6hQ=</DigestValue>
      </Reference>
      <Reference URI="/xl/worksheets/sheet8.xml?ContentType=application/vnd.openxmlformats-officedocument.spreadsheetml.worksheet+xml">
        <DigestMethod Algorithm="http://www.w3.org/2001/04/xmlenc#sha256"/>
        <DigestValue>cUNh04I65OP3Z9hkM+JoPf7rlXQZ5e8OFnLIXYJ74GM=</DigestValue>
      </Reference>
      <Reference URI="/xl/worksheets/sheet9.xml?ContentType=application/vnd.openxmlformats-officedocument.spreadsheetml.worksheet+xml">
        <DigestMethod Algorithm="http://www.w3.org/2001/04/xmlenc#sha256"/>
        <DigestValue>EFmQ3KIWXiXpP6a4wIzhyvoo0+3NjGwC1eEKjlEODPs=</DigestValue>
      </Reference>
    </Manifest>
    <SignatureProperties>
      <SignatureProperty Id="idSignatureTime" Target="#idPackageSignature">
        <mdssi:SignatureTime xmlns:mdssi="http://schemas.openxmlformats.org/package/2006/digital-signature">
          <mdssi:Format>YYYY-MM-DDThh:mm:ssTZD</mdssi:Format>
          <mdssi:Value>2022-05-03T20:47:56Z</mdssi:Value>
        </mdssi:SignatureTime>
      </SignatureProperty>
    </SignatureProperties>
  </Object>
  <Object Id="idOfficeObject">
    <SignatureProperties>
      <SignatureProperty Id="idOfficeV1Details" Target="#idPackageSignature">
        <SignatureInfoV1 xmlns="http://schemas.microsoft.com/office/2006/digsig">
          <SetupID>{22EC4124-784E-4059-8541-CE7286715F76}</SetupID>
          <SignatureText>Agustina Garcia</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2022-05-03T20:47:56Z</xd:SigningTime>
          <xd:SigningCertificate>
            <xd:Cert>
              <xd:CertDigest>
                <DigestMethod Algorithm="http://www.w3.org/2001/04/xmlenc#sha256"/>
                <DigestValue>i19B8pUg0WdfCxZ/eto3mv6hvtBnPXLGpvS80ZIYZ20=</DigestValue>
              </xd:CertDigest>
              <xd:IssuerSerial>
                <X509IssuerName>C=PY, O=DOCUMENTA S.A., CN=CA-DOCUMENTA S.A., SERIALNUMBER=RUC 80050172-1</X509IssuerName>
                <X509SerialNumber>8344377071317847380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B6EgAA8AgAACBFTUYAAAEA8BsAAKo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0AAAAEAAAA9wAAABEAAAAlAAAADAAAAAEAAABUAAAAiAAAAL4AAAAEAAAA9QAAABAAAAABAAAAVVWPQYX2jkG+AAAABAAAAAoAAABMAAAAAAAAAAAAAAAAAAAA//////////9gAAAAMAAzAC8AMAA1AC8AMgAwADIAMg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VVWPQYX2j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XAAAARwAAACkAAAAzAAAAb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YAAAASAAAACUAAAAMAAAABAAAAFQAAACoAAAAKgAAADMAAACWAAAARwAAAAEAAABVVY9BhfaOQSoAAAAzAAAADwAAAEwAAAAAAAAAAAAAAAAAAAD//////////2wAAABBAGcAdQBzAHQAaQBuAGEAIABHAGEAcgBjAGkAYQAAAAoAAAAJAAAACQAAAAcAAAAFAAAABAAAAAkAAAAIAAAABAAAAAsAAAAIAAAABgAAAAcAAAAEAAAAC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BVVY9BhfaO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VY9BhfaO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VY9BhfaOQQoAAABwAAAAKQAAAEwAAAAEAAAACQAAAHAAAAD/AAAAfQAAAKAAAABGAGkAcgBtAGEAZABvACAAcABvAHIAOgAgAE0AQQBSAEkAQQAgAEEARwBVAFMAVABJAE4AQQAgAEcAQQBSAEMASQBBACAAQQBHAFUASQBBAFIAAAA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Object Id="idInvalidSigLnImg">AQAAAGwAAAAAAAAAAAAAAAcBAAB/AAAAAAAAAAAAAAB6EgAA8AgAACBFTUYAAAEAXCEAALE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VY9BhfaOQQoAAABLAAAAAQAAAEwAAAAEAAAACQAAACcAAAAgAAAASwAAAFAAAABYAI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cAAABHAAAAKQAAADMAAABv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JgAAABIAAAAJQAAAAwAAAAEAAAAVAAAAKgAAAAqAAAAMwAAAJYAAABHAAAAAQAAAFVVj0GF9o5BKgAAADMAAAAPAAAATAAAAAAAAAAAAAAAAAAAAP//////////bAAAAEEAZwB1AHMAdABpAG4AYQAgAEcAYQByAGMAaQBhAAAACgAAAAkAAAAJAAAABwAAAAUAAAAEAAAACQAAAAgAAAAEAAAACwAAAAgAAAAGAAAABwAAAAQAAAAIAAAASwAAAEAAAAAwAAAABQAAACAAAAABAAAAAQAAABAAAAAAAAAAAAAAAAgBAACAAAAAAAAAAAAAAAAIAQAAgAAAACUAAAAMAAAAAgAAACcAAAAYAAAABQAAAAAAAAD///8AAAAAACUAAAAMAAAABQAAAEwAAABkAAAAAAAAAFAAAAAHAQAAfAAAAAAAAABQAAAACAEAAC0AAAAhAPAAAAAAAAAAAAAAAIA/AAAAAAAAAAAAAIA/AAAAAAAAAAAAAAAAAAAAAAAAAAAAAAAAAAAAAAAAAAAlAAAADAAAAAAAAIAoAAAADAAAAAUAAAAnAAAAGAAAAAUAAAAAAAAA////AAAAAAAlAAAADAAAAAUAAABMAAAAZAAAAAkAAABQAAAA/gAAAFwAAAAJAAAAUAAAAPYAAAANAAAAIQDwAAAAAAAAAAAAAACAPwAAAAAAAAAAAACAPwAAAAAAAAAAAAAAAAAAAAAAAAAAAAAAAAAAAAAAAAAAJQAAAAwAAAAAAACAKAAAAAwAAAAFAAAAJQAAAAwAAAABAAAAGAAAAAwAAAAAAAAAEgAAAAwAAAABAAAAHgAAABgAAAAJAAAAUAAAAP8AAABdAAAAJQAAAAwAAAABAAAAVAAAAPQAAAAKAAAAUAAAAJ8AAABcAAAAAQAAAFVVj0GF9o5BCgAAAFAAAAAcAAAATAAAAAAAAAAAAAAAAAAAAP//////////hAAAAE0AYQByAGkAYQAgAEEAZwB1AHMAdABpAG4AYQAgAEcAYQByAGMAaQBhACAAQQBnAHUAaQBhAHIACgAAAAYAAAAEAAAAAwAAAAYAAAADAAAABwAAAAcAAAAHAAAABQAAAAQAAAADAAAABwAAAAYAAAADAAAACAAAAAYAAAAEAAAABQAAAAMAAAAGAAAAAwAAAAcAAAAHAAAABwAAAAMAAAAGAAAABAAAAEsAAABAAAAAMAAAAAUAAAAgAAAAAQAAAAEAAAAQAAAAAAAAAAAAAAAIAQAAgAAAAAAAAAAAAAAACAEAAIAAAAAlAAAADAAAAAIAAAAnAAAAGAAAAAUAAAAAAAAA////AAAAAAAlAAAADAAAAAUAAABMAAAAZAAAAAkAAABgAAAA/gAAAGwAAAAJAAAAYAAAAPYAAAANAAAAIQDwAAAAAAAAAAAAAACAPwAAAAAAAAAAAACAPwAAAAAAAAAAAAAAAAAAAAAAAAAAAAAAAAAAAAAAAAAAJQAAAAwAAAAAAACAKAAAAAwAAAAFAAAAJQAAAAwAAAABAAAAGAAAAAwAAAAAAAAAEgAAAAwAAAABAAAAHgAAABgAAAAJAAAAYAAAAP8AAABtAAAAJQAAAAwAAAABAAAAVAAAAHwAAAAKAAAAYAAAADoAAABsAAAAAQAAAFVVj0GF9o5BCgAAAGAAAAAIAAAATAAAAAAAAAAAAAAAAAAAAP//////////XAAAAEMAbwBuAHQAYQBkAG8AcgAHAAAABwAAAAcAAAAEAAAABgAAAAcAAAAHAAAABAAAAEsAAABAAAAAMAAAAAUAAAAgAAAAAQAAAAEAAAAQAAAAAAAAAAAAAAAIAQAAgAAAAAAAAAAAAAAACAEAAIAAAAAlAAAADAAAAAIAAAAnAAAAGAAAAAUAAAAAAAAA////AAAAAAAlAAAADAAAAAUAAABMAAAAZAAAAAkAAABwAAAA/gAAAHwAAAAJAAAAcAAAAPYAAAANAAAAIQDwAAAAAAAAAAAAAACAPwAAAAAAAAAAAACAPwAAAAAAAAAAAAAAAAAAAAAAAAAAAAAAAAAAAAAAAAAAJQAAAAwAAAAAAACAKAAAAAwAAAAFAAAAJQAAAAwAAAABAAAAGAAAAAwAAAAAAAAAEgAAAAwAAAABAAAAFgAAAAwAAAAAAAAAVAAAAEQBAAAKAAAAcAAAAP0AAAB8AAAAAQAAAFVVj0GF9o5BCgAAAHAAAAApAAAATAAAAAQAAAAJAAAAcAAAAP8AAAB9AAAAoAAAAEYAaQByAG0AYQBkAG8AIABwAG8AcgA6ACAATQBBAFIASQBBACAAQQBHAFUAUwBUAEkATgBBACAARwBBAFIAQwBJAEEAIABBAEcAVQBJAEEAUgBRmQYAAAADAAAABAAAAAkAAAAGAAAABwAAAAcAAAADAAAABwAAAAcAAAAEAAAAAwAAAAMAAAAKAAAABwAAAAcAAAADAAAABwAAAAMAAAAHAAAACAAAAAgAAAAGAAAABgAAAAMAAAAIAAAABwAAAAMAAAAIAAAABwAAAAcAAAAHAAAAAwAAAAcAAAADAAAABwAAAAgAAAAIAAAAAwAAAAc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hrUydjjiPBw3ixdkoJFFvViP60KthCadB/ml9530Ej8=</DigestValue>
    </Reference>
    <Reference Type="http://www.w3.org/2000/09/xmldsig#Object" URI="#idOfficeObject">
      <DigestMethod Algorithm="http://www.w3.org/2001/04/xmlenc#sha256"/>
      <DigestValue>6t3ff+WcyXMz9CBa7hVbA5+V7bdGkHZl8ntU8nR0PjA=</DigestValue>
    </Reference>
    <Reference Type="http://uri.etsi.org/01903#SignedProperties" URI="#idSignedProperties">
      <Transforms>
        <Transform Algorithm="http://www.w3.org/TR/2001/REC-xml-c14n-20010315"/>
      </Transforms>
      <DigestMethod Algorithm="http://www.w3.org/2001/04/xmlenc#sha256"/>
      <DigestValue>SJJpGHsvJfM4Dyi8T04p6LG+5mVT3GX+M6tt/piGCuA=</DigestValue>
    </Reference>
    <Reference Type="http://www.w3.org/2000/09/xmldsig#Object" URI="#idValidSigLnImg">
      <DigestMethod Algorithm="http://www.w3.org/2001/04/xmlenc#sha256"/>
      <DigestValue>ifs98CBsz7NHJiMUb2wYa3fHDe8EpPnzyzvw6lY/P7w=</DigestValue>
    </Reference>
    <Reference Type="http://www.w3.org/2000/09/xmldsig#Object" URI="#idInvalidSigLnImg">
      <DigestMethod Algorithm="http://www.w3.org/2001/04/xmlenc#sha256"/>
      <DigestValue>+WAjGaqg5xUzI1WYiNvQ/LFcSSPsq3KCDCCyFKmKPWU=</DigestValue>
    </Reference>
  </SignedInfo>
  <SignatureValue>AAIQwQ5+tOW+52eJZFpUNOhMunzwyYlMluEr+SBswx0MVCi0lwzbJOT6kEd8CfrQbINWMnj9hh4d
Zh3hGmVgXSzUA0QEhq9LOVrClxcWtPQHL+HhKDImkn6FuybDJL1O5yBE9CMV5Ibmgn/RkwZsbfRd
oga1SiLIpdZW9nT96/HXIW0k4YuL6q4f7MmBReyhuJbuF1GG6GHqN8KOyE5fTzuLq7yP6igfbJIu
gh1ERT/N23DY7gSsXj6m1ilGKUXCPzId15BOzJV0CsDFTewfK4e0aalhEeFgJA5V+0TPy1ex9dMT
21srt8jdtNYKC/+ELJl/52PMkNWd/eXK579HJQ==</SignatureValue>
  <KeyInfo>
    <X509Data>
      <X509Certificate>MIIH+DCCBeCgAwIBAgIIKeRycyJGe9EwDQYJKoZIhvcNAQELBQAwWzEXMBUGA1UEBRMOUlVDIDgwMDUwMTcyLTExGjAYBgNVBAMTEUNBLURPQ1VNRU5UQSBTLkEuMRcwFQYDVQQKEw5ET0NVTUVOVEEgUy5BLjELMAkGA1UEBhMCUFkwHhcNMjEwNTExMTk0MDAxWhcNMjMwNTExMTk1MDAxWjCBmTELMAkGA1UEBhMCUFkxFjAUBgNVBAQMDUNBTExJWk8gUEVDQ0kxEjAQBgNVBAUTCUNJMjAzNDY2MTERMA8GA1UEKgwIRkVERVJJQ08xFzAVBgNVBAoMDlBFUlNPTkEgRklTSUNBMREwDwYDVQQLDAhGSVJNQSBGMjEfMB0GA1UEAwwWRkVERVJJQ08gQ0FMTElaTyBQRUNDSTCCASIwDQYJKoZIhvcNAQEBBQADggEPADCCAQoCggEBAJ4tUBGNILrFPSO6CLh3AFHdgP3/9vHeJu24loazdWcdaHTpFMmUf795ZY8/rWRBtedFfxCvLALKNeK19or6fpx+vh9RW6bu7PNE2TXuQm8GHx5/smtmP8Er/nvY67eXr+Goo0j1cv/5kueF1DbipfTJ2M8MrKtAqERMxrHe/oRY+u7pWOxul73sX3Qm8yJEBDes9ZKio3dCK5EWlK5B4KIR6IYcUuaUDIOaGKHAc6uiLTth7dQ4SRfUhH8j/nBJyl0HnP/0uEj7hc7QlE/p82yrdxYEotAlg2OxRC9ll8RAP4O30w+QLCA/xAzU4wOmNNQB5FlCmPcHSNZg//pdNXcCAwEAAaOCA38wggN7MAwGA1UdEwEB/wQCMAAwDgYDVR0PAQH/BAQDAgXgMCoGA1UdJQEB/wQgMB4GCCsGAQUFBwMBBggrBgEFBQcDAgYIKwYBBQUHAwQwHQYDVR0OBBYEFFXhXTUBEQT1W0yZsI3MPZi3o3au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jBgNVHREEHDAagRhmY2FsbGl6b0BpbnZlc3Rvci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qjSH3Qu4z2KaTSb3dZiRQfPTNUnBq0bYENnsiTLyFgvMIeGE4+ahH58zqmt09yy8x6SUYcWFMIyjp3TqIeX4MRrhDgwgtFKtfzTfN7pUUhNoJ6j30xev0gSwPpKRMKlN/lCVc1KO7S8nZocYXY80HoGi/oIpxaOBnzc8M6IQ1k6SY1oeetgs0nGKb9UQDKQW+ilVZQH55SnP1BQy1o7IigKjCGBm1WxmKuecNHtxNxdVOQdeYRF93ST50XtqNCyWANDfNhB1B5wqT0R+P+NBO6RdVAkX4526k9HUTsYkw+lwautbE2SOZ4tQydZtQ07jMKxvDesi1dsh1A0v9uT8Fv1Nt+OAvZ9g2bVMopc2ibIuAfmDuhuTwzAQH6suhl0A2jW5XhZanZf3eaTqXSXbg96YYcZxUKXqIi+RZ0+PPnsPFqGbZ4vOj/eEDzdG6MzNAo4bYv8FFdwBIFqAMkNWZH4gwcJxG9HNmMfcAznDOGb4KExCihBYE47ck5JRNi4PZQzR5GLejY5kXIOc9BXWg+83ORh1N6Y1Wnu+QGDKwAmBZnO6lF1yUQ6h3YDQTgh4qnnoNiznL7SBP6MF9mf5DJGNwxbkra0S8g1GmR9N0mb8OrGNvufbCisMUgbGau0Zg7Vo+BsOnHacfrnFE2DMy8zO+2USmgdCFoTzx7Ntj1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GrMLRBtPJCsGl91IRkiWAXWrp4fn1t4ar9aZUIAPDzY=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R1+JeT2T4Yk3JaDZiVDz/6OH7TeaZbwhO4izVytPcmA=</DigestValue>
      </Reference>
      <Reference URI="/xl/drawings/vmlDrawing1.vml?ContentType=application/vnd.openxmlformats-officedocument.vmlDrawing">
        <DigestMethod Algorithm="http://www.w3.org/2001/04/xmlenc#sha256"/>
        <DigestValue>dFyuqARi4TQsup18ld7SffI8+9rj6vEms/+z3GvDUts=</DigestValue>
      </Reference>
      <Reference URI="/xl/media/image1.png?ContentType=image/png">
        <DigestMethod Algorithm="http://www.w3.org/2001/04/xmlenc#sha256"/>
        <DigestValue>lt95m1b6IvvdgKQgaFY1VTzPSLFSxpTnnZZ7j+UnZjM=</DigestValue>
      </Reference>
      <Reference URI="/xl/media/image2.emf?ContentType=image/x-emf">
        <DigestMethod Algorithm="http://www.w3.org/2001/04/xmlenc#sha256"/>
        <DigestValue>zQs7behOLvamT3VN10EsgBE7Z3GWkJp6eyoZZ5Bsfi4=</DigestValue>
      </Reference>
      <Reference URI="/xl/media/image3.emf?ContentType=image/x-emf">
        <DigestMethod Algorithm="http://www.w3.org/2001/04/xmlenc#sha256"/>
        <DigestValue>O8NJHzr/TI32jWfbyYLc7K2nGjoNIRMBIUYYhNHhy+Q=</DigestValue>
      </Reference>
      <Reference URI="/xl/media/image4.emf?ContentType=image/x-emf">
        <DigestMethod Algorithm="http://www.w3.org/2001/04/xmlenc#sha256"/>
        <DigestValue>QkXx7wp4XWTyTqVTXYv0VxH/0SjCwiypm+zM0NBkebI=</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/E2xUnaKVvQhybBMAm8SzdIUH7GTLxtcurIpY3UIOPM=</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printerSettings/printerSettings8.bin?ContentType=application/vnd.openxmlformats-officedocument.spreadsheetml.printerSettings">
        <DigestMethod Algorithm="http://www.w3.org/2001/04/xmlenc#sha256"/>
        <DigestValue>5zZ7T6LEsJabjAQHWhL4CNTP34ZZUv59o6AxrnRmNk4=</DigestValue>
      </Reference>
      <Reference URI="/xl/sharedStrings.xml?ContentType=application/vnd.openxmlformats-officedocument.spreadsheetml.sharedStrings+xml">
        <DigestMethod Algorithm="http://www.w3.org/2001/04/xmlenc#sha256"/>
        <DigestValue>BkSIJrOPEVrhrls45gOF9fG5ei2YHgtWxVc4oD/x5fA=</DigestValue>
      </Reference>
      <Reference URI="/xl/styles.xml?ContentType=application/vnd.openxmlformats-officedocument.spreadsheetml.styles+xml">
        <DigestMethod Algorithm="http://www.w3.org/2001/04/xmlenc#sha256"/>
        <DigestValue>k1jdjaL/bzFHcU1HCo2grNDMGzat/L9V5vn1a5YQ1ww=</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zhx3DU9vkXKUr2gGlVNr+a7LhEvZRRr68y5jVFW1+HU=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aY4PPtcxr7ZY3w374KlVHu/G5kOMyDSA2KaUjQVZAoc=</DigestValue>
      </Reference>
      <Reference URI="/xl/worksheets/sheet10.xml?ContentType=application/vnd.openxmlformats-officedocument.spreadsheetml.worksheet+xml">
        <DigestMethod Algorithm="http://www.w3.org/2001/04/xmlenc#sha256"/>
        <DigestValue>HS/TEQnGwUYo6lm6kcGxix0SUGTNFD6Qyij/LvqZVu4=</DigestValue>
      </Reference>
      <Reference URI="/xl/worksheets/sheet11.xml?ContentType=application/vnd.openxmlformats-officedocument.spreadsheetml.worksheet+xml">
        <DigestMethod Algorithm="http://www.w3.org/2001/04/xmlenc#sha256"/>
        <DigestValue>epJUqwuz3+oeC9Cr1BPZkBiGMua+q7syVsvD/FSaBV4=</DigestValue>
      </Reference>
      <Reference URI="/xl/worksheets/sheet12.xml?ContentType=application/vnd.openxmlformats-officedocument.spreadsheetml.worksheet+xml">
        <DigestMethod Algorithm="http://www.w3.org/2001/04/xmlenc#sha256"/>
        <DigestValue>+uQMnMCnzRWnfI2r8x42uOQItGMDM/jagRW5U42l9dE=</DigestValue>
      </Reference>
      <Reference URI="/xl/worksheets/sheet2.xml?ContentType=application/vnd.openxmlformats-officedocument.spreadsheetml.worksheet+xml">
        <DigestMethod Algorithm="http://www.w3.org/2001/04/xmlenc#sha256"/>
        <DigestValue>jQZ5CLg2S6YUYjbbbtZTeP3R/HdPLOukJ6LPByo2IOc=</DigestValue>
      </Reference>
      <Reference URI="/xl/worksheets/sheet3.xml?ContentType=application/vnd.openxmlformats-officedocument.spreadsheetml.worksheet+xml">
        <DigestMethod Algorithm="http://www.w3.org/2001/04/xmlenc#sha256"/>
        <DigestValue>exI+kWcpKhA8xlghr6BX3tS4TbBnSy41kTiqx4SP42U=</DigestValue>
      </Reference>
      <Reference URI="/xl/worksheets/sheet4.xml?ContentType=application/vnd.openxmlformats-officedocument.spreadsheetml.worksheet+xml">
        <DigestMethod Algorithm="http://www.w3.org/2001/04/xmlenc#sha256"/>
        <DigestValue>RaumwGgq/AIRaPRlxlvO2wlfkOt0B69Hkoploinc5S4=</DigestValue>
      </Reference>
      <Reference URI="/xl/worksheets/sheet5.xml?ContentType=application/vnd.openxmlformats-officedocument.spreadsheetml.worksheet+xml">
        <DigestMethod Algorithm="http://www.w3.org/2001/04/xmlenc#sha256"/>
        <DigestValue>N1GhFrVDQB/axhc5Sj4fD+nJ8fLjkcCrHGyw1TY1VdE=</DigestValue>
      </Reference>
      <Reference URI="/xl/worksheets/sheet6.xml?ContentType=application/vnd.openxmlformats-officedocument.spreadsheetml.worksheet+xml">
        <DigestMethod Algorithm="http://www.w3.org/2001/04/xmlenc#sha256"/>
        <DigestValue>0Tb/c1kozc7xSStvATk+dScUFQjl9yjZqFR9dsYnL+I=</DigestValue>
      </Reference>
      <Reference URI="/xl/worksheets/sheet7.xml?ContentType=application/vnd.openxmlformats-officedocument.spreadsheetml.worksheet+xml">
        <DigestMethod Algorithm="http://www.w3.org/2001/04/xmlenc#sha256"/>
        <DigestValue>8xPoL4It3nCtNXi01U/Ef4xbs+xpKM+RsWYoRNht6hQ=</DigestValue>
      </Reference>
      <Reference URI="/xl/worksheets/sheet8.xml?ContentType=application/vnd.openxmlformats-officedocument.spreadsheetml.worksheet+xml">
        <DigestMethod Algorithm="http://www.w3.org/2001/04/xmlenc#sha256"/>
        <DigestValue>cUNh04I65OP3Z9hkM+JoPf7rlXQZ5e8OFnLIXYJ74GM=</DigestValue>
      </Reference>
      <Reference URI="/xl/worksheets/sheet9.xml?ContentType=application/vnd.openxmlformats-officedocument.spreadsheetml.worksheet+xml">
        <DigestMethod Algorithm="http://www.w3.org/2001/04/xmlenc#sha256"/>
        <DigestValue>EFmQ3KIWXiXpP6a4wIzhyvoo0+3NjGwC1eEKjlEODPs=</DigestValue>
      </Reference>
    </Manifest>
    <SignatureProperties>
      <SignatureProperty Id="idSignatureTime" Target="#idPackageSignature">
        <mdssi:SignatureTime xmlns:mdssi="http://schemas.openxmlformats.org/package/2006/digital-signature">
          <mdssi:Format>YYYY-MM-DDThh:mm:ssTZD</mdssi:Format>
          <mdssi:Value>2022-05-03T20:46:14Z</mdssi:Value>
        </mdssi:SignatureTime>
      </SignatureProperty>
    </SignatureProperties>
  </Object>
  <Object Id="idOfficeObject">
    <SignatureProperties>
      <SignatureProperty Id="idOfficeV1Details" Target="#idPackageSignature">
        <SignatureInfoV1 xmlns="http://schemas.microsoft.com/office/2006/digsig">
          <SetupID>{6E9E9175-6233-406C-8B84-09F6E37ABFEB}</SetupID>
          <SignatureText>Federico CALLIZO PECCI</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2022-05-03T20:46:14Z</xd:SigningTime>
          <xd:SigningCertificate>
            <xd:Cert>
              <xd:CertDigest>
                <DigestMethod Algorithm="http://www.w3.org/2001/04/xmlenc#sha256"/>
                <DigestValue>PNNhDNJ2Ba7orIBHSvGmM1FHnxq7pQRtVml3TwqbO38=</DigestValue>
              </xd:CertDigest>
              <xd:IssuerSerial>
                <X509IssuerName>C=PY, O=DOCUMENTA S.A., CN=CA-DOCUMENTA S.A., SERIALNUMBER=RUC 80050172-1</X509IssuerName>
                <X509SerialNumber>3018663489066925009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8AgAACBFTUYAAAEA3BsAAKo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0AAAAEAAAA9wAAABEAAAAlAAAADAAAAAEAAABUAAAAiAAAAL4AAAAEAAAA9QAAABAAAAABAAAAVVWPQYX2jkG+AAAABAAAAAoAAABMAAAAAAAAAAAAAAAAAAAA//////////9gAAAAMAAzAC8AMAA1AC8AMgAwADIAMg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VVWPQYX2j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DUAAAASAAAACUAAAAMAAAABAAAAFQAAADQAAAAKgAAADMAAADSAAAARwAAAAEAAABVVY9BhfaO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VWPQYX2jk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iAAAAAoAAABgAAAAPwAAAGwAAAABAAAAVVWPQYX2jkEKAAAAYAAAAAoAAABMAAAAAAAAAAAAAAAAAAAA//////////9gAAAAUAByAGUAcwBpAGQAZQBuAHQAZQAGAAAABAAAAAYAAAAFAAAAAwAAAAcAAAAGAAAABwAAAAQAAAAG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VWPQYX2jkEKAAAAcAAAACMAAABMAAAABAAAAAkAAABwAAAA0QAAAH0AAACUAAAARgBpAHIAbQBhAGQAbwAgAHAAbwByADoAIABGAEUARABFAFIASQBDAE8AIABDAEEATABMAEkAWgBPACAAUABFAEMAQwBJAFI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DrEQAA8AgAACBFTUYAAAEASCEAALE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VY9BhfaOQQoAAABLAAAAAQAAAEwAAAAEAAAACQAAACcAAAAgAAAASwAAAFAAAABYAI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NQAAABIAAAAJQAAAAwAAAAEAAAAVAAAANAAAAAqAAAAMwAAANIAAABHAAAAAQAAAFVVj0GF9o5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VY9BhfaO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IAAAACgAAAGAAAAA/AAAAbAAAAAEAAABVVY9BhfaOQQoAAABgAAAACgAAAEwAAAAAAAAAAAAAAAAAAAD//////////2AAAABQAHIAZQBzAGkAZABlAG4AdABlAAYAAAAEAAAABgAAAAUAAAADAAAABwAAAAYAAAAHAAAABAAAAAY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VY9BhfaOQQoAAABwAAAAIwAAAEwAAAAEAAAACQAAAHAAAADRAAAAfQAAAJQAAABGAGkAcgBtAGEAZABvACAAcABvAHIAOgAgAEYARQBEAEUAUgBJAEMATwAgAEMAQQBMAEwASQBaAE8AIABQAEUAQwBDAEkAAAAGAAAAAwAAAAQAAAAJAAAABgAAAAcAAAAHAAAAAwAAAAcAAAAHAAAABAAAAAMAAAADAAAABgAAAAYAAAAIAAAABgAAAAcAAAADAAAABwAAAAkAAAADAAAABwAAAAcAAAAFAAAABQAAAAMAAAAGAAAACQAAAAMAAAAGAAAABgAAAAcAAAAHAAAAA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yh6E8Z+BY013MnSJAw3cwzKL5BlV+NkySVZiSt1ubyk=</DigestValue>
    </Reference>
    <Reference Type="http://www.w3.org/2000/09/xmldsig#Object" URI="#idOfficeObject">
      <DigestMethod Algorithm="http://www.w3.org/2001/04/xmlenc#sha256"/>
      <DigestValue>Q7KMq+jvgjiVSrgXZKJkmTGXy3yKEOFc27e3QfxP2E8=</DigestValue>
    </Reference>
    <Reference Type="http://uri.etsi.org/01903#SignedProperties" URI="#idSignedProperties">
      <Transforms>
        <Transform Algorithm="http://www.w3.org/TR/2001/REC-xml-c14n-20010315"/>
      </Transforms>
      <DigestMethod Algorithm="http://www.w3.org/2001/04/xmlenc#sha256"/>
      <DigestValue>ygE7eGogA6Nvdnh1mNKSoR+nZCzy4jUntud5L8VmL4M=</DigestValue>
    </Reference>
    <Reference Type="http://www.w3.org/2000/09/xmldsig#Object" URI="#idValidSigLnImg">
      <DigestMethod Algorithm="http://www.w3.org/2001/04/xmlenc#sha256"/>
      <DigestValue>BKeaiQF5rBqrsl0mjnQVRP5Sw+xRDJljaY2FL2ZefdY=</DigestValue>
    </Reference>
    <Reference Type="http://www.w3.org/2000/09/xmldsig#Object" URI="#idInvalidSigLnImg">
      <DigestMethod Algorithm="http://www.w3.org/2001/04/xmlenc#sha256"/>
      <DigestValue>Vgx1PlWfJvwBOxEnA0H1pfbBeZbJhbjLOs5I9/6AdRo=</DigestValue>
    </Reference>
  </SignedInfo>
  <SignatureValue>QKVif7JT1LeGpK6WkRtvnk2Yt/6Oxg/Q4sntMqkRRnE0XAv7GH6ffqO9h9jH5B0zR89F0PnJatoK
roT6VBgBS1D8r0wbOcjxqmbe6qjbVUNPm/5SEJYA2/TNLESXArjutqCFsc026VpjPntvhxrj3nwC
+2LQ0bGkJ0tSEnsKZZZ1fM0J2DRMfZmHAazrl1NbIX09Rp1+wvq3i3s0llPdD3aUd+OlOkeapYH1
RW+2ZSSYYuIdZ5kIOInZLs10T9NlXc7y1ceDXsJ4vCGy3PTrLpaTuwMD+iw4/lr+YloDJvzLHgTK
V33EHuqUDRjQHL8/9p9Nr4AKJrJV+fJ/IGUBCQ==</SignatureValue>
  <KeyInfo>
    <X509Data>
      <X509Certificate>MIIIATCCBemgAwIBAgIIJuI7aX5/vlcwDQYJKoZIhvcNAQELBQAwWzEXMBUGA1UEBRMOUlVDIDgwMDUwMTcyLTExGjAYBgNVBAMTEUNBLURPQ1VNRU5UQSBTLkEuMRcwFQYDVQQKEw5ET0NVTUVOVEEgUy5BLjELMAkGA1UEBhMCUFkwHhcNMjEwNzI4MTQxMjQzWhcNMjMwNzI4MTQyMjQzWjCBoTELMAkGA1UEBhMCUFkxGTAXBgNVBAQMEFRBTEFWRVJBIFNBR1VJRVIxEjAQBgNVBAUTCUNJMTI0NjU3NzESMBAGA1UEKgwJSlVBTiBKT1NFMRcwFQYDVQQKDA5QRVJTT05BIEZJU0lDQTERMA8GA1UECwwIRklSTUEgRjIxIzAhBgNVBAMMGkpVQU4gSk9TRSBUQUxBVkVSQSBTQUdVSUVSMIIBIjANBgkqhkiG9w0BAQEFAAOCAQ8AMIIBCgKCAQEAp38T/ZoEWZZlB5PtEVAm1Y4znjZFh4QsHpP+3EHtMr/e6FWLpjfmJqsceb/aI2XB4hk+9x1EMjgRMBgRzaw91AgxGe9TzlF8SZBpHzm+MGjISOB+h95pAPo5SDkkB6zszpDA/SoyB9E1oWxqP8jMvscZ2CAvI+0LQ5xR5YY+wGH1L2JcsQPGBf5Y2aTtJSOxP0qF33JJmeCWL6G/pY/OaNNq6v4MHcWVZnTqsNqy9Ja1ONz2xqREkrPcChtA6xhj5m6ll3d1I4TbksLvGb9+nXchqUizlfgMnlaVvSHNeNUmS7ud5FelG5A2jSyMbJsxN1GJ4dqJhbrpzVGWN9oKDQIDAQABo4IDgDCCA3wwDAYDVR0TAQH/BAIwADAOBgNVHQ8BAf8EBAMCBeAwKgYDVR0lAQH/BCAwHgYIKwYBBQUHAwEGCCsGAQUFBwMCBggrBgEFBQcDBDAdBgNVHQ4EFgQU3nsZOG5V/AZJjhGwv+6j8HvD8K4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QGA1UdEQQdMBuBGWp1YW4udGFsYXZlcmFAZWRnZS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CBS76E/qCnwxcvz9C+nGV8KuZ7d86V3DyBZCBJmwFU8aer9VTjJFZwwbq/o63CoCCG7yNUu+1T3qbcp0bdhRZK7on8pkV0v8zp/WsxXZbOYsgrzvSgT93xzFRa4L8I0gXSn8xQL0lts0h2I0T6ZKEdxakyWJ3BcxSPCBpk73sbnu4RUIYQGp1dIdy0Y/vlVbTikgAdSvbHLlqzwnO6xL5P9nDWfnTnRIR7oLK9z0cNWOWYg57kH6FZCNfkKLkVzxqbqRgNEpSBZBwLce3m+91LdQ2N/kCgMr7giHV64WXeFY/YMzddrnGjn606ffgK5RMQMBgcfPiEMMUlVo/MTHtvsPVYwhBYaocpkPHSaLTa3eTmEII80aiDtZojdghe8QWZMwCbFbs4VJzzMZq3SqyiCJ2QK+D+ZFEv2d26rh6gLX3iKKc09AVVYU72Rtp9O5nvuRGkzIvLXjP8lTR/F8JXLbtDES4aJJ+uZYk4EeFR5qgPQAOGWhRcZfJzE8AyRSNvKF+kN9niBDP+KeRbCnm+MxHhEMgd0k66hBIe+e9FZlsEYmgEyaMYjL8PYI/OdAFU9dSUoW2vx0xLctKkBfVk0v7bF7iKf1CsagzF5HdprUhH9n7cs4IHc7JkcOtcb2sJ+e289lJjDYMYkW8EybbAu3hJhbj75pBzPHZeaTxpZ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GrMLRBtPJCsGl91IRkiWAXWrp4fn1t4ar9aZUIAPDzY=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R1+JeT2T4Yk3JaDZiVDz/6OH7TeaZbwhO4izVytPcmA=</DigestValue>
      </Reference>
      <Reference URI="/xl/drawings/vmlDrawing1.vml?ContentType=application/vnd.openxmlformats-officedocument.vmlDrawing">
        <DigestMethod Algorithm="http://www.w3.org/2001/04/xmlenc#sha256"/>
        <DigestValue>dFyuqARi4TQsup18ld7SffI8+9rj6vEms/+z3GvDUts=</DigestValue>
      </Reference>
      <Reference URI="/xl/media/image1.png?ContentType=image/png">
        <DigestMethod Algorithm="http://www.w3.org/2001/04/xmlenc#sha256"/>
        <DigestValue>lt95m1b6IvvdgKQgaFY1VTzPSLFSxpTnnZZ7j+UnZjM=</DigestValue>
      </Reference>
      <Reference URI="/xl/media/image2.emf?ContentType=image/x-emf">
        <DigestMethod Algorithm="http://www.w3.org/2001/04/xmlenc#sha256"/>
        <DigestValue>zQs7behOLvamT3VN10EsgBE7Z3GWkJp6eyoZZ5Bsfi4=</DigestValue>
      </Reference>
      <Reference URI="/xl/media/image3.emf?ContentType=image/x-emf">
        <DigestMethod Algorithm="http://www.w3.org/2001/04/xmlenc#sha256"/>
        <DigestValue>O8NJHzr/TI32jWfbyYLc7K2nGjoNIRMBIUYYhNHhy+Q=</DigestValue>
      </Reference>
      <Reference URI="/xl/media/image4.emf?ContentType=image/x-emf">
        <DigestMethod Algorithm="http://www.w3.org/2001/04/xmlenc#sha256"/>
        <DigestValue>QkXx7wp4XWTyTqVTXYv0VxH/0SjCwiypm+zM0NBkebI=</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/E2xUnaKVvQhybBMAm8SzdIUH7GTLxtcurIpY3UIOPM=</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printerSettings/printerSettings8.bin?ContentType=application/vnd.openxmlformats-officedocument.spreadsheetml.printerSettings">
        <DigestMethod Algorithm="http://www.w3.org/2001/04/xmlenc#sha256"/>
        <DigestValue>5zZ7T6LEsJabjAQHWhL4CNTP34ZZUv59o6AxrnRmNk4=</DigestValue>
      </Reference>
      <Reference URI="/xl/sharedStrings.xml?ContentType=application/vnd.openxmlformats-officedocument.spreadsheetml.sharedStrings+xml">
        <DigestMethod Algorithm="http://www.w3.org/2001/04/xmlenc#sha256"/>
        <DigestValue>BkSIJrOPEVrhrls45gOF9fG5ei2YHgtWxVc4oD/x5fA=</DigestValue>
      </Reference>
      <Reference URI="/xl/styles.xml?ContentType=application/vnd.openxmlformats-officedocument.spreadsheetml.styles+xml">
        <DigestMethod Algorithm="http://www.w3.org/2001/04/xmlenc#sha256"/>
        <DigestValue>k1jdjaL/bzFHcU1HCo2grNDMGzat/L9V5vn1a5YQ1ww=</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zhx3DU9vkXKUr2gGlVNr+a7LhEvZRRr68y5jVFW1+HU=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aY4PPtcxr7ZY3w374KlVHu/G5kOMyDSA2KaUjQVZAoc=</DigestValue>
      </Reference>
      <Reference URI="/xl/worksheets/sheet10.xml?ContentType=application/vnd.openxmlformats-officedocument.spreadsheetml.worksheet+xml">
        <DigestMethod Algorithm="http://www.w3.org/2001/04/xmlenc#sha256"/>
        <DigestValue>HS/TEQnGwUYo6lm6kcGxix0SUGTNFD6Qyij/LvqZVu4=</DigestValue>
      </Reference>
      <Reference URI="/xl/worksheets/sheet11.xml?ContentType=application/vnd.openxmlformats-officedocument.spreadsheetml.worksheet+xml">
        <DigestMethod Algorithm="http://www.w3.org/2001/04/xmlenc#sha256"/>
        <DigestValue>epJUqwuz3+oeC9Cr1BPZkBiGMua+q7syVsvD/FSaBV4=</DigestValue>
      </Reference>
      <Reference URI="/xl/worksheets/sheet12.xml?ContentType=application/vnd.openxmlformats-officedocument.spreadsheetml.worksheet+xml">
        <DigestMethod Algorithm="http://www.w3.org/2001/04/xmlenc#sha256"/>
        <DigestValue>+uQMnMCnzRWnfI2r8x42uOQItGMDM/jagRW5U42l9dE=</DigestValue>
      </Reference>
      <Reference URI="/xl/worksheets/sheet2.xml?ContentType=application/vnd.openxmlformats-officedocument.spreadsheetml.worksheet+xml">
        <DigestMethod Algorithm="http://www.w3.org/2001/04/xmlenc#sha256"/>
        <DigestValue>jQZ5CLg2S6YUYjbbbtZTeP3R/HdPLOukJ6LPByo2IOc=</DigestValue>
      </Reference>
      <Reference URI="/xl/worksheets/sheet3.xml?ContentType=application/vnd.openxmlformats-officedocument.spreadsheetml.worksheet+xml">
        <DigestMethod Algorithm="http://www.w3.org/2001/04/xmlenc#sha256"/>
        <DigestValue>exI+kWcpKhA8xlghr6BX3tS4TbBnSy41kTiqx4SP42U=</DigestValue>
      </Reference>
      <Reference URI="/xl/worksheets/sheet4.xml?ContentType=application/vnd.openxmlformats-officedocument.spreadsheetml.worksheet+xml">
        <DigestMethod Algorithm="http://www.w3.org/2001/04/xmlenc#sha256"/>
        <DigestValue>RaumwGgq/AIRaPRlxlvO2wlfkOt0B69Hkoploinc5S4=</DigestValue>
      </Reference>
      <Reference URI="/xl/worksheets/sheet5.xml?ContentType=application/vnd.openxmlformats-officedocument.spreadsheetml.worksheet+xml">
        <DigestMethod Algorithm="http://www.w3.org/2001/04/xmlenc#sha256"/>
        <DigestValue>N1GhFrVDQB/axhc5Sj4fD+nJ8fLjkcCrHGyw1TY1VdE=</DigestValue>
      </Reference>
      <Reference URI="/xl/worksheets/sheet6.xml?ContentType=application/vnd.openxmlformats-officedocument.spreadsheetml.worksheet+xml">
        <DigestMethod Algorithm="http://www.w3.org/2001/04/xmlenc#sha256"/>
        <DigestValue>0Tb/c1kozc7xSStvATk+dScUFQjl9yjZqFR9dsYnL+I=</DigestValue>
      </Reference>
      <Reference URI="/xl/worksheets/sheet7.xml?ContentType=application/vnd.openxmlformats-officedocument.spreadsheetml.worksheet+xml">
        <DigestMethod Algorithm="http://www.w3.org/2001/04/xmlenc#sha256"/>
        <DigestValue>8xPoL4It3nCtNXi01U/Ef4xbs+xpKM+RsWYoRNht6hQ=</DigestValue>
      </Reference>
      <Reference URI="/xl/worksheets/sheet8.xml?ContentType=application/vnd.openxmlformats-officedocument.spreadsheetml.worksheet+xml">
        <DigestMethod Algorithm="http://www.w3.org/2001/04/xmlenc#sha256"/>
        <DigestValue>cUNh04I65OP3Z9hkM+JoPf7rlXQZ5e8OFnLIXYJ74GM=</DigestValue>
      </Reference>
      <Reference URI="/xl/worksheets/sheet9.xml?ContentType=application/vnd.openxmlformats-officedocument.spreadsheetml.worksheet+xml">
        <DigestMethod Algorithm="http://www.w3.org/2001/04/xmlenc#sha256"/>
        <DigestValue>EFmQ3KIWXiXpP6a4wIzhyvoo0+3NjGwC1eEKjlEODPs=</DigestValue>
      </Reference>
    </Manifest>
    <SignatureProperties>
      <SignatureProperty Id="idSignatureTime" Target="#idPackageSignature">
        <mdssi:SignatureTime xmlns:mdssi="http://schemas.openxmlformats.org/package/2006/digital-signature">
          <mdssi:Format>YYYY-MM-DDThh:mm:ssTZD</mdssi:Format>
          <mdssi:Value>2022-05-03T21:09:49Z</mdssi:Value>
        </mdssi:SignatureTime>
      </SignatureProperty>
    </SignatureProperties>
  </Object>
  <Object Id="idOfficeObject">
    <SignatureProperties>
      <SignatureProperty Id="idOfficeV1Details" Target="#idPackageSignature">
        <SignatureInfoV1 xmlns="http://schemas.microsoft.com/office/2006/digsig">
          <SetupID>{92B86CC5-469E-47E0-9D19-AFEA3CC7EF76}</SetupID>
          <SignatureText>Juan Talavera</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2022-05-03T21:09:49Z</xd:SigningTime>
          <xd:SigningCertificate>
            <xd:Cert>
              <xd:CertDigest>
                <DigestMethod Algorithm="http://www.w3.org/2001/04/xmlenc#sha256"/>
                <DigestValue>NzyQOkOpnuBS5UnBYfPWfUjFIrVPzgvD1M4bJpKvT1M=</DigestValue>
              </xd:CertDigest>
              <xd:IssuerSerial>
                <X509IssuerName>C=PY, O=DOCUMENTA S.A., CN=CA-DOCUMENTA S.A., SERIALNUMBER=RUC 80050172-1</X509IssuerName>
                <X509SerialNumber>2801867242457775703</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AYEAAAAwgAACBFTUYAAAEA4BsAAKoAAAAGAAAAAAAAAAAAAAAAAAAAgAcAADgEAAA1AQAArQAAAAAAAAAAAAAAAAAAAAi3BADIo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kAAAAEAAAA9wAAABEAAAAlAAAADAAAAAEAAABUAAAAfAAAAMoAAAAEAAAA9QAAABAAAAABAAAAAMCAQe0lgEHKAAAABAAAAAgAAABMAAAAAAAAAAAAAAAAAAAA//////////9cAAAANQAvADMALwAyADAAMgAyAAYAAAAEAAAABgAAAAQAAAAGAAAABgAAAAY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AMCAQe0lg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YA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JAAAASAAAACUAAAAMAAAABAAAAFQAAACcAAAAKgAAADMAAACHAAAARwAAAAEAAAAAwIBB7SWAQSoAAAAzAAAADQAAAEwAAAAAAAAAAAAAAAAAAAD//////////2gAAABKAHUAYQBuACAAVABhAGwAYQB2AGUAcgBhAAAABgAAAAkAAAAIAAAACQAAAAQAAAAIAAAACAAAAAQAAAAIAAAACAAAAAgAAAAG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RAAAAXAAAAAEAAAAAwIBB7SWAQQoAAABQAAAAGgAAAEwAAAAAAAAAAAAAAAAAAAD//////////4AAAABKAHUAYQBuACAASgBvAHMAZQAgAFQAYQBsAGEAdgBlAHIAYQAgAFMAYQBnAHUAaQBlAHIABAAAAAcAAAAGAAAABwAAAAMAAAAEAAAABwAAAAUAAAAGAAAAAwAAAAYAAAAGAAAAAwAAAAYAAAAFAAAABgAAAAQAAAAGAAAAAwAAAAYAAAAGAAAABwAAAAcAAAADAAAABgAAAAQ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oAAAACgAAAGAAAABTAAAAbAAAAAEAAAAAwIBB7SWAQQoAAABgAAAADwAAAEwAAAAAAAAAAAAAAAAAAAD//////////2wAAABTAGkAbgBkAGkAYwBvACAAVABpAHQAdQBsAGEAcgAAAAYAAAADAAAABwAAAAcAAAADAAAABQAAAAcAAAADAAAABgAAAAMAAAAEAAAABwAAAAMAAAAGAAAABAAAAEsAAABAAAAAMAAAAAUAAAAgAAAAAQAAAAEAAAAQAAAAAAAAAAAAAAAAAQAAgAAAAAAAAAAAAAAAAAEAAIAAAAAlAAAADAAAAAIAAAAnAAAAGAAAAAUAAAAAAAAA////AAAAAAAlAAAADAAAAAUAAABMAAAAZAAAAAkAAABwAAAA4QAAAHwAAAAJAAAAcAAAANkAAAANAAAAIQDwAAAAAAAAAAAAAACAPwAAAAAAAAAAAACAPwAAAAAAAAAAAAAAAAAAAAAAAAAAAAAAAAAAAAAAAAAAJQAAAAwAAAAAAACAKAAAAAwAAAAFAAAAJQAAAAwAAAABAAAAGAAAAAwAAAAAAAAAEgAAAAwAAAABAAAAFgAAAAwAAAAAAAAAVAAAACwBAAAKAAAAcAAAAOAAAAB8AAAAAQAAAADAgEHtJYBBCgAAAHAAAAAlAAAATAAAAAQAAAAJAAAAcAAAAOIAAAB9AAAAmAAAAFMAaQBnAG4AZQBkACAAYgB5ADoAIABKAFUAQQBOACAASgBPAFMARQAgAFQAQQBMAEEAVgBFAFIAQQAgAFMAQQBHAFUASQBFAFIAAAAGAAAAAwAAAAcAAAAHAAAABgAAAAcAAAADAAAABwAAAAUAAAADAAAAAwAAAAQAAAAIAAAABwAAAAgAAAADAAAABAAAAAkAAAAGAAAABgAAAAMAAAAGAAAABwAAAAUAAAAHAAAABwAAAAYAAAAHAAAABwAAAAMAAAAGAAAABwAAAAgAAAAIAAAAAwAAAAYAAAAHAAAAFgAAAAwAAAAAAAAAJQAAAAwAAAACAAAADgAAABQAAAAAAAAAEAAAABQAAAA=</Object>
  <Object Id="idInvalidSigLnImg">AQAAAGwAAAAAAAAAAAAAAP8AAAB/AAAAAAAAAAAAAAAYEAAAAwgAACBFTUYAAAEAlB8AALAAAAAGAAAAAAAAAAAAAAAAAAAAgAcAADgEAAA1AQAArQAAAAAAAAAAAAAAAAAAAAi3BADIo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Do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AEgAAAAwAAAABAAAAHgAAABgAAAAiAAAABAAAAHoAAAARAAAAJQAAAAwAAAABAAAAVAAAALQAAAAjAAAABAAAAHgAAAAQAAAAAQAAAADAgEHtJYBBIwAAAAQAAAARAAAATAAAAAAAAAAAAAAAAAAAAP//////////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AMCAQe0lg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YA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JAAAASAAAACUAAAAMAAAABAAAAFQAAACcAAAAKgAAADMAAACHAAAARwAAAAEAAAAAwIBB7SWAQSoAAAAzAAAADQAAAEwAAAAAAAAAAAAAAAAAAAD//////////2gAAABKAHUAYQBuACAAVABhAGwAYQB2AGUAcgBhAAAABgAAAAkAAAAIAAAACQAAAAQAAAAIAAAACAAAAAQAAAAIAAAACAAAAAgAAAAG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RAAAAXAAAAAEAAAAAwIBB7SWAQQoAAABQAAAAGgAAAEwAAAAAAAAAAAAAAAAAAAD//////////4AAAABKAHUAYQBuACAASgBvAHMAZQAgAFQAYQBsAGEAdgBlAHIAYQAgAFMAYQBnAHUAaQBlAHIABAAAAAcAAAAGAAAABwAAAAMAAAAEAAAABwAAAAUAAAAGAAAAAwAAAAYAAAAGAAAAAwAAAAYAAAAFAAAABgAAAAQAAAAGAAAAAwAAAAYAAAAGAAAABwAAAAcAAAADAAAABgAAAAQ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oAAAACgAAAGAAAABTAAAAbAAAAAEAAAAAwIBB7SWAQQoAAABgAAAADwAAAEwAAAAAAAAAAAAAAAAAAAD//////////2wAAABTAGkAbgBkAGkAYwBvACAAVABpAHQAdQBsAGEAcgAAAAYAAAADAAAABwAAAAcAAAADAAAABQAAAAcAAAADAAAABgAAAAMAAAAEAAAABwAAAAMAAAAGAAAABAAAAEsAAABAAAAAMAAAAAUAAAAgAAAAAQAAAAEAAAAQAAAAAAAAAAAAAAAAAQAAgAAAAAAAAAAAAAAAAAEAAIAAAAAlAAAADAAAAAIAAAAnAAAAGAAAAAUAAAAAAAAA////AAAAAAAlAAAADAAAAAUAAABMAAAAZAAAAAkAAABwAAAA4QAAAHwAAAAJAAAAcAAAANkAAAANAAAAIQDwAAAAAAAAAAAAAACAPwAAAAAAAAAAAACAPwAAAAAAAAAAAAAAAAAAAAAAAAAAAAAAAAAAAAAAAAAAJQAAAAwAAAAAAACAKAAAAAwAAAAFAAAAJQAAAAwAAAABAAAAGAAAAAwAAAAAAAAAEgAAAAwAAAABAAAAFgAAAAwAAAAAAAAAVAAAACwBAAAKAAAAcAAAAOAAAAB8AAAAAQAAAADAgEHtJYBBCgAAAHAAAAAlAAAATAAAAAQAAAAJAAAAcAAAAOIAAAB9AAAAmAAAAFMAaQBnAG4AZQBkACAAYgB5ADoAIABKAFUAQQBOACAASgBPAFMARQAgAFQAQQBMAEEAVgBFAFIAQQAgAFMAQQBHAFUASQBFAFIAAAAGAAAAAwAAAAcAAAAHAAAABgAAAAcAAAADAAAABwAAAAUAAAADAAAAAwAAAAQAAAAIAAAABwAAAAgAAAADAAAABAAAAAkAAAAGAAAABgAAAAMAAAAGAAAABwAAAAUAAAAHAAAABwAAAAYAAAAHAAAABwAAAAMAAAAGAAAABwAAAAgAAAAIAAAAAwAAAAYAAAAH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indice</vt:lpstr>
      <vt:lpstr>1</vt:lpstr>
      <vt:lpstr>2</vt:lpstr>
      <vt:lpstr>3</vt:lpstr>
      <vt:lpstr>4</vt:lpstr>
      <vt:lpstr>5</vt:lpstr>
      <vt:lpstr>6</vt:lpstr>
      <vt:lpstr>7</vt:lpstr>
      <vt:lpstr>8</vt:lpstr>
      <vt:lpstr>9</vt:lpstr>
      <vt:lpstr>10</vt:lpstr>
      <vt:lpstr>11</vt:lpstr>
      <vt:lpstr>'10'!_Hlk486413223</vt:lpstr>
      <vt:lpstr>'10'!_Hlk492023274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cp:lastPrinted>2019-08-27T18:48:00Z</cp:lastPrinted>
  <dcterms:created xsi:type="dcterms:W3CDTF">2015-06-05T18:19:34Z</dcterms:created>
  <dcterms:modified xsi:type="dcterms:W3CDTF">2022-05-03T20:08:20Z</dcterms:modified>
</cp:coreProperties>
</file>