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docs.edgelan\investor\iaf\06- FONDO MUTUO INCOME PCO DOLARES AMERICANOS\6. BALACE FONDO MUTUO INCOME PCO DOLARES AMERICANOS MARZO 2022\"/>
    </mc:Choice>
  </mc:AlternateContent>
  <xr:revisionPtr revIDLastSave="0" documentId="13_ncr:201_{9AA70AB5-1505-4730-A9B9-A6442F0830D6}" xr6:coauthVersionLast="47" xr6:coauthVersionMax="47" xr10:uidLastSave="{00000000-0000-0000-0000-000000000000}"/>
  <bookViews>
    <workbookView xWindow="-120" yWindow="-120" windowWidth="29040" windowHeight="15720" xr2:uid="{00000000-000D-0000-FFFF-FFFF00000000}"/>
  </bookViews>
  <sheets>
    <sheet name="INDICE" sheetId="9" r:id="rId1"/>
    <sheet name="1" sheetId="1" r:id="rId2"/>
    <sheet name="2" sheetId="2" r:id="rId3"/>
    <sheet name="3" sheetId="3" r:id="rId4"/>
    <sheet name="4" sheetId="4" r:id="rId5"/>
    <sheet name="5" sheetId="5" r:id="rId6"/>
    <sheet name="6" sheetId="6" r:id="rId7"/>
    <sheet name="7" sheetId="7" r:id="rId8"/>
    <sheet name="8" sheetId="8" r:id="rId9"/>
    <sheet name="9" sheetId="10" r:id="rId10"/>
    <sheet name="10" sheetId="11" r:id="rId11"/>
    <sheet name="11" sheetId="12" r:id="rId12"/>
  </sheets>
  <definedNames>
    <definedName name="_Hlk492023274" localSheetId="10">'10'!$A$65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5" i="2" l="1"/>
  <c r="B4" i="1"/>
  <c r="C10" i="7"/>
  <c r="C31" i="5"/>
  <c r="C20" i="5"/>
  <c r="C111" i="11" l="1"/>
  <c r="C18" i="1"/>
  <c r="C24" i="1"/>
  <c r="C25" i="1" l="1"/>
  <c r="C10" i="9"/>
  <c r="C23" i="8" l="1"/>
  <c r="C16" i="8"/>
  <c r="C14" i="8"/>
  <c r="E18" i="8"/>
  <c r="B4" i="8"/>
  <c r="D14" i="7"/>
  <c r="D13" i="7"/>
  <c r="D12" i="7"/>
  <c r="C16" i="6"/>
  <c r="C14" i="6"/>
  <c r="C11" i="6"/>
  <c r="C10" i="6"/>
  <c r="C30" i="5"/>
  <c r="C27" i="5"/>
  <c r="C19" i="5"/>
  <c r="C12" i="5"/>
  <c r="C8" i="5"/>
  <c r="D15" i="2"/>
  <c r="E15" i="7"/>
  <c r="E6" i="7"/>
  <c r="B4" i="7"/>
  <c r="B3" i="6"/>
  <c r="D29" i="5"/>
  <c r="D32" i="5"/>
  <c r="B3" i="5"/>
  <c r="D31" i="4"/>
  <c r="D35" i="4" s="1"/>
  <c r="C31" i="4"/>
  <c r="B3" i="4"/>
  <c r="B3" i="3"/>
  <c r="E6" i="2"/>
  <c r="B4" i="2"/>
  <c r="E26" i="8" l="1"/>
  <c r="J9" i="12" l="1"/>
  <c r="E72" i="11"/>
  <c r="E73" i="11"/>
  <c r="E74" i="11"/>
  <c r="E75" i="11"/>
  <c r="E71" i="11"/>
  <c r="C76" i="11"/>
  <c r="E56" i="11"/>
  <c r="E55" i="11"/>
  <c r="D10" i="5"/>
  <c r="D33" i="5"/>
  <c r="D14" i="5"/>
  <c r="D21" i="5"/>
  <c r="E18" i="1"/>
  <c r="E24" i="1"/>
  <c r="D111" i="11"/>
  <c r="D15" i="7"/>
  <c r="D12" i="6"/>
  <c r="D18" i="6"/>
  <c r="C11" i="4"/>
  <c r="C15" i="4"/>
  <c r="C21" i="4"/>
  <c r="C28" i="4"/>
  <c r="C32" i="4" s="1"/>
  <c r="D15" i="4"/>
  <c r="C126" i="11"/>
  <c r="B126" i="11"/>
  <c r="D18" i="3"/>
  <c r="D12" i="3"/>
  <c r="C18" i="3"/>
  <c r="C12" i="3"/>
  <c r="D28" i="4"/>
  <c r="D32" i="4" s="1"/>
  <c r="D21" i="4"/>
  <c r="D11" i="4"/>
  <c r="A2" i="12"/>
  <c r="E7" i="8"/>
  <c r="C7" i="8"/>
  <c r="D6" i="6"/>
  <c r="C6" i="6"/>
  <c r="D5" i="5"/>
  <c r="C5" i="5"/>
  <c r="D6" i="4"/>
  <c r="C6" i="4"/>
  <c r="D5" i="3"/>
  <c r="C5" i="3"/>
  <c r="E6" i="1"/>
  <c r="C6" i="1"/>
  <c r="O4" i="9"/>
  <c r="C25" i="8"/>
  <c r="C18" i="8"/>
  <c r="C15" i="7"/>
  <c r="E11" i="7"/>
  <c r="E10" i="7"/>
  <c r="E36" i="6"/>
  <c r="C18" i="6"/>
  <c r="E12" i="6"/>
  <c r="E19" i="6" s="1"/>
  <c r="E22" i="6" s="1"/>
  <c r="E32" i="6" s="1"/>
  <c r="E37" i="6" s="1"/>
  <c r="C12" i="6"/>
  <c r="C29" i="5"/>
  <c r="C21" i="5"/>
  <c r="C14" i="5"/>
  <c r="C10" i="5"/>
  <c r="C35" i="4"/>
  <c r="C15" i="2"/>
  <c r="E12" i="2"/>
  <c r="E10" i="2"/>
  <c r="E14" i="2"/>
  <c r="E14" i="7"/>
  <c r="E13" i="7"/>
  <c r="E13" i="2"/>
  <c r="D19" i="3" l="1"/>
  <c r="E16" i="7"/>
  <c r="C19" i="6"/>
  <c r="C15" i="5"/>
  <c r="C23" i="5" s="1"/>
  <c r="C32" i="5"/>
  <c r="C33" i="5" s="1"/>
  <c r="C19" i="3"/>
  <c r="E16" i="2"/>
  <c r="E25" i="1"/>
  <c r="D16" i="4"/>
  <c r="D22" i="4" s="1"/>
  <c r="D19" i="6"/>
  <c r="C16" i="4"/>
  <c r="C22" i="4" s="1"/>
  <c r="D15" i="5"/>
  <c r="D23" i="5" s="1"/>
  <c r="E76" i="11"/>
  <c r="C10" i="8"/>
  <c r="C26" i="8" s="1"/>
</calcChain>
</file>

<file path=xl/sharedStrings.xml><?xml version="1.0" encoding="utf-8"?>
<sst xmlns="http://schemas.openxmlformats.org/spreadsheetml/2006/main" count="316" uniqueCount="220">
  <si>
    <t>G</t>
  </si>
  <si>
    <t>Saldo de Caja al inicio del año</t>
  </si>
  <si>
    <t>Actividades Operativas</t>
  </si>
  <si>
    <t>Causa de Las Variaciones de efectivo</t>
  </si>
  <si>
    <t>Cambios en activos y pasivos operativos</t>
  </si>
  <si>
    <t>Aumento o disminucion deudores por operaciones</t>
  </si>
  <si>
    <t>Aumento o Disminucion intereses a cobrar</t>
  </si>
  <si>
    <t>Aumentoo disminución en acreedores por operaciones</t>
  </si>
  <si>
    <t>Aumento o disminución en otros pasivos</t>
  </si>
  <si>
    <t>Flujo neto generado por actividades operativas</t>
  </si>
  <si>
    <t>Actividades de financiación</t>
  </si>
  <si>
    <t>Rescate</t>
  </si>
  <si>
    <t>Aumento o disminución de inversiones</t>
  </si>
  <si>
    <t>Suscripciones</t>
  </si>
  <si>
    <t>Flujo Neto de efectivo por actividades de financiación</t>
  </si>
  <si>
    <t>Saldo final de efectivos</t>
  </si>
  <si>
    <t>ESTADO DE VARIACIÓN DEL ACTIVO NETO</t>
  </si>
  <si>
    <t>CUENTAS</t>
  </si>
  <si>
    <t>APORTANTES</t>
  </si>
  <si>
    <t>RESULTADOS</t>
  </si>
  <si>
    <t>Saldo al inicio del periodo</t>
  </si>
  <si>
    <t>Movimientos del periodo</t>
  </si>
  <si>
    <t>Rescates</t>
  </si>
  <si>
    <t>Resultados acumulados</t>
  </si>
  <si>
    <t>Resultado del Periodo</t>
  </si>
  <si>
    <t>Saldo al final del periodo</t>
  </si>
  <si>
    <t>INGRESOS</t>
  </si>
  <si>
    <t>Resultado por Tenencia</t>
  </si>
  <si>
    <t xml:space="preserve">Intereses </t>
  </si>
  <si>
    <t xml:space="preserve">Otros </t>
  </si>
  <si>
    <t>Total Ingresos</t>
  </si>
  <si>
    <t>EGRESOS</t>
  </si>
  <si>
    <t>Comisión por Administración</t>
  </si>
  <si>
    <t xml:space="preserve">- Gastos de Ventas </t>
  </si>
  <si>
    <t>Comisión por Corretaje</t>
  </si>
  <si>
    <t>Otros Egresos</t>
  </si>
  <si>
    <t>Total Egresos</t>
  </si>
  <si>
    <t>Resultado del Ejercicio</t>
  </si>
  <si>
    <t>(EN MONEDA EXTRANJERA)</t>
  </si>
  <si>
    <t>ACTIVOS</t>
  </si>
  <si>
    <t>ACTIVO CORRIENTE</t>
  </si>
  <si>
    <t>DISPONIBILIDADES</t>
  </si>
  <si>
    <t>Valores al cobro  (Nota    )</t>
  </si>
  <si>
    <t xml:space="preserve">INVERSIONES </t>
  </si>
  <si>
    <t>Titulo de Renta fija (Nota    )</t>
  </si>
  <si>
    <t>Titulo de Renta Variable</t>
  </si>
  <si>
    <t>ACTIVO NO CORRIENTE</t>
  </si>
  <si>
    <t>Total de Activo Bruto</t>
  </si>
  <si>
    <t xml:space="preserve">PASIVOS </t>
  </si>
  <si>
    <t xml:space="preserve">PASIVO </t>
  </si>
  <si>
    <t>ACREEDORES POR OPERACIONES</t>
  </si>
  <si>
    <t>Comisiones a Pagar a la Administradora</t>
  </si>
  <si>
    <t>Rescates a Pagar</t>
  </si>
  <si>
    <t xml:space="preserve">Total Pasivo </t>
  </si>
  <si>
    <t xml:space="preserve">PLAN OPPORTUNITY </t>
  </si>
  <si>
    <t>RESULTADOS ACUMULADOS</t>
  </si>
  <si>
    <t>TOTAL PATRIMONIO</t>
  </si>
  <si>
    <t>TOTAL PASIVO Y PATRIMONIO NETO</t>
  </si>
  <si>
    <t>CANTIDAD CUOTAS PARTE</t>
  </si>
  <si>
    <t>VALOR CUOTA</t>
  </si>
  <si>
    <t>TOTAL ACTIVO NETO</t>
  </si>
  <si>
    <t>(EN MONEDA LOCAL)</t>
  </si>
  <si>
    <t>TOTAL ACTIVO CORRIENTE</t>
  </si>
  <si>
    <t>TOTAL ACTIVO NO CORRIENTE</t>
  </si>
  <si>
    <t>(Moneda Local)</t>
  </si>
  <si>
    <t>Diferencia de Cambio saldo inicial de caja y bancos</t>
  </si>
  <si>
    <t>Desde</t>
  </si>
  <si>
    <t>Tipo de cambio Vendedor</t>
  </si>
  <si>
    <t>Comparativo</t>
  </si>
  <si>
    <t>Tipo de cambio Comprador</t>
  </si>
  <si>
    <t>FECHA DE REPORTE</t>
  </si>
  <si>
    <t>Estados Financieros</t>
  </si>
  <si>
    <t>(Anexo D)</t>
  </si>
  <si>
    <t>Índice</t>
  </si>
  <si>
    <t>ESTADO DE FLUJO DE CAJA EN DOLARES AMERICANOS</t>
  </si>
  <si>
    <t>ESTADO DE VARIACION DEL ACTIVO NETO EN DOLARES AMERICANOS</t>
  </si>
  <si>
    <t>ESTADO DE RESULTADO EN DOLARES AMERICANOS</t>
  </si>
  <si>
    <t>BALANCE GENERAL EN DOLARES AMERICANOS</t>
  </si>
  <si>
    <t>BALANCE GENERAL EN GUARANIES</t>
  </si>
  <si>
    <t>ESTADO DE RESULTADO EN GUARANIES</t>
  </si>
  <si>
    <t>ESTADO DE VARIACION DEL ACTIVO NETO EN GUARANIES</t>
  </si>
  <si>
    <t>ESTADO DE FLUJO DE CAJA EN GUARANIES</t>
  </si>
  <si>
    <t>NOTAS A LOS ESTADOS FINANCIEROS</t>
  </si>
  <si>
    <t>CUADRO DE INVERSIONES</t>
  </si>
  <si>
    <t>USD</t>
  </si>
  <si>
    <t>Causa de las Variaciones de efectivo</t>
  </si>
  <si>
    <t>Aumento o disminucion intereses a cobrar</t>
  </si>
  <si>
    <t>INFORME SINDICO</t>
  </si>
  <si>
    <t>NOTAS A LOS ESTADOS CONTABLES</t>
  </si>
  <si>
    <t>INFORME DEL SINDICO</t>
  </si>
  <si>
    <t>Señores accionistas de</t>
  </si>
  <si>
    <t>Es mi informe.</t>
  </si>
  <si>
    <t>Juan José Talavera</t>
  </si>
  <si>
    <t>Síndico Titular</t>
  </si>
  <si>
    <t>Nota  2 – Información sobre la Administradora</t>
  </si>
  <si>
    <t>2.1 - INVESTOR ADMINISTRADORA DE FONDOS PATRIMONIALES DE INVERSION  SOCIEDAD ANÓNIMA ha sido constituida legalmente bajo las leyes de la República del Paraguay. Su constitución ha sido formalizada ante el escribano Publico Luis Enrique Peroni Giralt  por Escritura Publica Nº 1.201 en fecha 20 de diciembre de 2016. Se encuentra inscripta en los Registros Públicos de Comercio, bajo el Numero 7612 serie 1 folio 1 y siguientes, de la sección contratos de fecha 18 de enero de 2017.</t>
  </si>
  <si>
    <t>Nota 3.- Principales políticas y prácticas contables aplicadas.</t>
  </si>
  <si>
    <t xml:space="preserve">3.2. La moneda de cuenta </t>
  </si>
  <si>
    <t>3.3 Política de Constitución de Previsiones:</t>
  </si>
  <si>
    <t xml:space="preserve">La entidad no tiene saldos de clientes, por tanto no existen partidas que requieran la constitución de previsiones. </t>
  </si>
  <si>
    <t>3.5 – Valuación de las Inversiones</t>
  </si>
  <si>
    <t>3.6 Política de Reconocimiento de Ingresos:</t>
  </si>
  <si>
    <t xml:space="preserve">3.7  Flujo de Efectivo  </t>
  </si>
  <si>
    <t>3.9 La Administradora no ha realizado cambios en la aplicación de los criterios contables del Fondo.</t>
  </si>
  <si>
    <t>3.10 – Valorización de las Inversiones. Las inversiones son incorporadas al valor de costo, y ajustadas diariamente por devengamiento de los intereses, y las ganancias a realizar, afectando a resultados como Intereses Ganados.</t>
  </si>
  <si>
    <t>3.11 – Los ingresos y gastos del fondo son reconocidos aplicando el criterio de lo devengado;</t>
  </si>
  <si>
    <t>3.12 -  A la fecha de la información financiera, no se ajustaron los precios.</t>
  </si>
  <si>
    <t>3.13 Tipos de cambio utilizados para convertir en moneda nacional los saldos en Moneda Extranjera:</t>
  </si>
  <si>
    <t>Periodo actual</t>
  </si>
  <si>
    <t>Periodo anterior</t>
  </si>
  <si>
    <t>Tipo de cambio comprador</t>
  </si>
  <si>
    <t>tipo de cambio vendedor</t>
  </si>
  <si>
    <t>Posición en moneda extranjera</t>
  </si>
  <si>
    <t>Detalle</t>
  </si>
  <si>
    <t>Moneda extranjera clase</t>
  </si>
  <si>
    <t>Moneda extranjera Monto</t>
  </si>
  <si>
    <t>Cambio vigente</t>
  </si>
  <si>
    <t>Saldo periodo actual (Gs.)</t>
  </si>
  <si>
    <t>Activos</t>
  </si>
  <si>
    <t>Pasivos</t>
  </si>
  <si>
    <t>NO APLICABLE. Los fondos se constituyeron y registran en moneda extranjera, y su conversión a Guaraníes se efectúa al cierre al solo efecto de su presentación a los entes reguladores. Las diferencias de cambio que se exponen en el Flujo de Efectivo y la Variación del activo neto, es al sólo efecto de ajustar los saldos iniciales a los tipos de cambo del presente ejercicio.</t>
  </si>
  <si>
    <t>Concepto</t>
  </si>
  <si>
    <t>Comisiones por Administración</t>
  </si>
  <si>
    <t>TOTAL</t>
  </si>
  <si>
    <t>Mes</t>
  </si>
  <si>
    <t>Valor cuota</t>
  </si>
  <si>
    <t>N° de Partícipes</t>
  </si>
  <si>
    <t>1er. Trimestre</t>
  </si>
  <si>
    <t>Enero</t>
  </si>
  <si>
    <t>Febrero</t>
  </si>
  <si>
    <t>Marzo</t>
  </si>
  <si>
    <t>2do. Trimestre</t>
  </si>
  <si>
    <t>Abril</t>
  </si>
  <si>
    <t>Mayo</t>
  </si>
  <si>
    <t>Junio</t>
  </si>
  <si>
    <t>3er. Trimestre</t>
  </si>
  <si>
    <t>Julio</t>
  </si>
  <si>
    <t>Agosto</t>
  </si>
  <si>
    <t>Setiembre</t>
  </si>
  <si>
    <t>4to. Trimestre</t>
  </si>
  <si>
    <t>Octubre</t>
  </si>
  <si>
    <t>Noviembre</t>
  </si>
  <si>
    <t>Diciembre</t>
  </si>
  <si>
    <t>4.- COMPOSICIÓN DE LAS CUENTAS</t>
  </si>
  <si>
    <t>4.1 - DIPONIBILIDADES</t>
  </si>
  <si>
    <t>Efectivos en moneda nacional depositadas en las cuentas de INVESTOR CASA DE BOLSA S.A.</t>
  </si>
  <si>
    <t>Valores al Cobro</t>
  </si>
  <si>
    <t>4.3 – ACREEDORES  POR OPERACIONES</t>
  </si>
  <si>
    <t>Comisión por Administración ( en usd)</t>
  </si>
  <si>
    <t>Patrimonio Neto del Opportunity Fund Renta Fija USD</t>
  </si>
  <si>
    <t xml:space="preserve">       4.2 INVERSIONES</t>
  </si>
  <si>
    <t>Instrumento</t>
  </si>
  <si>
    <t>Emisor</t>
  </si>
  <si>
    <t>Fecha de vencimiento</t>
  </si>
  <si>
    <t>Monto</t>
  </si>
  <si>
    <t>Total de las Inversiones</t>
  </si>
  <si>
    <t>Sector</t>
  </si>
  <si>
    <t>Pais</t>
  </si>
  <si>
    <t>Fecha de Compra</t>
  </si>
  <si>
    <t>Moneda</t>
  </si>
  <si>
    <t>Valor de compra</t>
  </si>
  <si>
    <t>Valor contable</t>
  </si>
  <si>
    <t>Valor Nominal</t>
  </si>
  <si>
    <t>Tasa de interés</t>
  </si>
  <si>
    <t>% de las Inversiones según Reglam. Interno</t>
  </si>
  <si>
    <t>% de las Inversiones con relación al patrimonio neto del fondo</t>
  </si>
  <si>
    <t>% de las Inversiones por grupo económico</t>
  </si>
  <si>
    <t>4.2 INVERSIONES</t>
  </si>
  <si>
    <t>Ver Cuadro</t>
  </si>
  <si>
    <t>Suscripciones (*)</t>
  </si>
  <si>
    <t>OTROS GASTOS</t>
  </si>
  <si>
    <t>Ajustes por redondeos</t>
  </si>
  <si>
    <t>Pérdida en Operaciones</t>
  </si>
  <si>
    <t>No aplica</t>
  </si>
  <si>
    <t>4.4 – COMISIONES A PAGAR A LA ADMINISTRADORA</t>
  </si>
  <si>
    <t>Nota 5. HECHOS POSTERIORES AL CIERRE - SITUACIÓN SANITARIA GLOBAL</t>
  </si>
  <si>
    <t>Valores al cobro  (Nota 4.1 )</t>
  </si>
  <si>
    <t>Titulo de Renta fija (Nota 4.2 )</t>
  </si>
  <si>
    <t>PATRIMONIO DEL FONDO AL 31/03/2020</t>
  </si>
  <si>
    <t>Las cinco (5) Notas que se acompañan son parte integrante de de estos Estados Financieros</t>
  </si>
  <si>
    <t>El flujo de efectivos fue preparado de acuerdo con la Resolución CG N° 06/2019 de la Comisión Nacional de Valores.</t>
  </si>
  <si>
    <t>Distribución de utilidades</t>
  </si>
  <si>
    <t>3.1 Los Estados Financieros han sido preparados de acuerdo a las normas establecidas por la comisión Nacional de Valores y Normas Contables emitidas por el Consejo de Contadores Publicos del Paraguay</t>
  </si>
  <si>
    <t>Saldo al 31/03/2021</t>
  </si>
  <si>
    <t>BANCOS</t>
  </si>
  <si>
    <t>3.8 – Los estados contables corresponden al trimestre cerrado el 31 de Marzo de 2022</t>
  </si>
  <si>
    <t>BANCO FAMILIAR CTA.CTE.USD</t>
  </si>
  <si>
    <t>No existen hechos posteriores al cierre del trimestre que modifiquen sustancialmente  los estados financieros del fondo cerrados el 31 de marzo de 2022</t>
  </si>
  <si>
    <t>Saldo al 31/03/2022</t>
  </si>
  <si>
    <t>Nota  1 – INFORMACIÓN BÁSICA DEL FONDO INCOME PCO DÓLARES AMERICANOS</t>
  </si>
  <si>
    <t>Ganancia por Tenencia</t>
  </si>
  <si>
    <t>Pérdidas por Tenencia</t>
  </si>
  <si>
    <t>PLAN FONDO MUTUO DOLAARES</t>
  </si>
  <si>
    <t>Los estados financieros están preparados en Dólares Americanos. Para la conversión de los estados financieros se utiliza el tipo de cambio Comprador establecido para el cierre del mes por la Administración Tributaria 1USD = 6.921,52 Gs.</t>
  </si>
  <si>
    <t xml:space="preserve">Pérdida Por Tenencia </t>
  </si>
  <si>
    <t>De conformidad a lo establecido por el Código Civil y los Estatutos Sociales, he procedido a la revisión de los registros contables, los comprobantes que respaldan las transacciones  efectuadas, así como el Balance General, Cuadro de Resultados, Estado de Flujo de Efectivo, Variación del Patrimonio Neto y sus correspondientes Notas Contables del ejercicio cerrado al 31 de Marzo 2022, encontrándolos todos conformes a las Leyes, los Estatutos Sociales, los Principios de Contabilidad Generalmente Aceptados y las Normas Contables indicadas por la Comisión Nacional de Valores  como así también por las normas de Contabilidad vigentes en el Paraguay, por lo que recomiendo su aprobación.</t>
  </si>
  <si>
    <t>FONDO MUTUO INCOME PCO DOLARES AMERICANOS</t>
  </si>
  <si>
    <r>
      <t>-</t>
    </r>
    <r>
      <rPr>
        <sz val="7"/>
        <color theme="1"/>
        <rFont val="Noto Sans"/>
        <family val="2"/>
      </rPr>
      <t xml:space="preserve">       </t>
    </r>
    <r>
      <rPr>
        <b/>
        <sz val="12"/>
        <color theme="1"/>
        <rFont val="Noto Sans"/>
        <family val="2"/>
      </rPr>
      <t xml:space="preserve"> Naturaleza jurídica : </t>
    </r>
    <r>
      <rPr>
        <sz val="12"/>
        <color theme="1"/>
        <rFont val="Noto Sans"/>
        <family val="2"/>
      </rPr>
      <t xml:space="preserve">       Fondos Mutuos </t>
    </r>
  </si>
  <si>
    <r>
      <t xml:space="preserve">* </t>
    </r>
    <r>
      <rPr>
        <sz val="7"/>
        <rFont val="Noto Sans"/>
        <family val="2"/>
      </rPr>
      <t xml:space="preserve"> </t>
    </r>
    <r>
      <rPr>
        <sz val="12"/>
        <rFont val="Noto Sans"/>
        <family val="2"/>
      </rPr>
      <t>Autorizados por Resolución Nro. 32 E/20 de fecha 23 de Octubre de 2020 y registrado en la Dirección de Registro y Control  de la Comisión Nacional de Valores mediante el Certificado de Registro Nº 91_26102020;</t>
    </r>
  </si>
  <si>
    <t>* El objeto del Fondo es invertir al menos un 90% de sus activos en las cuotas del fondo mutuo extranjero, incorporado según las leyes de la Republica de Irlanda, denominado “Income Fund” (el “Fondo Master”) administrado por “PIMCO Global Advisors (Ireland) Limited” (“PIMCO”).                                                                                                                                                                                                                                   *El objeto principal del Fondo Master busca ingresos corrientes, consistentes con una gestión prudente de inversión, con la revalorización del capital a largo plazo como un objetivo secundario. El Fondo Master, según el prospecto vigente a la fecha de este Reglamento, invierte al menos dos tercios de sus activos en una cartera diversificada de Instrumentos de Renta Fija de diversos vencimientos. Utilizará una estrategia global multisectorial que procura combinar el proceso y la filosofía de inversión de rentabilidad total con la maximización de los ingresos. La construcción de la cartera se basa en el principio de diversificación en una amplia gama de valores de renta fija mundiales. Se utilizan estrategias descendentes y ascendentes para identificar diversas fuentes de valor para generar una rentabilidad sostenible. Con fines temporales o defensivos, el Fondo Master podrá invertir el 100% de su patrimonio neto en títulos de renta fija (según se describen anteriormente) emitidos o garantizados como principal e interés por el gobierno de EE.UU. La duración media de la cartera del Fondo Master oscilará normalmente entre 0 a 8 años en función de las previsiones sobre los tipos de interés.</t>
  </si>
  <si>
    <r>
      <t>-</t>
    </r>
    <r>
      <rPr>
        <b/>
        <sz val="7"/>
        <rFont val="Noto Sans"/>
        <family val="2"/>
      </rPr>
      <t xml:space="preserve">       </t>
    </r>
    <r>
      <rPr>
        <b/>
        <sz val="11"/>
        <rFont val="Noto Sans"/>
        <family val="2"/>
      </rPr>
      <t xml:space="preserve"> </t>
    </r>
    <r>
      <rPr>
        <b/>
        <sz val="12"/>
        <rFont val="Noto Sans"/>
        <family val="2"/>
      </rPr>
      <t>Política de Inversiones de EL FONDO</t>
    </r>
  </si>
  <si>
    <t>* El Fondo invertirá sus recursos principalmente en cuotas del Fondo Máster con ISIN IE00B87KCF77, de clase institucional de acumulación o capitalización (cuotas que acumulan ingresos)                                                                                                                                                               * Con el Objeto de mantener liquidez el Fondo podrá invertir sus recursos en los siguientes valores y bienes, sin perjuicio de las cantidades que mantenga en caja y bancos y siempre con un limite global para todas estas inversiones no superiores a un 10% del activo total del fondo:</t>
  </si>
  <si>
    <t>1. Titulos a plazo de instituciones habilitadas por el Banco Central del Paraguay y que cuenten con  calificación de riesgo BBB o superior.                                                                                                                                                                                                                               2. Instrumentos de Renta Fija inscriptos en la Comisión Nacional de Valores emitidos por Sociedades Nacionales Privadas, con una calificación en escala local de A y superiores.                                                                                                                                                                                3. Instrumentos de deuda emitidos o garantizados por el estado de un pais Extranjero o por sus bancos centrales.                                                4. Instrumentos emitidos o garantizados por el Banco Central del Paraguay y/o Tesoro Nacional.</t>
  </si>
  <si>
    <t>* El reglamento interno de del Fondo fue aprobado por Resolución Nro. 32 E/20 de fecha 23 de Octubre de 2020, y registrado en la Dirección de Registro y Control de la Comisión Nacional de Valores mediante el Certificado de Registro Nº 91_26102020.</t>
  </si>
  <si>
    <t>Fondo de Inversión</t>
  </si>
  <si>
    <t>PIMCO GIS Income Fund Institutional USD Accumulation</t>
  </si>
  <si>
    <t>Multisector</t>
  </si>
  <si>
    <t>Estados Unidos</t>
  </si>
  <si>
    <t>Dólares Americanos</t>
  </si>
  <si>
    <t xml:space="preserve">                           -  </t>
  </si>
  <si>
    <t xml:space="preserve">                                 -  </t>
  </si>
  <si>
    <r>
      <t>Fue inscripta en la Comisión Nacional de Valores por medio de la Resolucion Nº  34 E/17 de fecha 24 de Agosto de 2017 de la Comisión Nacional de Valores</t>
    </r>
    <r>
      <rPr>
        <b/>
        <sz val="12"/>
        <color theme="1"/>
        <rFont val="Noto Sans"/>
        <family val="2"/>
      </rPr>
      <t>;</t>
    </r>
  </si>
  <si>
    <r>
      <t>2.2 – Entidad encargada de la custodia:</t>
    </r>
    <r>
      <rPr>
        <sz val="11"/>
        <color theme="1"/>
        <rFont val="Noto sans"/>
        <family val="2"/>
      </rPr>
      <t xml:space="preserve"> </t>
    </r>
    <r>
      <rPr>
        <sz val="12"/>
        <color theme="1"/>
        <rFont val="Noto Sans"/>
        <family val="2"/>
      </rPr>
      <t>BVPASA e INVESTOR Casa de Bolsa S.A.</t>
    </r>
  </si>
  <si>
    <r>
      <t xml:space="preserve"> </t>
    </r>
    <r>
      <rPr>
        <sz val="12"/>
        <color theme="1"/>
        <rFont val="Noto Sans"/>
        <family val="2"/>
      </rPr>
      <t>Las inversiones (Acciones), se exponen a sus valores de cotización. Las diferencias  se exponen en el estado de resultados como Ganancias o Pérdidas por enencia</t>
    </r>
    <r>
      <rPr>
        <sz val="11"/>
        <color theme="1"/>
        <rFont val="Noto sans"/>
        <family val="2"/>
      </rPr>
      <t>.</t>
    </r>
  </si>
  <si>
    <r>
      <t>Los ingresos son reconocidos con base en el criterio de lo devengado, de conformidad con las disposiciones de las Normas contables emitidas por el Consejo de Contadores Públicos del Paraguay</t>
    </r>
    <r>
      <rPr>
        <b/>
        <sz val="12"/>
        <color theme="1"/>
        <rFont val="Noto Sans"/>
        <family val="2"/>
      </rPr>
      <t>.</t>
    </r>
  </si>
  <si>
    <r>
      <t>a)</t>
    </r>
    <r>
      <rPr>
        <b/>
        <sz val="7"/>
        <color theme="1"/>
        <rFont val="Noto Sans"/>
        <family val="2"/>
      </rPr>
      <t xml:space="preserve">    </t>
    </r>
    <r>
      <rPr>
        <b/>
        <sz val="12"/>
        <color theme="1"/>
        <rFont val="Noto Sans"/>
        <family val="2"/>
      </rPr>
      <t>Diferencia de cambio en Moneda Extranjera</t>
    </r>
  </si>
  <si>
    <r>
      <t>b)</t>
    </r>
    <r>
      <rPr>
        <b/>
        <sz val="7"/>
        <color theme="1"/>
        <rFont val="Noto Sans"/>
        <family val="2"/>
      </rPr>
      <t xml:space="preserve">   </t>
    </r>
    <r>
      <rPr>
        <b/>
        <sz val="12"/>
        <color theme="1"/>
        <rFont val="Noto Sans"/>
        <family val="2"/>
      </rPr>
      <t>Gastos operacionales y comisiones de la administradora con cargo al Fondo:</t>
    </r>
  </si>
  <si>
    <r>
      <t>Ø</t>
    </r>
    <r>
      <rPr>
        <sz val="7"/>
        <color theme="1"/>
        <rFont val="Noto Sans"/>
        <family val="2"/>
      </rPr>
      <t xml:space="preserve">  </t>
    </r>
    <r>
      <rPr>
        <u/>
        <sz val="12"/>
        <color theme="1"/>
        <rFont val="Noto Sans"/>
        <family val="2"/>
      </rPr>
      <t>Comisión de administración</t>
    </r>
    <r>
      <rPr>
        <sz val="12"/>
        <color theme="1"/>
        <rFont val="Noto Sans"/>
        <family val="2"/>
      </rPr>
      <t xml:space="preserve">:  mensualmente. </t>
    </r>
  </si>
  <si>
    <r>
      <t>Ø</t>
    </r>
    <r>
      <rPr>
        <sz val="7"/>
        <color theme="1"/>
        <rFont val="Noto Sans"/>
        <family val="2"/>
      </rPr>
      <t xml:space="preserve">  </t>
    </r>
    <r>
      <rPr>
        <u/>
        <sz val="12"/>
        <color theme="1"/>
        <rFont val="Noto Sans"/>
        <family val="2"/>
      </rPr>
      <t xml:space="preserve">Gastos y comisiones bancarias: </t>
    </r>
    <r>
      <rPr>
        <sz val="12"/>
        <color theme="1"/>
        <rFont val="Noto Sans"/>
        <family val="2"/>
      </rPr>
      <t>mantenimiento de cuentas, transferencias interbancarias y otras de similar naturaleza).</t>
    </r>
  </si>
  <si>
    <r>
      <t>c)</t>
    </r>
    <r>
      <rPr>
        <b/>
        <sz val="7"/>
        <color theme="1"/>
        <rFont val="Noto Sans"/>
        <family val="2"/>
      </rPr>
      <t xml:space="preserve">    </t>
    </r>
    <r>
      <rPr>
        <b/>
        <sz val="12"/>
        <color theme="1"/>
        <rFont val="Noto Sans"/>
        <family val="2"/>
      </rPr>
      <t>Información Estadística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</si>
</sst>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0_-;\-* #,##0_-;_-* &quot;-&quot;_-;_-@_-"/>
    <numFmt numFmtId="43" formatCode="_-* #,##0.00_-;\-* #,##0.00_-;_-* &quot;-&quot;??_-;_-@_-"/>
    <numFmt numFmtId="164" formatCode="0_);\(#,#00\)"/>
    <numFmt numFmtId="165" formatCode="#,##0.00_ ;\-#,##0.00\ "/>
    <numFmt numFmtId="166" formatCode="#,##0.000000"/>
    <numFmt numFmtId="167" formatCode="#,##0.##"/>
    <numFmt numFmtId="168" formatCode="_-* #,##0_-;\-* #,##0_-;_-* &quot;-&quot;??_-;_-@_-"/>
    <numFmt numFmtId="169" formatCode="_ * #,##0.00_ ;_ * \-#,##0.00_ ;_ * &quot;-&quot;_ ;_ @_ "/>
    <numFmt numFmtId="170" formatCode="_ * #,##0_ ;_ * \-#,##0_ ;_ * &quot;-&quot;_ ;_ @_ "/>
    <numFmt numFmtId="171" formatCode="_ * #,##0.00_ ;_ * \-#,##0.00_ ;_ * &quot;-&quot;??_ ;_ @_ "/>
    <numFmt numFmtId="172" formatCode="_-* #,##0.00\ _€_-;\-* #,##0.00\ _€_-;_-* &quot;-&quot;??\ _€_-;_-@_-"/>
    <numFmt numFmtId="173" formatCode="0.000%"/>
  </numFmts>
  <fonts count="89">
    <font>
      <sz val="11"/>
      <color theme="1"/>
      <name val="Calibri"/>
      <family val="2"/>
      <scheme val="minor"/>
    </font>
    <font>
      <sz val="11"/>
      <color theme="1"/>
      <name val="Calibri"/>
      <family val="2"/>
      <scheme val="minor"/>
    </font>
    <font>
      <b/>
      <sz val="11"/>
      <color theme="1"/>
      <name val="Calibri"/>
      <family val="2"/>
      <scheme val="minor"/>
    </font>
    <font>
      <sz val="11"/>
      <name val="Arial"/>
      <family val="2"/>
    </font>
    <font>
      <sz val="11"/>
      <color indexed="8"/>
      <name val="Subway"/>
    </font>
    <font>
      <sz val="10"/>
      <name val="Arial"/>
      <family val="2"/>
    </font>
    <font>
      <b/>
      <sz val="11"/>
      <name val="Arial"/>
      <family val="2"/>
    </font>
    <font>
      <sz val="9"/>
      <name val="Arial"/>
      <family val="2"/>
    </font>
    <font>
      <b/>
      <sz val="11"/>
      <color indexed="8"/>
      <name val="Subway"/>
    </font>
    <font>
      <b/>
      <sz val="11"/>
      <color indexed="8"/>
      <name val="Arial"/>
      <family val="2"/>
    </font>
    <font>
      <b/>
      <sz val="12"/>
      <name val="Arial"/>
      <family val="2"/>
    </font>
    <font>
      <b/>
      <sz val="10"/>
      <name val="Arial"/>
      <family val="2"/>
    </font>
    <font>
      <sz val="8"/>
      <name val="Arial"/>
      <family val="2"/>
    </font>
    <font>
      <b/>
      <sz val="8"/>
      <name val="Arial"/>
      <family val="2"/>
    </font>
    <font>
      <u/>
      <sz val="11"/>
      <color theme="10"/>
      <name val="Calibri"/>
      <family val="2"/>
      <scheme val="minor"/>
    </font>
    <font>
      <sz val="18"/>
      <color theme="0"/>
      <name val="Arial"/>
      <family val="2"/>
    </font>
    <font>
      <sz val="18"/>
      <name val="Arial"/>
      <family val="2"/>
    </font>
    <font>
      <b/>
      <sz val="12"/>
      <color theme="1"/>
      <name val="Arial"/>
      <family val="2"/>
    </font>
    <font>
      <sz val="11"/>
      <color rgb="FF000000"/>
      <name val="Calibri"/>
      <family val="2"/>
      <scheme val="minor"/>
    </font>
    <font>
      <sz val="26"/>
      <color theme="0"/>
      <name val="Arial"/>
      <family val="2"/>
    </font>
    <font>
      <b/>
      <sz val="11"/>
      <color theme="0"/>
      <name val="Calibri"/>
      <family val="2"/>
      <scheme val="minor"/>
    </font>
    <font>
      <sz val="11"/>
      <color theme="0"/>
      <name val="Calibri"/>
      <family val="2"/>
      <scheme val="minor"/>
    </font>
    <font>
      <sz val="18"/>
      <color theme="0"/>
      <name val="Noto sans"/>
      <family val="2"/>
    </font>
    <font>
      <sz val="11"/>
      <color theme="1"/>
      <name val="Noto sans"/>
      <family val="2"/>
    </font>
    <font>
      <sz val="11"/>
      <color theme="0"/>
      <name val="Noto sans"/>
      <family val="2"/>
    </font>
    <font>
      <sz val="26"/>
      <color theme="0"/>
      <name val="Noto sans"/>
      <family val="2"/>
    </font>
    <font>
      <sz val="28"/>
      <color theme="0"/>
      <name val="Noto sans"/>
      <family val="2"/>
    </font>
    <font>
      <sz val="10"/>
      <color theme="1"/>
      <name val="Noto sans"/>
      <family val="2"/>
    </font>
    <font>
      <sz val="18"/>
      <name val="Noto sans"/>
      <family val="2"/>
    </font>
    <font>
      <sz val="11"/>
      <name val="Noto sans"/>
      <family val="2"/>
    </font>
    <font>
      <u/>
      <sz val="11"/>
      <color theme="1"/>
      <name val="Noto sans"/>
      <family val="2"/>
    </font>
    <font>
      <b/>
      <u/>
      <sz val="14"/>
      <name val="Noto Sans"/>
      <family val="2"/>
    </font>
    <font>
      <b/>
      <sz val="11"/>
      <name val="Noto Sans"/>
      <family val="2"/>
    </font>
    <font>
      <b/>
      <sz val="11"/>
      <color indexed="8"/>
      <name val="Noto Sans"/>
      <family val="2"/>
    </font>
    <font>
      <sz val="10"/>
      <name val="Noto Sans"/>
      <family val="2"/>
    </font>
    <font>
      <b/>
      <sz val="10"/>
      <name val="Noto sans"/>
      <family val="2"/>
    </font>
    <font>
      <sz val="9"/>
      <name val="Noto Sans"/>
      <family val="2"/>
    </font>
    <font>
      <b/>
      <sz val="9"/>
      <name val="Noto Sans"/>
      <family val="2"/>
    </font>
    <font>
      <b/>
      <u/>
      <sz val="16"/>
      <name val="Noto Sans"/>
      <family val="2"/>
    </font>
    <font>
      <b/>
      <sz val="12"/>
      <name val="Noto Sans"/>
      <family val="2"/>
    </font>
    <font>
      <b/>
      <sz val="16"/>
      <name val="Noto Sans"/>
      <family val="2"/>
    </font>
    <font>
      <sz val="11"/>
      <color indexed="8"/>
      <name val="Noto Sans"/>
      <family val="2"/>
    </font>
    <font>
      <b/>
      <u/>
      <sz val="12"/>
      <name val="Noto Sans"/>
      <family val="2"/>
    </font>
    <font>
      <sz val="8"/>
      <name val="Noto Sans"/>
      <family val="2"/>
    </font>
    <font>
      <b/>
      <sz val="8"/>
      <name val="Noto Sans"/>
      <family val="2"/>
    </font>
    <font>
      <u/>
      <sz val="8"/>
      <name val="Noto Sans"/>
      <family val="2"/>
    </font>
    <font>
      <sz val="9"/>
      <color theme="1"/>
      <name val="Noto sans"/>
      <family val="2"/>
    </font>
    <font>
      <b/>
      <sz val="9"/>
      <color theme="1"/>
      <name val="Noto Sans"/>
      <family val="2"/>
    </font>
    <font>
      <b/>
      <sz val="9"/>
      <color indexed="8"/>
      <name val="Arial"/>
      <family val="2"/>
    </font>
    <font>
      <b/>
      <u/>
      <sz val="9"/>
      <name val="Noto Sans"/>
      <family val="2"/>
    </font>
    <font>
      <b/>
      <sz val="8"/>
      <color indexed="8"/>
      <name val="Noto Sans"/>
      <family val="2"/>
    </font>
    <font>
      <b/>
      <sz val="10"/>
      <color indexed="8"/>
      <name val="Noto Sans"/>
      <family val="2"/>
    </font>
    <font>
      <b/>
      <sz val="9"/>
      <color indexed="8"/>
      <name val="Noto Sans"/>
      <family val="2"/>
    </font>
    <font>
      <b/>
      <sz val="9"/>
      <name val="Arial"/>
      <family val="2"/>
    </font>
    <font>
      <sz val="9"/>
      <color theme="1"/>
      <name val="Calibri"/>
      <family val="2"/>
      <scheme val="minor"/>
    </font>
    <font>
      <b/>
      <sz val="14"/>
      <color theme="1"/>
      <name val="Noto Sans"/>
      <family val="2"/>
    </font>
    <font>
      <sz val="22"/>
      <name val="Noto Sans"/>
      <family val="2"/>
    </font>
    <font>
      <sz val="20"/>
      <name val="Noto Sans"/>
      <family val="2"/>
    </font>
    <font>
      <sz val="16"/>
      <name val="Noto sans"/>
      <family val="2"/>
    </font>
    <font>
      <sz val="12"/>
      <color theme="1"/>
      <name val="Noto Sans"/>
      <family val="2"/>
    </font>
    <font>
      <sz val="7"/>
      <color theme="1"/>
      <name val="Noto Sans"/>
      <family val="2"/>
    </font>
    <font>
      <b/>
      <sz val="12"/>
      <color theme="1"/>
      <name val="Noto Sans"/>
      <family val="2"/>
    </font>
    <font>
      <sz val="12"/>
      <name val="Noto Sans"/>
      <family val="2"/>
    </font>
    <font>
      <sz val="7"/>
      <name val="Noto Sans"/>
      <family val="2"/>
    </font>
    <font>
      <b/>
      <sz val="7"/>
      <name val="Noto Sans"/>
      <family val="2"/>
    </font>
    <font>
      <sz val="11"/>
      <color indexed="8"/>
      <name val="Calibri"/>
      <family val="2"/>
      <scheme val="minor"/>
    </font>
    <font>
      <b/>
      <u/>
      <sz val="14"/>
      <color theme="1"/>
      <name val="Noto Sans"/>
      <family val="2"/>
    </font>
    <font>
      <b/>
      <u/>
      <sz val="11"/>
      <color theme="1"/>
      <name val="Noto Sans"/>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rgb="FF000000"/>
      <name val="Noto Sans"/>
      <family val="2"/>
    </font>
    <font>
      <b/>
      <sz val="11"/>
      <color theme="1"/>
      <name val="Noto Sans"/>
      <family val="2"/>
    </font>
    <font>
      <b/>
      <sz val="11"/>
      <color rgb="FF000000"/>
      <name val="Noto Sans"/>
      <family val="2"/>
    </font>
    <font>
      <sz val="10"/>
      <color rgb="FF000000"/>
      <name val="Noto Sans"/>
      <family val="2"/>
    </font>
    <font>
      <b/>
      <sz val="7"/>
      <color theme="1"/>
      <name val="Noto Sans"/>
      <family val="2"/>
    </font>
    <font>
      <u/>
      <sz val="12"/>
      <color theme="1"/>
      <name val="Noto Sans"/>
      <family val="2"/>
    </font>
    <font>
      <b/>
      <sz val="8"/>
      <color theme="1"/>
      <name val="Noto Sans"/>
      <family val="2"/>
    </font>
    <font>
      <sz val="9.5"/>
      <color rgb="FF000000"/>
      <name val="Noto Sans"/>
      <family val="2"/>
    </font>
  </fonts>
  <fills count="36">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0">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96">
    <xf numFmtId="0" fontId="0" fillId="0" borderId="0"/>
    <xf numFmtId="43" fontId="1" fillId="0" borderId="0" applyFont="0" applyFill="0" applyBorder="0" applyAlignment="0" applyProtection="0"/>
    <xf numFmtId="41" fontId="1" fillId="0" borderId="0" applyFont="0" applyFill="0" applyBorder="0" applyAlignment="0" applyProtection="0"/>
    <xf numFmtId="0" fontId="14" fillId="0" borderId="0" applyNumberFormat="0" applyFill="0" applyBorder="0" applyAlignment="0" applyProtection="0"/>
    <xf numFmtId="9" fontId="1" fillId="0" borderId="0" applyFont="0" applyFill="0" applyBorder="0" applyAlignment="0" applyProtection="0"/>
    <xf numFmtId="0" fontId="65" fillId="0" borderId="0"/>
    <xf numFmtId="43" fontId="65" fillId="0" borderId="0" applyFont="0" applyFill="0" applyBorder="0" applyAlignment="0" applyProtection="0"/>
    <xf numFmtId="9" fontId="65" fillId="0" borderId="0" applyFont="0" applyFill="0" applyBorder="0" applyAlignment="0" applyProtection="0"/>
    <xf numFmtId="170" fontId="65" fillId="0" borderId="0" applyFont="0" applyFill="0" applyBorder="0" applyAlignment="0" applyProtection="0"/>
    <xf numFmtId="0" fontId="1" fillId="0" borderId="0"/>
    <xf numFmtId="9" fontId="1" fillId="0" borderId="0" applyFont="0" applyFill="0" applyBorder="0" applyAlignment="0" applyProtection="0"/>
    <xf numFmtId="0" fontId="5" fillId="0" borderId="0"/>
    <xf numFmtId="172" fontId="5" fillId="0" borderId="0" applyFont="0" applyFill="0" applyBorder="0" applyAlignment="0" applyProtection="0"/>
    <xf numFmtId="9" fontId="5" fillId="0" borderId="0" applyFont="0" applyFill="0" applyBorder="0" applyAlignment="0" applyProtection="0"/>
    <xf numFmtId="170"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0" fontId="18" fillId="4" borderId="0" applyBorder="0" applyAlignment="0" applyProtection="0"/>
    <xf numFmtId="173"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8" fillId="0" borderId="0" applyNumberFormat="0" applyFill="0" applyBorder="0" applyAlignment="0" applyProtection="0"/>
    <xf numFmtId="0" fontId="69" fillId="0" borderId="21" applyNumberFormat="0" applyFill="0" applyAlignment="0" applyProtection="0"/>
    <xf numFmtId="0" fontId="70" fillId="0" borderId="22" applyNumberFormat="0" applyFill="0" applyAlignment="0" applyProtection="0"/>
    <xf numFmtId="0" fontId="71" fillId="0" borderId="23" applyNumberFormat="0" applyFill="0" applyAlignment="0" applyProtection="0"/>
    <xf numFmtId="0" fontId="71" fillId="0" borderId="0" applyNumberFormat="0" applyFill="0" applyBorder="0" applyAlignment="0" applyProtection="0"/>
    <xf numFmtId="0" fontId="72" fillId="5" borderId="0" applyNumberFormat="0" applyBorder="0" applyAlignment="0" applyProtection="0"/>
    <xf numFmtId="0" fontId="73" fillId="6" borderId="0" applyNumberFormat="0" applyBorder="0" applyAlignment="0" applyProtection="0"/>
    <xf numFmtId="0" fontId="74" fillId="7" borderId="0" applyNumberFormat="0" applyBorder="0" applyAlignment="0" applyProtection="0"/>
    <xf numFmtId="0" fontId="75" fillId="8" borderId="24" applyNumberFormat="0" applyAlignment="0" applyProtection="0"/>
    <xf numFmtId="0" fontId="76" fillId="9" borderId="25" applyNumberFormat="0" applyAlignment="0" applyProtection="0"/>
    <xf numFmtId="0" fontId="77" fillId="9" borderId="24" applyNumberFormat="0" applyAlignment="0" applyProtection="0"/>
    <xf numFmtId="0" fontId="78" fillId="0" borderId="26" applyNumberFormat="0" applyFill="0" applyAlignment="0" applyProtection="0"/>
    <xf numFmtId="0" fontId="20" fillId="10" borderId="27" applyNumberFormat="0" applyAlignment="0" applyProtection="0"/>
    <xf numFmtId="0" fontId="79" fillId="0" borderId="0" applyNumberFormat="0" applyFill="0" applyBorder="0" applyAlignment="0" applyProtection="0"/>
    <xf numFmtId="0" fontId="1" fillId="11" borderId="28" applyNumberFormat="0" applyFont="0" applyAlignment="0" applyProtection="0"/>
    <xf numFmtId="0" fontId="80" fillId="0" borderId="0" applyNumberFormat="0" applyFill="0" applyBorder="0" applyAlignment="0" applyProtection="0"/>
    <xf numFmtId="0" fontId="2" fillId="0" borderId="29" applyNumberFormat="0" applyFill="0" applyAlignment="0" applyProtection="0"/>
    <xf numFmtId="0" fontId="2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430">
    <xf numFmtId="0" fontId="0" fillId="0" borderId="0" xfId="0"/>
    <xf numFmtId="0" fontId="3" fillId="0" borderId="0" xfId="0" applyFont="1"/>
    <xf numFmtId="0" fontId="4" fillId="0" borderId="0" xfId="0" applyFont="1"/>
    <xf numFmtId="0" fontId="4" fillId="0" borderId="0" xfId="0" applyFont="1" applyAlignment="1">
      <alignment horizontal="center"/>
    </xf>
    <xf numFmtId="0" fontId="5" fillId="0" borderId="0" xfId="0" applyFont="1"/>
    <xf numFmtId="0" fontId="6" fillId="0" borderId="0" xfId="0" applyFont="1"/>
    <xf numFmtId="0" fontId="7" fillId="0" borderId="0" xfId="0" applyFont="1"/>
    <xf numFmtId="0" fontId="6" fillId="0" borderId="0" xfId="0" applyFont="1" applyAlignment="1">
      <alignment horizontal="center"/>
    </xf>
    <xf numFmtId="4" fontId="0" fillId="2" borderId="0" xfId="0" applyNumberFormat="1" applyFill="1"/>
    <xf numFmtId="2" fontId="8" fillId="0" borderId="0" xfId="0" applyNumberFormat="1" applyFont="1" applyAlignment="1">
      <alignment horizontal="center"/>
    </xf>
    <xf numFmtId="2" fontId="5" fillId="0" borderId="0" xfId="0" applyNumberFormat="1" applyFont="1"/>
    <xf numFmtId="3" fontId="5" fillId="0" borderId="0" xfId="0" applyNumberFormat="1" applyFont="1"/>
    <xf numFmtId="3" fontId="7" fillId="0" borderId="0" xfId="0" applyNumberFormat="1" applyFont="1"/>
    <xf numFmtId="2" fontId="7" fillId="0" borderId="0" xfId="0" applyNumberFormat="1" applyFont="1"/>
    <xf numFmtId="4" fontId="7" fillId="0" borderId="0" xfId="0" applyNumberFormat="1" applyFont="1"/>
    <xf numFmtId="3" fontId="3" fillId="0" borderId="0" xfId="0" applyNumberFormat="1" applyFont="1"/>
    <xf numFmtId="0" fontId="9" fillId="0" borderId="0" xfId="0" applyFont="1"/>
    <xf numFmtId="4" fontId="0" fillId="0" borderId="0" xfId="0" applyNumberFormat="1"/>
    <xf numFmtId="0" fontId="11" fillId="0" borderId="0" xfId="0" applyFont="1"/>
    <xf numFmtId="4" fontId="11" fillId="0" borderId="0" xfId="0" applyNumberFormat="1" applyFont="1"/>
    <xf numFmtId="0" fontId="0" fillId="0" borderId="0" xfId="0" applyAlignment="1">
      <alignment horizontal="center"/>
    </xf>
    <xf numFmtId="0" fontId="10" fillId="0" borderId="0" xfId="0" applyFont="1" applyAlignment="1">
      <alignment horizontal="center"/>
    </xf>
    <xf numFmtId="0" fontId="12" fillId="0" borderId="0" xfId="0" applyFont="1"/>
    <xf numFmtId="0" fontId="13" fillId="0" borderId="0" xfId="0" applyFont="1" applyAlignment="1">
      <alignment vertical="center"/>
    </xf>
    <xf numFmtId="0" fontId="13" fillId="0" borderId="0" xfId="0" applyFont="1" applyAlignment="1">
      <alignment horizontal="center"/>
    </xf>
    <xf numFmtId="0" fontId="13" fillId="0" borderId="0" xfId="0" applyFont="1" applyAlignment="1">
      <alignment horizontal="center" wrapText="1"/>
    </xf>
    <xf numFmtId="14" fontId="13" fillId="0" borderId="0" xfId="0" applyNumberFormat="1" applyFont="1" applyAlignment="1">
      <alignment horizontal="center"/>
    </xf>
    <xf numFmtId="4" fontId="12" fillId="0" borderId="0" xfId="0" applyNumberFormat="1" applyFont="1"/>
    <xf numFmtId="3" fontId="12" fillId="0" borderId="0" xfId="0" applyNumberFormat="1" applyFont="1"/>
    <xf numFmtId="3" fontId="0" fillId="0" borderId="0" xfId="0" applyNumberFormat="1"/>
    <xf numFmtId="0" fontId="13" fillId="0" borderId="0" xfId="0" applyFont="1"/>
    <xf numFmtId="14" fontId="8" fillId="0" borderId="0" xfId="0" applyNumberFormat="1" applyFont="1" applyAlignment="1">
      <alignment horizontal="center"/>
    </xf>
    <xf numFmtId="3" fontId="0" fillId="0" borderId="1" xfId="0" applyNumberFormat="1" applyBorder="1"/>
    <xf numFmtId="4" fontId="5" fillId="0" borderId="0" xfId="0" applyNumberFormat="1" applyFont="1"/>
    <xf numFmtId="3" fontId="11" fillId="0" borderId="0" xfId="0" applyNumberFormat="1" applyFont="1"/>
    <xf numFmtId="3" fontId="11" fillId="0" borderId="2" xfId="0" applyNumberFormat="1" applyFont="1" applyBorder="1"/>
    <xf numFmtId="3" fontId="11" fillId="0" borderId="10" xfId="0" applyNumberFormat="1" applyFont="1" applyBorder="1"/>
    <xf numFmtId="0" fontId="0" fillId="2" borderId="0" xfId="0" applyFill="1"/>
    <xf numFmtId="4" fontId="11" fillId="2" borderId="0" xfId="0" applyNumberFormat="1" applyFont="1" applyFill="1"/>
    <xf numFmtId="3" fontId="11" fillId="2" borderId="0" xfId="0" applyNumberFormat="1" applyFont="1" applyFill="1"/>
    <xf numFmtId="3" fontId="0" fillId="0" borderId="0" xfId="0" applyNumberFormat="1" applyAlignment="1">
      <alignment horizontal="center"/>
    </xf>
    <xf numFmtId="37" fontId="12" fillId="0" borderId="0" xfId="0" applyNumberFormat="1" applyFont="1"/>
    <xf numFmtId="0" fontId="0" fillId="3" borderId="0" xfId="0" applyFill="1"/>
    <xf numFmtId="0" fontId="15" fillId="3" borderId="0" xfId="0" applyFont="1" applyFill="1" applyAlignment="1">
      <alignment vertical="center" wrapText="1"/>
    </xf>
    <xf numFmtId="0" fontId="16" fillId="3" borderId="0" xfId="0" applyFont="1" applyFill="1"/>
    <xf numFmtId="0" fontId="15" fillId="3" borderId="0" xfId="0" applyFont="1" applyFill="1" applyAlignment="1">
      <alignment horizontal="center" vertical="center"/>
    </xf>
    <xf numFmtId="0" fontId="15" fillId="3" borderId="0" xfId="0" applyFont="1" applyFill="1" applyAlignment="1">
      <alignment vertical="center"/>
    </xf>
    <xf numFmtId="14" fontId="15" fillId="3" borderId="0" xfId="0" applyNumberFormat="1" applyFont="1" applyFill="1" applyAlignment="1">
      <alignment horizontal="center" vertical="center"/>
    </xf>
    <xf numFmtId="0" fontId="11" fillId="0" borderId="0" xfId="0" applyFont="1" applyAlignment="1"/>
    <xf numFmtId="0" fontId="0" fillId="0" borderId="0" xfId="0" applyAlignment="1"/>
    <xf numFmtId="43" fontId="5" fillId="0" borderId="0" xfId="0" applyNumberFormat="1" applyFont="1"/>
    <xf numFmtId="0" fontId="17" fillId="0" borderId="0" xfId="0" applyFont="1" applyAlignment="1">
      <alignment vertical="center" wrapText="1"/>
    </xf>
    <xf numFmtId="43" fontId="7" fillId="0" borderId="0" xfId="0" applyNumberFormat="1" applyFont="1"/>
    <xf numFmtId="0" fontId="19" fillId="0" borderId="0" xfId="0" applyFont="1" applyFill="1" applyAlignment="1">
      <alignment vertical="center"/>
    </xf>
    <xf numFmtId="0" fontId="21" fillId="0" borderId="0" xfId="0" applyFont="1" applyFill="1"/>
    <xf numFmtId="0" fontId="20" fillId="0" borderId="0" xfId="0" applyFont="1" applyFill="1"/>
    <xf numFmtId="14" fontId="20" fillId="0" borderId="0" xfId="0" applyNumberFormat="1" applyFont="1" applyFill="1" applyAlignment="1">
      <alignment horizontal="center"/>
    </xf>
    <xf numFmtId="43" fontId="20" fillId="0" borderId="0" xfId="1" applyFont="1" applyFill="1" applyAlignment="1">
      <alignment horizontal="center"/>
    </xf>
    <xf numFmtId="1" fontId="20" fillId="0" borderId="0" xfId="0" applyNumberFormat="1" applyFont="1" applyFill="1" applyAlignment="1">
      <alignment horizontal="center"/>
    </xf>
    <xf numFmtId="17" fontId="20" fillId="0" borderId="0" xfId="0" applyNumberFormat="1" applyFont="1" applyFill="1" applyAlignment="1">
      <alignment horizontal="center"/>
    </xf>
    <xf numFmtId="0" fontId="22" fillId="3" borderId="0" xfId="0" applyFont="1" applyFill="1" applyAlignment="1">
      <alignment vertical="center" wrapText="1"/>
    </xf>
    <xf numFmtId="0" fontId="23" fillId="3" borderId="0" xfId="0" applyFont="1" applyFill="1"/>
    <xf numFmtId="0" fontId="24" fillId="0" borderId="0" xfId="0" applyFont="1" applyFill="1"/>
    <xf numFmtId="0" fontId="23" fillId="0" borderId="0" xfId="0" applyFont="1"/>
    <xf numFmtId="0" fontId="27" fillId="3" borderId="0" xfId="0" applyFont="1" applyFill="1"/>
    <xf numFmtId="0" fontId="23" fillId="3" borderId="0" xfId="0" applyFont="1" applyFill="1" applyAlignment="1">
      <alignment horizontal="center"/>
    </xf>
    <xf numFmtId="0" fontId="23" fillId="2" borderId="0" xfId="0" applyFont="1" applyFill="1"/>
    <xf numFmtId="0" fontId="23" fillId="2" borderId="0" xfId="0" applyFont="1" applyFill="1" applyAlignment="1">
      <alignment horizontal="center"/>
    </xf>
    <xf numFmtId="0" fontId="27" fillId="2" borderId="0" xfId="0" applyFont="1" applyFill="1"/>
    <xf numFmtId="0" fontId="27" fillId="0" borderId="0" xfId="0" applyFont="1"/>
    <xf numFmtId="0" fontId="28" fillId="0" borderId="0" xfId="0" applyFont="1" applyAlignment="1">
      <alignment horizontal="center"/>
    </xf>
    <xf numFmtId="0" fontId="29" fillId="0" borderId="0" xfId="0" applyFont="1"/>
    <xf numFmtId="0" fontId="30" fillId="0" borderId="0" xfId="3" quotePrefix="1" applyFont="1"/>
    <xf numFmtId="0" fontId="30" fillId="0" borderId="0" xfId="3" applyFont="1"/>
    <xf numFmtId="3" fontId="29" fillId="0" borderId="0" xfId="0" applyNumberFormat="1" applyFont="1"/>
    <xf numFmtId="0" fontId="33" fillId="0" borderId="0" xfId="0" applyFont="1"/>
    <xf numFmtId="3" fontId="34" fillId="0" borderId="0" xfId="0" applyNumberFormat="1" applyFont="1"/>
    <xf numFmtId="0" fontId="34" fillId="0" borderId="0" xfId="0" applyFont="1"/>
    <xf numFmtId="0" fontId="36" fillId="0" borderId="0" xfId="0" applyFont="1"/>
    <xf numFmtId="164" fontId="36" fillId="0" borderId="0" xfId="0" applyNumberFormat="1" applyFont="1" applyAlignment="1">
      <alignment horizontal="right"/>
    </xf>
    <xf numFmtId="0" fontId="36" fillId="0" borderId="6" xfId="0" applyFont="1" applyBorder="1"/>
    <xf numFmtId="0" fontId="36" fillId="0" borderId="11" xfId="0" applyFont="1" applyBorder="1"/>
    <xf numFmtId="0" fontId="36" fillId="0" borderId="17" xfId="0" applyFont="1" applyBorder="1"/>
    <xf numFmtId="1" fontId="37" fillId="0" borderId="1" xfId="0" applyNumberFormat="1" applyFont="1" applyBorder="1" applyAlignment="1">
      <alignment horizontal="center" vertical="center"/>
    </xf>
    <xf numFmtId="3" fontId="37" fillId="0" borderId="1" xfId="0" applyNumberFormat="1" applyFont="1" applyBorder="1" applyAlignment="1">
      <alignment horizontal="center" vertical="center"/>
    </xf>
    <xf numFmtId="3" fontId="37" fillId="0" borderId="14" xfId="0" applyNumberFormat="1" applyFont="1" applyBorder="1" applyAlignment="1">
      <alignment horizontal="center" vertical="center"/>
    </xf>
    <xf numFmtId="0" fontId="36" fillId="0" borderId="12" xfId="0" applyFont="1" applyBorder="1"/>
    <xf numFmtId="3" fontId="37" fillId="0" borderId="0" xfId="0" applyNumberFormat="1" applyFont="1" applyBorder="1" applyAlignment="1">
      <alignment horizontal="center" vertical="center"/>
    </xf>
    <xf numFmtId="0" fontId="37" fillId="0" borderId="0" xfId="0" applyFont="1" applyBorder="1" applyAlignment="1">
      <alignment horizontal="center" vertical="center"/>
    </xf>
    <xf numFmtId="43" fontId="37" fillId="0" borderId="13" xfId="1" applyFont="1" applyBorder="1" applyAlignment="1">
      <alignment horizontal="center" vertical="center"/>
    </xf>
    <xf numFmtId="0" fontId="37" fillId="0" borderId="12" xfId="0" applyFont="1" applyBorder="1"/>
    <xf numFmtId="43" fontId="37" fillId="0" borderId="1" xfId="1" applyFont="1" applyBorder="1" applyAlignment="1">
      <alignment horizontal="right" vertical="center"/>
    </xf>
    <xf numFmtId="0" fontId="37" fillId="0" borderId="0" xfId="0" applyFont="1" applyBorder="1" applyAlignment="1">
      <alignment horizontal="right" vertical="center"/>
    </xf>
    <xf numFmtId="43" fontId="37" fillId="0" borderId="14" xfId="1" applyFont="1" applyBorder="1" applyAlignment="1">
      <alignment horizontal="right" vertical="center"/>
    </xf>
    <xf numFmtId="43" fontId="37" fillId="0" borderId="0" xfId="1" applyFont="1" applyBorder="1" applyAlignment="1">
      <alignment horizontal="right" vertical="center"/>
    </xf>
    <xf numFmtId="3" fontId="37" fillId="0" borderId="0" xfId="0" applyNumberFormat="1" applyFont="1" applyBorder="1" applyAlignment="1">
      <alignment horizontal="right" vertical="center"/>
    </xf>
    <xf numFmtId="43" fontId="37" fillId="0" borderId="13" xfId="1" applyFont="1" applyBorder="1" applyAlignment="1">
      <alignment horizontal="right" vertical="center"/>
    </xf>
    <xf numFmtId="43" fontId="36" fillId="0" borderId="0" xfId="1" applyFont="1" applyBorder="1" applyAlignment="1">
      <alignment horizontal="right" vertical="center"/>
    </xf>
    <xf numFmtId="37" fontId="36" fillId="0" borderId="0" xfId="0" applyNumberFormat="1" applyFont="1" applyBorder="1" applyAlignment="1">
      <alignment horizontal="right" vertical="center"/>
    </xf>
    <xf numFmtId="43" fontId="36" fillId="0" borderId="13" xfId="1" applyFont="1" applyBorder="1" applyAlignment="1">
      <alignment horizontal="right" vertical="center"/>
    </xf>
    <xf numFmtId="4" fontId="37" fillId="0" borderId="0" xfId="0" applyNumberFormat="1" applyFont="1" applyBorder="1" applyAlignment="1">
      <alignment vertical="center"/>
    </xf>
    <xf numFmtId="3" fontId="36" fillId="0" borderId="0" xfId="1" applyNumberFormat="1" applyFont="1" applyBorder="1" applyAlignment="1">
      <alignment horizontal="right" vertical="center"/>
    </xf>
    <xf numFmtId="4" fontId="37" fillId="0" borderId="0" xfId="0" applyNumberFormat="1" applyFont="1" applyBorder="1" applyAlignment="1">
      <alignment horizontal="right"/>
    </xf>
    <xf numFmtId="3" fontId="36" fillId="0" borderId="0" xfId="1" applyNumberFormat="1" applyFont="1" applyBorder="1"/>
    <xf numFmtId="43" fontId="36" fillId="0" borderId="14" xfId="1" quotePrefix="1" applyFont="1" applyBorder="1" applyAlignment="1">
      <alignment horizontal="right" vertical="center"/>
    </xf>
    <xf numFmtId="43" fontId="37" fillId="0" borderId="2" xfId="1" applyFont="1" applyBorder="1" applyAlignment="1">
      <alignment horizontal="right" vertical="center"/>
    </xf>
    <xf numFmtId="37" fontId="37" fillId="0" borderId="0" xfId="0" applyNumberFormat="1" applyFont="1" applyBorder="1" applyAlignment="1">
      <alignment horizontal="right" vertical="center"/>
    </xf>
    <xf numFmtId="43" fontId="37" fillId="0" borderId="15" xfId="1" applyFont="1" applyBorder="1" applyAlignment="1">
      <alignment horizontal="right" vertical="center"/>
    </xf>
    <xf numFmtId="4" fontId="36" fillId="0" borderId="0" xfId="0" applyNumberFormat="1" applyFont="1" applyBorder="1" applyAlignment="1">
      <alignment horizontal="right"/>
    </xf>
    <xf numFmtId="4" fontId="36" fillId="0" borderId="0" xfId="0" applyNumberFormat="1" applyFont="1" applyBorder="1" applyAlignment="1">
      <alignment horizontal="right" vertical="center"/>
    </xf>
    <xf numFmtId="4" fontId="37" fillId="0" borderId="1" xfId="0" applyNumberFormat="1" applyFont="1" applyBorder="1" applyAlignment="1">
      <alignment horizontal="right"/>
    </xf>
    <xf numFmtId="43" fontId="36" fillId="0" borderId="14" xfId="1" applyFont="1" applyBorder="1" applyAlignment="1">
      <alignment horizontal="right" vertical="center"/>
    </xf>
    <xf numFmtId="43" fontId="36" fillId="0" borderId="2" xfId="1" applyFont="1" applyBorder="1" applyAlignment="1">
      <alignment horizontal="right" vertical="center"/>
    </xf>
    <xf numFmtId="0" fontId="37" fillId="0" borderId="18" xfId="0" applyFont="1" applyBorder="1"/>
    <xf numFmtId="43" fontId="37" fillId="0" borderId="3" xfId="1" applyFont="1" applyBorder="1" applyAlignment="1">
      <alignment horizontal="right" vertical="center"/>
    </xf>
    <xf numFmtId="4" fontId="37" fillId="0" borderId="10" xfId="0" applyNumberFormat="1" applyFont="1" applyBorder="1" applyAlignment="1">
      <alignment horizontal="right" vertical="center"/>
    </xf>
    <xf numFmtId="43" fontId="37" fillId="0" borderId="19" xfId="1" applyFont="1" applyBorder="1" applyAlignment="1">
      <alignment horizontal="right" vertical="center"/>
    </xf>
    <xf numFmtId="165" fontId="36" fillId="0" borderId="1" xfId="0" applyNumberFormat="1" applyFont="1" applyBorder="1"/>
    <xf numFmtId="37" fontId="36" fillId="0" borderId="1" xfId="0" applyNumberFormat="1" applyFont="1" applyBorder="1"/>
    <xf numFmtId="37" fontId="36" fillId="0" borderId="14" xfId="0" applyNumberFormat="1" applyFont="1" applyBorder="1"/>
    <xf numFmtId="165" fontId="36" fillId="0" borderId="0" xfId="0" applyNumberFormat="1" applyFont="1"/>
    <xf numFmtId="37" fontId="36" fillId="0" borderId="0" xfId="0" applyNumberFormat="1" applyFont="1"/>
    <xf numFmtId="0" fontId="38" fillId="0" borderId="0" xfId="0" applyFont="1"/>
    <xf numFmtId="0" fontId="39" fillId="0" borderId="0" xfId="0" applyFont="1"/>
    <xf numFmtId="4" fontId="23" fillId="0" borderId="0" xfId="0" applyNumberFormat="1" applyFont="1"/>
    <xf numFmtId="0" fontId="40" fillId="0" borderId="0" xfId="0" applyFont="1"/>
    <xf numFmtId="0" fontId="41" fillId="0" borderId="0" xfId="0" applyFont="1" applyAlignment="1">
      <alignment horizontal="center"/>
    </xf>
    <xf numFmtId="0" fontId="35" fillId="0" borderId="0" xfId="0" applyFont="1"/>
    <xf numFmtId="4" fontId="35" fillId="0" borderId="0" xfId="0" applyNumberFormat="1" applyFont="1"/>
    <xf numFmtId="0" fontId="42" fillId="0" borderId="0" xfId="0" applyFont="1"/>
    <xf numFmtId="0" fontId="31" fillId="0" borderId="0" xfId="0" applyFont="1" applyAlignment="1"/>
    <xf numFmtId="0" fontId="23" fillId="0" borderId="0" xfId="0" applyFont="1" applyAlignment="1">
      <alignment horizontal="center"/>
    </xf>
    <xf numFmtId="0" fontId="32" fillId="0" borderId="0" xfId="0" applyFont="1" applyAlignment="1"/>
    <xf numFmtId="0" fontId="43" fillId="0" borderId="0" xfId="0" applyFont="1"/>
    <xf numFmtId="0" fontId="44" fillId="0" borderId="0" xfId="0" applyFont="1" applyAlignment="1">
      <alignment horizontal="center"/>
    </xf>
    <xf numFmtId="0" fontId="45" fillId="0" borderId="0" xfId="0" applyFont="1"/>
    <xf numFmtId="3" fontId="43" fillId="0" borderId="0" xfId="0" applyNumberFormat="1" applyFont="1"/>
    <xf numFmtId="0" fontId="37" fillId="0" borderId="4" xfId="0" applyFont="1" applyBorder="1" applyAlignment="1">
      <alignment horizontal="center" vertical="center"/>
    </xf>
    <xf numFmtId="0" fontId="37" fillId="0" borderId="5" xfId="0" applyFont="1" applyBorder="1" applyAlignment="1">
      <alignment horizontal="center" vertical="center"/>
    </xf>
    <xf numFmtId="0" fontId="37" fillId="0" borderId="4" xfId="0" applyFont="1" applyFill="1" applyBorder="1" applyAlignment="1">
      <alignment horizontal="center" vertical="center" wrapText="1"/>
    </xf>
    <xf numFmtId="0" fontId="46" fillId="0" borderId="0" xfId="0" applyFont="1" applyAlignment="1">
      <alignment horizontal="center"/>
    </xf>
    <xf numFmtId="4" fontId="46" fillId="0" borderId="0" xfId="0" applyNumberFormat="1" applyFont="1" applyAlignment="1">
      <alignment horizontal="center"/>
    </xf>
    <xf numFmtId="0" fontId="37" fillId="0" borderId="6" xfId="0" applyFont="1" applyBorder="1" applyAlignment="1">
      <alignment horizontal="center" vertical="center" wrapText="1"/>
    </xf>
    <xf numFmtId="4" fontId="46" fillId="0" borderId="5" xfId="0" applyNumberFormat="1" applyFont="1" applyBorder="1" applyAlignment="1">
      <alignment horizontal="center"/>
    </xf>
    <xf numFmtId="43" fontId="46" fillId="0" borderId="7" xfId="1" applyFont="1" applyBorder="1" applyAlignment="1">
      <alignment horizontal="center" vertical="center"/>
    </xf>
    <xf numFmtId="43" fontId="36" fillId="0" borderId="5" xfId="1" applyFont="1" applyBorder="1" applyAlignment="1">
      <alignment horizontal="center"/>
    </xf>
    <xf numFmtId="0" fontId="37" fillId="0" borderId="8" xfId="0" applyFont="1" applyBorder="1" applyAlignment="1">
      <alignment horizontal="center" vertical="center" wrapText="1"/>
    </xf>
    <xf numFmtId="4" fontId="46" fillId="0" borderId="8" xfId="0" applyNumberFormat="1" applyFont="1" applyBorder="1"/>
    <xf numFmtId="43" fontId="36" fillId="0" borderId="8" xfId="1" applyFont="1" applyBorder="1" applyAlignment="1">
      <alignment horizontal="center"/>
    </xf>
    <xf numFmtId="0" fontId="46" fillId="0" borderId="0" xfId="0" applyFont="1"/>
    <xf numFmtId="4" fontId="46" fillId="0" borderId="0" xfId="0" applyNumberFormat="1" applyFont="1"/>
    <xf numFmtId="0" fontId="37" fillId="0" borderId="12" xfId="0" applyFont="1" applyBorder="1" applyAlignment="1">
      <alignment horizontal="center" vertical="center" wrapText="1"/>
    </xf>
    <xf numFmtId="4" fontId="37" fillId="0" borderId="8" xfId="0" applyNumberFormat="1" applyFont="1" applyBorder="1" applyAlignment="1">
      <alignment vertical="center"/>
    </xf>
    <xf numFmtId="4" fontId="37" fillId="0" borderId="13" xfId="0" applyNumberFormat="1" applyFont="1" applyBorder="1" applyAlignment="1">
      <alignment vertical="center"/>
    </xf>
    <xf numFmtId="0" fontId="37" fillId="0" borderId="0" xfId="0" applyFont="1" applyAlignment="1">
      <alignment vertical="center"/>
    </xf>
    <xf numFmtId="4" fontId="37" fillId="0" borderId="0" xfId="0" applyNumberFormat="1" applyFont="1" applyAlignment="1">
      <alignment vertical="center"/>
    </xf>
    <xf numFmtId="0" fontId="36" fillId="0" borderId="8" xfId="0" applyFont="1" applyBorder="1" applyAlignment="1">
      <alignment vertical="center"/>
    </xf>
    <xf numFmtId="4" fontId="46" fillId="0" borderId="8" xfId="0" applyNumberFormat="1" applyFont="1" applyBorder="1" applyAlignment="1">
      <alignment horizontal="center"/>
    </xf>
    <xf numFmtId="0" fontId="36" fillId="0" borderId="8" xfId="0" applyFont="1" applyBorder="1" applyAlignment="1">
      <alignment horizontal="left"/>
    </xf>
    <xf numFmtId="43" fontId="37" fillId="0" borderId="8" xfId="1" applyFont="1" applyBorder="1" applyAlignment="1">
      <alignment vertical="center"/>
    </xf>
    <xf numFmtId="43" fontId="37" fillId="0" borderId="8" xfId="1" applyFont="1" applyBorder="1" applyAlignment="1">
      <alignment horizontal="center"/>
    </xf>
    <xf numFmtId="4" fontId="37" fillId="0" borderId="8" xfId="0" applyNumberFormat="1" applyFont="1" applyBorder="1" applyAlignment="1">
      <alignment horizontal="right"/>
    </xf>
    <xf numFmtId="0" fontId="37" fillId="0" borderId="0" xfId="0" applyFont="1" applyAlignment="1">
      <alignment horizontal="center" wrapText="1"/>
    </xf>
    <xf numFmtId="0" fontId="37" fillId="0" borderId="0" xfId="0" applyFont="1" applyAlignment="1">
      <alignment horizontal="center"/>
    </xf>
    <xf numFmtId="4" fontId="37" fillId="0" borderId="0" xfId="0" applyNumberFormat="1" applyFont="1" applyAlignment="1">
      <alignment horizontal="center"/>
    </xf>
    <xf numFmtId="4" fontId="37" fillId="0" borderId="8" xfId="0" applyNumberFormat="1" applyFont="1" applyBorder="1" applyAlignment="1">
      <alignment horizontal="right" wrapText="1"/>
    </xf>
    <xf numFmtId="0" fontId="36" fillId="0" borderId="9" xfId="0" applyFont="1" applyBorder="1"/>
    <xf numFmtId="4" fontId="36" fillId="0" borderId="9" xfId="0" applyNumberFormat="1" applyFont="1" applyBorder="1"/>
    <xf numFmtId="4" fontId="36" fillId="0" borderId="0" xfId="0" applyNumberFormat="1" applyFont="1"/>
    <xf numFmtId="3" fontId="37" fillId="0" borderId="4" xfId="0" applyNumberFormat="1" applyFont="1" applyBorder="1" applyAlignment="1">
      <alignment horizontal="center" vertical="center"/>
    </xf>
    <xf numFmtId="43" fontId="47" fillId="0" borderId="4" xfId="1" applyFont="1" applyBorder="1" applyAlignment="1">
      <alignment horizontal="center" vertical="center"/>
    </xf>
    <xf numFmtId="0" fontId="37" fillId="0" borderId="4" xfId="0" applyFont="1" applyBorder="1" applyAlignment="1">
      <alignment horizontal="center" vertical="center" wrapText="1"/>
    </xf>
    <xf numFmtId="3" fontId="36" fillId="0" borderId="0" xfId="0" applyNumberFormat="1" applyFont="1"/>
    <xf numFmtId="3" fontId="36" fillId="0" borderId="17" xfId="0" applyNumberFormat="1" applyFont="1" applyBorder="1"/>
    <xf numFmtId="4" fontId="36" fillId="0" borderId="1" xfId="0" applyNumberFormat="1" applyFont="1" applyBorder="1"/>
    <xf numFmtId="43" fontId="47" fillId="0" borderId="20" xfId="1" applyFont="1" applyBorder="1" applyAlignment="1">
      <alignment horizontal="center" vertical="center"/>
    </xf>
    <xf numFmtId="0" fontId="48" fillId="0" borderId="0" xfId="0" applyFont="1"/>
    <xf numFmtId="0" fontId="41" fillId="0" borderId="0" xfId="0" applyFont="1"/>
    <xf numFmtId="0" fontId="41" fillId="2" borderId="0" xfId="0" applyFont="1" applyFill="1"/>
    <xf numFmtId="3" fontId="23" fillId="0" borderId="0" xfId="0" applyNumberFormat="1" applyFont="1"/>
    <xf numFmtId="3" fontId="23" fillId="0" borderId="1" xfId="0" applyNumberFormat="1" applyFont="1" applyBorder="1"/>
    <xf numFmtId="3" fontId="35" fillId="0" borderId="0" xfId="0" applyNumberFormat="1" applyFont="1"/>
    <xf numFmtId="0" fontId="49" fillId="0" borderId="0" xfId="0" applyFont="1" applyAlignment="1">
      <alignment horizontal="center"/>
    </xf>
    <xf numFmtId="0" fontId="46" fillId="0" borderId="6" xfId="0" applyFont="1" applyBorder="1"/>
    <xf numFmtId="0" fontId="46" fillId="0" borderId="17" xfId="0" applyFont="1" applyBorder="1"/>
    <xf numFmtId="3" fontId="46" fillId="0" borderId="0" xfId="0" applyNumberFormat="1" applyFont="1" applyBorder="1" applyAlignment="1">
      <alignment horizontal="center" vertical="center"/>
    </xf>
    <xf numFmtId="3" fontId="46" fillId="0" borderId="13" xfId="0" applyNumberFormat="1" applyFont="1" applyBorder="1" applyAlignment="1">
      <alignment horizontal="center" vertical="center"/>
    </xf>
    <xf numFmtId="0" fontId="46" fillId="0" borderId="12" xfId="0" applyFont="1" applyBorder="1"/>
    <xf numFmtId="3" fontId="46" fillId="0" borderId="0" xfId="0" applyNumberFormat="1" applyFont="1" applyFill="1" applyAlignment="1">
      <alignment horizontal="center"/>
    </xf>
    <xf numFmtId="4" fontId="46" fillId="0" borderId="13" xfId="0" applyNumberFormat="1" applyFont="1" applyBorder="1" applyAlignment="1">
      <alignment horizontal="center" vertical="center"/>
    </xf>
    <xf numFmtId="4" fontId="46" fillId="0" borderId="0" xfId="0" applyNumberFormat="1" applyFont="1" applyFill="1" applyAlignment="1">
      <alignment horizontal="center"/>
    </xf>
    <xf numFmtId="49" fontId="36" fillId="0" borderId="12" xfId="0" applyNumberFormat="1" applyFont="1" applyBorder="1"/>
    <xf numFmtId="4" fontId="46" fillId="0" borderId="1" xfId="0" applyNumberFormat="1" applyFont="1" applyFill="1" applyBorder="1" applyAlignment="1">
      <alignment horizontal="center"/>
    </xf>
    <xf numFmtId="4" fontId="46" fillId="0" borderId="14" xfId="0" applyNumberFormat="1" applyFont="1" applyBorder="1" applyAlignment="1">
      <alignment horizontal="center" vertical="center"/>
    </xf>
    <xf numFmtId="4" fontId="37" fillId="0" borderId="1" xfId="0" applyNumberFormat="1" applyFont="1" applyBorder="1" applyAlignment="1">
      <alignment horizontal="center" vertical="center"/>
    </xf>
    <xf numFmtId="4" fontId="37" fillId="0" borderId="14" xfId="0" applyNumberFormat="1" applyFont="1" applyBorder="1" applyAlignment="1">
      <alignment horizontal="center" vertical="center"/>
    </xf>
    <xf numFmtId="49" fontId="46" fillId="0" borderId="12" xfId="0" applyNumberFormat="1" applyFont="1" applyBorder="1"/>
    <xf numFmtId="4" fontId="36" fillId="0" borderId="0" xfId="0" applyNumberFormat="1" applyFont="1" applyBorder="1" applyAlignment="1">
      <alignment horizontal="center" vertical="center"/>
    </xf>
    <xf numFmtId="49" fontId="37" fillId="0" borderId="12" xfId="0" applyNumberFormat="1" applyFont="1" applyBorder="1"/>
    <xf numFmtId="4" fontId="37" fillId="0" borderId="2" xfId="0" applyNumberFormat="1" applyFont="1" applyBorder="1" applyAlignment="1">
      <alignment horizontal="center" vertical="center"/>
    </xf>
    <xf numFmtId="4" fontId="37" fillId="0" borderId="15" xfId="0" applyNumberFormat="1" applyFont="1" applyBorder="1" applyAlignment="1">
      <alignment horizontal="center" vertical="center"/>
    </xf>
    <xf numFmtId="4" fontId="37" fillId="0" borderId="10" xfId="0" applyNumberFormat="1" applyFont="1" applyBorder="1" applyAlignment="1">
      <alignment horizontal="center" vertical="center"/>
    </xf>
    <xf numFmtId="4" fontId="37" fillId="0" borderId="19" xfId="0" applyNumberFormat="1" applyFont="1" applyBorder="1" applyAlignment="1">
      <alignment horizontal="center" vertical="center"/>
    </xf>
    <xf numFmtId="49" fontId="46" fillId="0" borderId="17" xfId="0" applyNumberFormat="1" applyFont="1" applyBorder="1"/>
    <xf numFmtId="3" fontId="46" fillId="0" borderId="1" xfId="0" applyNumberFormat="1" applyFont="1" applyBorder="1"/>
    <xf numFmtId="3" fontId="46" fillId="0" borderId="14" xfId="0" applyNumberFormat="1" applyFont="1" applyBorder="1"/>
    <xf numFmtId="49" fontId="37" fillId="0" borderId="0" xfId="0" applyNumberFormat="1" applyFont="1"/>
    <xf numFmtId="3" fontId="37" fillId="0" borderId="0" xfId="0" applyNumberFormat="1" applyFont="1"/>
    <xf numFmtId="3" fontId="46" fillId="0" borderId="0" xfId="0" applyNumberFormat="1" applyFont="1"/>
    <xf numFmtId="4" fontId="41" fillId="0" borderId="0" xfId="0" applyNumberFormat="1" applyFont="1"/>
    <xf numFmtId="4" fontId="23" fillId="2" borderId="0" xfId="0" applyNumberFormat="1" applyFont="1" applyFill="1"/>
    <xf numFmtId="0" fontId="52" fillId="0" borderId="0" xfId="0" applyFont="1" applyAlignment="1">
      <alignment horizontal="center"/>
    </xf>
    <xf numFmtId="1" fontId="37" fillId="2" borderId="2" xfId="0" applyNumberFormat="1" applyFont="1" applyFill="1" applyBorder="1" applyAlignment="1">
      <alignment horizontal="center" vertical="center"/>
    </xf>
    <xf numFmtId="1" fontId="37" fillId="2" borderId="15" xfId="0" applyNumberFormat="1" applyFont="1" applyFill="1" applyBorder="1" applyAlignment="1">
      <alignment horizontal="center" vertical="center"/>
    </xf>
    <xf numFmtId="3" fontId="46" fillId="2" borderId="0" xfId="0" applyNumberFormat="1" applyFont="1" applyFill="1" applyBorder="1" applyAlignment="1">
      <alignment horizontal="center" vertical="center"/>
    </xf>
    <xf numFmtId="4" fontId="46" fillId="2" borderId="13" xfId="0" applyNumberFormat="1" applyFont="1" applyFill="1" applyBorder="1" applyAlignment="1">
      <alignment horizontal="center" vertical="center"/>
    </xf>
    <xf numFmtId="4" fontId="46" fillId="2" borderId="0" xfId="0" applyNumberFormat="1" applyFont="1" applyFill="1" applyAlignment="1">
      <alignment horizontal="center"/>
    </xf>
    <xf numFmtId="4" fontId="37" fillId="2" borderId="2" xfId="0" applyNumberFormat="1" applyFont="1" applyFill="1" applyBorder="1" applyAlignment="1">
      <alignment horizontal="center" vertical="center"/>
    </xf>
    <xf numFmtId="4" fontId="37" fillId="2" borderId="15" xfId="0" applyNumberFormat="1" applyFont="1" applyFill="1" applyBorder="1" applyAlignment="1">
      <alignment horizontal="center" vertical="center"/>
    </xf>
    <xf numFmtId="4" fontId="46" fillId="2" borderId="0" xfId="0" applyNumberFormat="1" applyFont="1" applyFill="1" applyBorder="1" applyAlignment="1">
      <alignment horizontal="center" vertical="center"/>
    </xf>
    <xf numFmtId="2" fontId="46" fillId="0" borderId="0" xfId="0" applyNumberFormat="1" applyFont="1" applyAlignment="1">
      <alignment horizontal="center"/>
    </xf>
    <xf numFmtId="4" fontId="37" fillId="2" borderId="0" xfId="0" applyNumberFormat="1" applyFont="1" applyFill="1" applyBorder="1" applyAlignment="1">
      <alignment horizontal="center" vertical="center"/>
    </xf>
    <xf numFmtId="4" fontId="37" fillId="2" borderId="13" xfId="0" applyNumberFormat="1" applyFont="1" applyFill="1" applyBorder="1" applyAlignment="1">
      <alignment horizontal="center" vertical="center"/>
    </xf>
    <xf numFmtId="4" fontId="36" fillId="2" borderId="13" xfId="0" applyNumberFormat="1" applyFont="1" applyFill="1" applyBorder="1" applyAlignment="1">
      <alignment horizontal="center" vertical="center"/>
    </xf>
    <xf numFmtId="4" fontId="36" fillId="2" borderId="1" xfId="0" applyNumberFormat="1" applyFont="1" applyFill="1" applyBorder="1" applyAlignment="1">
      <alignment horizontal="center" vertical="center"/>
    </xf>
    <xf numFmtId="4" fontId="36" fillId="2" borderId="14" xfId="0" applyNumberFormat="1" applyFont="1" applyFill="1" applyBorder="1" applyAlignment="1">
      <alignment horizontal="center" vertical="center"/>
    </xf>
    <xf numFmtId="4" fontId="37" fillId="2" borderId="10" xfId="0" applyNumberFormat="1" applyFont="1" applyFill="1" applyBorder="1" applyAlignment="1">
      <alignment horizontal="center" vertical="center"/>
    </xf>
    <xf numFmtId="4" fontId="37" fillId="2" borderId="19" xfId="0" applyNumberFormat="1" applyFont="1" applyFill="1" applyBorder="1" applyAlignment="1">
      <alignment horizontal="center" vertical="center"/>
    </xf>
    <xf numFmtId="0" fontId="37" fillId="0" borderId="17" xfId="0" applyFont="1" applyBorder="1"/>
    <xf numFmtId="4" fontId="37" fillId="2" borderId="1" xfId="0" applyNumberFormat="1" applyFont="1" applyFill="1" applyBorder="1" applyAlignment="1">
      <alignment horizontal="center" vertical="center"/>
    </xf>
    <xf numFmtId="4" fontId="37" fillId="2" borderId="14" xfId="0" applyNumberFormat="1" applyFont="1" applyFill="1" applyBorder="1" applyAlignment="1">
      <alignment horizontal="center" vertical="center"/>
    </xf>
    <xf numFmtId="4" fontId="46" fillId="2" borderId="0" xfId="0" applyNumberFormat="1" applyFont="1" applyFill="1" applyBorder="1" applyAlignment="1">
      <alignment horizontal="center"/>
    </xf>
    <xf numFmtId="4" fontId="37" fillId="0" borderId="0" xfId="0" applyNumberFormat="1" applyFont="1" applyFill="1" applyBorder="1" applyAlignment="1">
      <alignment horizontal="center"/>
    </xf>
    <xf numFmtId="4" fontId="46" fillId="2" borderId="14" xfId="0" applyNumberFormat="1" applyFont="1" applyFill="1" applyBorder="1" applyAlignment="1">
      <alignment horizontal="center" vertical="center"/>
    </xf>
    <xf numFmtId="0" fontId="52" fillId="0" borderId="12" xfId="0" applyFont="1" applyBorder="1"/>
    <xf numFmtId="4" fontId="52" fillId="2" borderId="10" xfId="0" applyNumberFormat="1" applyFont="1" applyFill="1" applyBorder="1" applyAlignment="1">
      <alignment horizontal="center" vertical="center"/>
    </xf>
    <xf numFmtId="4" fontId="52" fillId="2" borderId="19" xfId="0" applyNumberFormat="1" applyFont="1" applyFill="1" applyBorder="1" applyAlignment="1">
      <alignment horizontal="center" vertical="center"/>
    </xf>
    <xf numFmtId="0" fontId="46" fillId="2" borderId="1" xfId="0" applyFont="1" applyFill="1" applyBorder="1"/>
    <xf numFmtId="4" fontId="46" fillId="2" borderId="14" xfId="0" applyNumberFormat="1" applyFont="1" applyFill="1" applyBorder="1"/>
    <xf numFmtId="0" fontId="52" fillId="0" borderId="0" xfId="0" applyFont="1"/>
    <xf numFmtId="0" fontId="46" fillId="2" borderId="0" xfId="0" applyFont="1" applyFill="1"/>
    <xf numFmtId="4" fontId="46" fillId="2" borderId="0" xfId="0" applyNumberFormat="1" applyFont="1" applyFill="1"/>
    <xf numFmtId="168" fontId="23" fillId="0" borderId="0" xfId="1" applyNumberFormat="1" applyFont="1"/>
    <xf numFmtId="3" fontId="46" fillId="2" borderId="0" xfId="0" applyNumberFormat="1" applyFont="1" applyFill="1" applyBorder="1" applyAlignment="1">
      <alignment horizontal="center"/>
    </xf>
    <xf numFmtId="3" fontId="46" fillId="2" borderId="13" xfId="0" applyNumberFormat="1" applyFont="1" applyFill="1" applyBorder="1" applyAlignment="1">
      <alignment horizontal="center"/>
    </xf>
    <xf numFmtId="3" fontId="37" fillId="2" borderId="2" xfId="0" applyNumberFormat="1" applyFont="1" applyFill="1" applyBorder="1" applyAlignment="1">
      <alignment horizontal="center"/>
    </xf>
    <xf numFmtId="3" fontId="37" fillId="2" borderId="15" xfId="0" applyNumberFormat="1" applyFont="1" applyFill="1" applyBorder="1" applyAlignment="1">
      <alignment horizontal="center"/>
    </xf>
    <xf numFmtId="3" fontId="37" fillId="2" borderId="0" xfId="0" applyNumberFormat="1" applyFont="1" applyFill="1" applyBorder="1" applyAlignment="1">
      <alignment horizontal="center"/>
    </xf>
    <xf numFmtId="3" fontId="37" fillId="2" borderId="13" xfId="0" applyNumberFormat="1" applyFont="1" applyFill="1" applyBorder="1" applyAlignment="1">
      <alignment horizontal="center"/>
    </xf>
    <xf numFmtId="3" fontId="36" fillId="2" borderId="13" xfId="0" applyNumberFormat="1" applyFont="1" applyFill="1" applyBorder="1" applyAlignment="1">
      <alignment horizontal="center"/>
    </xf>
    <xf numFmtId="3" fontId="36" fillId="2" borderId="0" xfId="0" applyNumberFormat="1" applyFont="1" applyFill="1" applyBorder="1" applyAlignment="1">
      <alignment horizontal="center"/>
    </xf>
    <xf numFmtId="3" fontId="37" fillId="2" borderId="10" xfId="0" applyNumberFormat="1" applyFont="1" applyFill="1" applyBorder="1" applyAlignment="1">
      <alignment horizontal="center"/>
    </xf>
    <xf numFmtId="3" fontId="37" fillId="2" borderId="19" xfId="0" applyNumberFormat="1" applyFont="1" applyFill="1" applyBorder="1" applyAlignment="1">
      <alignment horizontal="center"/>
    </xf>
    <xf numFmtId="0" fontId="37" fillId="2" borderId="1" xfId="0" applyFont="1" applyFill="1" applyBorder="1" applyAlignment="1">
      <alignment horizontal="center"/>
    </xf>
    <xf numFmtId="0" fontId="37" fillId="2" borderId="14" xfId="0" applyFont="1" applyFill="1" applyBorder="1" applyAlignment="1">
      <alignment horizontal="center"/>
    </xf>
    <xf numFmtId="3" fontId="37" fillId="2" borderId="11" xfId="0" applyNumberFormat="1" applyFont="1" applyFill="1" applyBorder="1" applyAlignment="1">
      <alignment horizontal="center"/>
    </xf>
    <xf numFmtId="3" fontId="37" fillId="2" borderId="7" xfId="0" applyNumberFormat="1" applyFont="1" applyFill="1" applyBorder="1" applyAlignment="1">
      <alignment horizontal="center"/>
    </xf>
    <xf numFmtId="3" fontId="37" fillId="0" borderId="2" xfId="0" applyNumberFormat="1" applyFont="1" applyBorder="1" applyAlignment="1">
      <alignment horizontal="center"/>
    </xf>
    <xf numFmtId="3" fontId="37" fillId="0" borderId="15" xfId="0" applyNumberFormat="1" applyFont="1" applyBorder="1" applyAlignment="1">
      <alignment horizontal="center"/>
    </xf>
    <xf numFmtId="166" fontId="46" fillId="2" borderId="1" xfId="0" applyNumberFormat="1" applyFont="1" applyFill="1" applyBorder="1" applyAlignment="1">
      <alignment horizontal="center"/>
    </xf>
    <xf numFmtId="0" fontId="46" fillId="2" borderId="14" xfId="0" applyFont="1" applyFill="1" applyBorder="1" applyAlignment="1">
      <alignment horizontal="center"/>
    </xf>
    <xf numFmtId="166" fontId="46" fillId="2" borderId="0" xfId="0" applyNumberFormat="1" applyFont="1" applyFill="1" applyAlignment="1">
      <alignment horizontal="center"/>
    </xf>
    <xf numFmtId="0" fontId="46" fillId="2" borderId="0" xfId="0" applyFont="1" applyFill="1" applyAlignment="1">
      <alignment horizontal="center"/>
    </xf>
    <xf numFmtId="3" fontId="52" fillId="2" borderId="0" xfId="0" applyNumberFormat="1" applyFont="1" applyFill="1" applyAlignment="1">
      <alignment horizontal="center"/>
    </xf>
    <xf numFmtId="0" fontId="33" fillId="0" borderId="0" xfId="0" applyFont="1" applyAlignment="1">
      <alignment horizontal="centerContinuous"/>
    </xf>
    <xf numFmtId="0" fontId="35" fillId="0" borderId="1" xfId="0" applyFont="1" applyBorder="1" applyAlignment="1">
      <alignment horizontal="center"/>
    </xf>
    <xf numFmtId="3" fontId="35" fillId="0" borderId="1" xfId="0" applyNumberFormat="1" applyFont="1" applyBorder="1"/>
    <xf numFmtId="0" fontId="46" fillId="0" borderId="18" xfId="0" applyFont="1" applyBorder="1"/>
    <xf numFmtId="1" fontId="37" fillId="0" borderId="2" xfId="0" applyNumberFormat="1" applyFont="1" applyBorder="1" applyAlignment="1">
      <alignment horizontal="center" vertical="center"/>
    </xf>
    <xf numFmtId="1" fontId="37" fillId="0" borderId="15"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14" xfId="0" applyNumberFormat="1" applyFont="1" applyBorder="1" applyAlignment="1">
      <alignment horizontal="center" vertical="center"/>
    </xf>
    <xf numFmtId="3" fontId="36" fillId="0" borderId="0" xfId="0" applyNumberFormat="1" applyFont="1" applyBorder="1" applyAlignment="1">
      <alignment horizontal="center" vertical="center"/>
    </xf>
    <xf numFmtId="3" fontId="37" fillId="0" borderId="2" xfId="0" applyNumberFormat="1" applyFont="1" applyBorder="1" applyAlignment="1">
      <alignment horizontal="center" vertical="center"/>
    </xf>
    <xf numFmtId="3" fontId="37" fillId="0" borderId="15" xfId="0" applyNumberFormat="1" applyFont="1" applyBorder="1" applyAlignment="1">
      <alignment horizontal="center" vertical="center"/>
    </xf>
    <xf numFmtId="3" fontId="37" fillId="0" borderId="10" xfId="0" applyNumberFormat="1" applyFont="1" applyBorder="1" applyAlignment="1">
      <alignment horizontal="center" vertical="center"/>
    </xf>
    <xf numFmtId="3" fontId="37" fillId="0" borderId="19" xfId="0" applyNumberFormat="1" applyFont="1" applyBorder="1" applyAlignment="1">
      <alignment horizontal="center" vertical="center"/>
    </xf>
    <xf numFmtId="49" fontId="46" fillId="0" borderId="0" xfId="0" applyNumberFormat="1" applyFont="1"/>
    <xf numFmtId="0" fontId="53" fillId="0" borderId="0" xfId="0" applyFont="1"/>
    <xf numFmtId="3" fontId="54" fillId="0" borderId="0" xfId="0" applyNumberFormat="1" applyFont="1"/>
    <xf numFmtId="3" fontId="53" fillId="0" borderId="0" xfId="0" applyNumberFormat="1" applyFont="1"/>
    <xf numFmtId="0" fontId="35" fillId="0" borderId="0" xfId="0" applyFont="1" applyAlignment="1"/>
    <xf numFmtId="0" fontId="23" fillId="0" borderId="0" xfId="0" applyFont="1" applyAlignment="1"/>
    <xf numFmtId="0" fontId="44" fillId="0" borderId="0" xfId="0" applyFont="1" applyAlignment="1">
      <alignment vertical="center"/>
    </xf>
    <xf numFmtId="0" fontId="44" fillId="0" borderId="0" xfId="0" applyFont="1" applyAlignment="1">
      <alignment horizontal="center" wrapText="1"/>
    </xf>
    <xf numFmtId="0" fontId="37" fillId="0" borderId="5" xfId="0" applyFont="1" applyBorder="1" applyAlignment="1">
      <alignment horizontal="center" vertical="center" wrapText="1"/>
    </xf>
    <xf numFmtId="3" fontId="46" fillId="0" borderId="5" xfId="0" applyNumberFormat="1" applyFont="1" applyBorder="1" applyAlignment="1">
      <alignment horizontal="center" vertical="center"/>
    </xf>
    <xf numFmtId="3" fontId="36" fillId="0" borderId="5" xfId="0" applyNumberFormat="1" applyFont="1" applyBorder="1" applyAlignment="1">
      <alignment horizontal="center" vertical="center"/>
    </xf>
    <xf numFmtId="0" fontId="36" fillId="0" borderId="8" xfId="0" applyFont="1" applyBorder="1" applyAlignment="1">
      <alignment horizontal="center"/>
    </xf>
    <xf numFmtId="3" fontId="46" fillId="0" borderId="8" xfId="0" applyNumberFormat="1" applyFont="1" applyBorder="1" applyAlignment="1">
      <alignment horizontal="center" vertical="center"/>
    </xf>
    <xf numFmtId="3" fontId="36" fillId="0" borderId="8" xfId="0" applyNumberFormat="1" applyFont="1" applyBorder="1" applyAlignment="1">
      <alignment horizontal="center" vertical="center"/>
    </xf>
    <xf numFmtId="3" fontId="37" fillId="0" borderId="8" xfId="0" applyNumberFormat="1" applyFont="1" applyBorder="1" applyAlignment="1">
      <alignment horizontal="center" vertical="center"/>
    </xf>
    <xf numFmtId="3" fontId="36" fillId="0" borderId="8" xfId="0" applyNumberFormat="1" applyFont="1" applyBorder="1" applyAlignment="1">
      <alignment horizontal="center" vertical="center" wrapText="1"/>
    </xf>
    <xf numFmtId="43" fontId="36" fillId="0" borderId="8" xfId="1" applyFont="1" applyBorder="1" applyAlignment="1">
      <alignment horizontal="center" vertical="center"/>
    </xf>
    <xf numFmtId="0" fontId="36" fillId="0" borderId="8" xfId="0" applyFont="1" applyBorder="1" applyAlignment="1">
      <alignment horizontal="left" vertical="center"/>
    </xf>
    <xf numFmtId="0" fontId="36" fillId="0" borderId="9" xfId="0" applyFont="1" applyBorder="1" applyAlignment="1">
      <alignment vertical="center"/>
    </xf>
    <xf numFmtId="3" fontId="36" fillId="0" borderId="9" xfId="0" applyNumberFormat="1" applyFont="1" applyBorder="1" applyAlignment="1">
      <alignment horizontal="center" vertical="center"/>
    </xf>
    <xf numFmtId="37" fontId="47" fillId="0" borderId="4" xfId="0" applyNumberFormat="1" applyFont="1" applyBorder="1" applyAlignment="1">
      <alignment horizontal="center" vertical="center"/>
    </xf>
    <xf numFmtId="37" fontId="47" fillId="0" borderId="20" xfId="0" applyNumberFormat="1" applyFont="1" applyBorder="1" applyAlignment="1">
      <alignment horizontal="center" vertical="center"/>
    </xf>
    <xf numFmtId="0" fontId="32" fillId="0" borderId="0" xfId="0" applyFont="1"/>
    <xf numFmtId="1" fontId="37" fillId="0" borderId="11" xfId="0" applyNumberFormat="1" applyFont="1" applyBorder="1" applyAlignment="1">
      <alignment horizontal="center"/>
    </xf>
    <xf numFmtId="0" fontId="37" fillId="0" borderId="11" xfId="0" applyFont="1" applyBorder="1" applyAlignment="1">
      <alignment horizontal="center"/>
    </xf>
    <xf numFmtId="1" fontId="37" fillId="0" borderId="7" xfId="0" applyNumberFormat="1" applyFont="1" applyBorder="1" applyAlignment="1">
      <alignment horizontal="center"/>
    </xf>
    <xf numFmtId="3" fontId="37" fillId="0" borderId="1" xfId="0" applyNumberFormat="1" applyFont="1" applyBorder="1" applyAlignment="1">
      <alignment horizontal="center"/>
    </xf>
    <xf numFmtId="0" fontId="37" fillId="0" borderId="1" xfId="0" applyFont="1" applyBorder="1" applyAlignment="1">
      <alignment horizontal="center"/>
    </xf>
    <xf numFmtId="3" fontId="37" fillId="0" borderId="14" xfId="0" applyNumberFormat="1" applyFont="1" applyBorder="1" applyAlignment="1">
      <alignment horizontal="center"/>
    </xf>
    <xf numFmtId="3" fontId="37" fillId="0" borderId="0" xfId="0" applyNumberFormat="1" applyFont="1" applyBorder="1" applyAlignment="1">
      <alignment horizontal="center"/>
    </xf>
    <xf numFmtId="0" fontId="37" fillId="0" borderId="0" xfId="0" applyFont="1" applyBorder="1" applyAlignment="1">
      <alignment horizontal="center"/>
    </xf>
    <xf numFmtId="3" fontId="37" fillId="0" borderId="13" xfId="0" applyNumberFormat="1" applyFont="1" applyBorder="1" applyAlignment="1">
      <alignment horizontal="center"/>
    </xf>
    <xf numFmtId="3" fontId="37" fillId="0" borderId="1" xfId="0" applyNumberFormat="1" applyFont="1" applyBorder="1" applyAlignment="1">
      <alignment horizontal="right"/>
    </xf>
    <xf numFmtId="3" fontId="37" fillId="0" borderId="14" xfId="0" applyNumberFormat="1" applyFont="1" applyBorder="1" applyAlignment="1">
      <alignment horizontal="right"/>
    </xf>
    <xf numFmtId="37" fontId="36" fillId="0" borderId="0" xfId="0" applyNumberFormat="1" applyFont="1" applyBorder="1"/>
    <xf numFmtId="37" fontId="36" fillId="0" borderId="13" xfId="0" applyNumberFormat="1" applyFont="1" applyBorder="1" applyAlignment="1">
      <alignment horizontal="center"/>
    </xf>
    <xf numFmtId="3" fontId="36" fillId="0" borderId="0" xfId="0" applyNumberFormat="1" applyFont="1" applyBorder="1" applyAlignment="1">
      <alignment vertical="center"/>
    </xf>
    <xf numFmtId="3" fontId="36" fillId="0" borderId="13" xfId="0" applyNumberFormat="1" applyFont="1" applyBorder="1" applyAlignment="1">
      <alignment vertical="center"/>
    </xf>
    <xf numFmtId="43" fontId="36" fillId="0" borderId="0" xfId="1" applyFont="1" applyBorder="1" applyAlignment="1">
      <alignment horizontal="right"/>
    </xf>
    <xf numFmtId="3" fontId="46" fillId="2" borderId="0" xfId="0" applyNumberFormat="1" applyFont="1" applyFill="1" applyBorder="1"/>
    <xf numFmtId="3" fontId="36" fillId="0" borderId="2" xfId="1" applyNumberFormat="1" applyFont="1" applyBorder="1" applyAlignment="1">
      <alignment horizontal="right"/>
    </xf>
    <xf numFmtId="3" fontId="36" fillId="0" borderId="15" xfId="1" applyNumberFormat="1" applyFont="1" applyBorder="1" applyAlignment="1">
      <alignment horizontal="right"/>
    </xf>
    <xf numFmtId="3" fontId="36" fillId="0" borderId="13" xfId="1" applyNumberFormat="1" applyFont="1" applyBorder="1" applyAlignment="1">
      <alignment horizontal="center"/>
    </xf>
    <xf numFmtId="43" fontId="36" fillId="0" borderId="13" xfId="1" applyFont="1" applyBorder="1" applyAlignment="1">
      <alignment horizontal="right"/>
    </xf>
    <xf numFmtId="3" fontId="36" fillId="0" borderId="0" xfId="0" applyNumberFormat="1" applyFont="1" applyBorder="1" applyAlignment="1">
      <alignment horizontal="right"/>
    </xf>
    <xf numFmtId="168" fontId="36" fillId="0" borderId="13" xfId="1" applyNumberFormat="1" applyFont="1" applyBorder="1" applyAlignment="1">
      <alignment horizontal="right"/>
    </xf>
    <xf numFmtId="43" fontId="36" fillId="0" borderId="0" xfId="1" applyFont="1" applyBorder="1" applyAlignment="1">
      <alignment vertical="center"/>
    </xf>
    <xf numFmtId="3" fontId="36" fillId="0" borderId="13" xfId="1" applyNumberFormat="1" applyFont="1" applyBorder="1"/>
    <xf numFmtId="3" fontId="37" fillId="0" borderId="3" xfId="1" applyNumberFormat="1" applyFont="1" applyBorder="1"/>
    <xf numFmtId="37" fontId="37" fillId="0" borderId="0" xfId="0" applyNumberFormat="1" applyFont="1" applyBorder="1"/>
    <xf numFmtId="3" fontId="37" fillId="0" borderId="16" xfId="1" applyNumberFormat="1" applyFont="1" applyBorder="1"/>
    <xf numFmtId="0" fontId="47" fillId="0" borderId="0" xfId="0" applyFont="1" applyAlignment="1">
      <alignment horizontal="left" vertical="center"/>
    </xf>
    <xf numFmtId="0" fontId="27" fillId="0" borderId="0" xfId="0" applyFont="1" applyAlignment="1">
      <alignment horizontal="left" vertical="center"/>
    </xf>
    <xf numFmtId="0" fontId="46" fillId="0" borderId="0" xfId="0" applyFont="1" applyAlignment="1">
      <alignment horizontal="left" vertical="center"/>
    </xf>
    <xf numFmtId="0" fontId="46" fillId="0" borderId="0" xfId="0" applyFont="1" applyAlignment="1">
      <alignment horizontal="left"/>
    </xf>
    <xf numFmtId="0" fontId="57" fillId="0" borderId="0" xfId="0" applyFont="1" applyFill="1" applyAlignment="1">
      <alignment vertical="center"/>
    </xf>
    <xf numFmtId="0" fontId="59" fillId="0" borderId="0" xfId="0" applyFont="1" applyAlignment="1">
      <alignment vertical="center"/>
    </xf>
    <xf numFmtId="0" fontId="67" fillId="0" borderId="0" xfId="0" applyFont="1" applyAlignment="1">
      <alignment horizontal="center"/>
    </xf>
    <xf numFmtId="0" fontId="33" fillId="0" borderId="0" xfId="0" applyFont="1" applyAlignment="1">
      <alignment horizontal="left" vertical="center"/>
    </xf>
    <xf numFmtId="0" fontId="23" fillId="0" borderId="15" xfId="0" applyFont="1" applyBorder="1" applyAlignment="1">
      <alignment horizontal="left" vertical="center"/>
    </xf>
    <xf numFmtId="43" fontId="33" fillId="0" borderId="0" xfId="1" applyFont="1"/>
    <xf numFmtId="169" fontId="35" fillId="0" borderId="15" xfId="2" applyNumberFormat="1" applyFont="1" applyBorder="1" applyAlignment="1">
      <alignment horizontal="right"/>
    </xf>
    <xf numFmtId="0" fontId="44" fillId="0" borderId="4" xfId="0" applyFont="1" applyBorder="1" applyAlignment="1">
      <alignment horizontal="center" vertical="center" wrapText="1"/>
    </xf>
    <xf numFmtId="0" fontId="55" fillId="0" borderId="0" xfId="0" applyFont="1"/>
    <xf numFmtId="14" fontId="23" fillId="2" borderId="15" xfId="0" applyNumberFormat="1" applyFont="1" applyFill="1" applyBorder="1" applyAlignment="1">
      <alignment horizontal="left" vertical="center"/>
    </xf>
    <xf numFmtId="10" fontId="23" fillId="0" borderId="15" xfId="4" applyNumberFormat="1" applyFont="1" applyBorder="1" applyAlignment="1">
      <alignment horizontal="right" vertical="center"/>
    </xf>
    <xf numFmtId="169" fontId="23" fillId="0" borderId="15" xfId="2" applyNumberFormat="1" applyFont="1" applyBorder="1" applyAlignment="1">
      <alignment horizontal="right" vertical="center"/>
    </xf>
    <xf numFmtId="0" fontId="23" fillId="2" borderId="15" xfId="0" applyFont="1" applyFill="1" applyBorder="1" applyAlignment="1">
      <alignment horizontal="left" vertical="center"/>
    </xf>
    <xf numFmtId="167" fontId="23" fillId="0" borderId="15" xfId="0" applyNumberFormat="1" applyFont="1" applyBorder="1" applyAlignment="1">
      <alignment horizontal="right" vertical="center"/>
    </xf>
    <xf numFmtId="0" fontId="81" fillId="0" borderId="4" xfId="0" applyFont="1" applyBorder="1" applyAlignment="1">
      <alignment horizontal="left" vertical="center"/>
    </xf>
    <xf numFmtId="43" fontId="81" fillId="0" borderId="4" xfId="1" applyFont="1" applyBorder="1" applyAlignment="1">
      <alignment horizontal="center" vertical="center"/>
    </xf>
    <xf numFmtId="3" fontId="84" fillId="0" borderId="4" xfId="0" applyNumberFormat="1" applyFont="1" applyBorder="1" applyAlignment="1">
      <alignment horizontal="center" vertical="center"/>
    </xf>
    <xf numFmtId="0" fontId="83" fillId="0" borderId="4" xfId="0" applyFont="1" applyBorder="1" applyAlignment="1">
      <alignment horizontal="center" vertical="center" wrapText="1"/>
    </xf>
    <xf numFmtId="4" fontId="23" fillId="0" borderId="0" xfId="0" applyNumberFormat="1" applyFont="1" applyFill="1" applyAlignment="1">
      <alignment horizontal="right"/>
    </xf>
    <xf numFmtId="0" fontId="81" fillId="0" borderId="4" xfId="0" applyFont="1" applyBorder="1" applyAlignment="1">
      <alignment horizontal="center" vertical="center" wrapText="1"/>
    </xf>
    <xf numFmtId="4" fontId="84" fillId="0" borderId="4" xfId="0" applyNumberFormat="1" applyFont="1" applyBorder="1" applyAlignment="1">
      <alignment horizontal="center" vertical="center"/>
    </xf>
    <xf numFmtId="4" fontId="88" fillId="0" borderId="4" xfId="0" applyNumberFormat="1" applyFont="1" applyBorder="1" applyAlignment="1">
      <alignment horizontal="center" vertical="center"/>
    </xf>
    <xf numFmtId="0" fontId="23" fillId="0" borderId="0" xfId="0" applyFont="1" applyAlignment="1">
      <alignment horizontal="left"/>
    </xf>
    <xf numFmtId="0" fontId="30" fillId="0" borderId="0" xfId="3" applyFont="1" applyAlignment="1">
      <alignment horizontal="left"/>
    </xf>
    <xf numFmtId="43" fontId="23" fillId="0" borderId="4" xfId="1" applyFont="1" applyBorder="1" applyAlignment="1">
      <alignment horizontal="center" vertical="center"/>
    </xf>
    <xf numFmtId="0" fontId="87" fillId="0" borderId="0" xfId="0" applyFont="1" applyAlignment="1">
      <alignment horizontal="left" vertical="center"/>
    </xf>
    <xf numFmtId="4" fontId="81" fillId="0" borderId="4" xfId="0" applyNumberFormat="1" applyFont="1" applyBorder="1" applyAlignment="1">
      <alignment horizontal="center" vertical="center"/>
    </xf>
    <xf numFmtId="0" fontId="61" fillId="0" borderId="0" xfId="0" applyFont="1" applyAlignment="1">
      <alignment horizontal="left" vertical="center"/>
    </xf>
    <xf numFmtId="0" fontId="82" fillId="0" borderId="0" xfId="0" applyFont="1" applyAlignment="1">
      <alignment horizontal="left" vertical="center"/>
    </xf>
    <xf numFmtId="43" fontId="29" fillId="0" borderId="0" xfId="1" applyFont="1" applyBorder="1" applyAlignment="1">
      <alignment horizontal="center" vertical="center"/>
    </xf>
    <xf numFmtId="4" fontId="23" fillId="2" borderId="4" xfId="0" applyNumberFormat="1" applyFont="1" applyFill="1" applyBorder="1" applyAlignment="1">
      <alignment horizontal="center"/>
    </xf>
    <xf numFmtId="4" fontId="83" fillId="0" borderId="4" xfId="0" applyNumberFormat="1" applyFont="1" applyBorder="1" applyAlignment="1">
      <alignment horizontal="center" vertical="center"/>
    </xf>
    <xf numFmtId="0" fontId="81" fillId="0" borderId="4" xfId="0" applyFont="1" applyBorder="1" applyAlignment="1">
      <alignment horizontal="right" vertical="center"/>
    </xf>
    <xf numFmtId="0" fontId="83" fillId="0" borderId="4" xfId="0" applyFont="1" applyBorder="1" applyAlignment="1">
      <alignment horizontal="left" vertical="center"/>
    </xf>
    <xf numFmtId="0" fontId="59" fillId="0" borderId="0" xfId="0" applyFont="1" applyAlignment="1">
      <alignment horizontal="left" vertical="center"/>
    </xf>
    <xf numFmtId="168" fontId="83" fillId="0" borderId="4" xfId="1" applyNumberFormat="1" applyFont="1" applyBorder="1" applyAlignment="1">
      <alignment horizontal="center" vertical="center"/>
    </xf>
    <xf numFmtId="0" fontId="32" fillId="0" borderId="0" xfId="0" applyFont="1" applyAlignment="1">
      <alignment vertical="center"/>
    </xf>
    <xf numFmtId="4" fontId="23" fillId="2" borderId="5" xfId="0" applyNumberFormat="1" applyFont="1" applyFill="1" applyBorder="1" applyAlignment="1">
      <alignment horizontal="center" vertical="center"/>
    </xf>
    <xf numFmtId="166" fontId="81" fillId="0" borderId="4" xfId="0" applyNumberFormat="1" applyFont="1" applyBorder="1" applyAlignment="1">
      <alignment horizontal="center" vertical="center"/>
    </xf>
    <xf numFmtId="43" fontId="83" fillId="0" borderId="4" xfId="1" applyFont="1" applyBorder="1" applyAlignment="1">
      <alignment horizontal="center" vertical="center"/>
    </xf>
    <xf numFmtId="43" fontId="82" fillId="0" borderId="0" xfId="1" applyFont="1" applyFill="1" applyAlignment="1">
      <alignment horizontal="center"/>
    </xf>
    <xf numFmtId="0" fontId="83" fillId="0" borderId="4" xfId="0" applyFont="1" applyBorder="1" applyAlignment="1">
      <alignment horizontal="left" vertical="center" wrapText="1"/>
    </xf>
    <xf numFmtId="4" fontId="23" fillId="2" borderId="0" xfId="0" applyNumberFormat="1" applyFont="1" applyFill="1" applyBorder="1" applyAlignment="1">
      <alignment horizontal="center" vertical="center"/>
    </xf>
    <xf numFmtId="0" fontId="81" fillId="0" borderId="4" xfId="0" applyFont="1" applyBorder="1" applyAlignment="1">
      <alignment horizontal="center" vertical="center"/>
    </xf>
    <xf numFmtId="0" fontId="61" fillId="0" borderId="0" xfId="0" applyFont="1" applyAlignment="1">
      <alignment horizontal="left" vertical="center" indent="2"/>
    </xf>
    <xf numFmtId="4" fontId="23" fillId="2" borderId="9" xfId="0" applyNumberFormat="1" applyFont="1" applyFill="1" applyBorder="1" applyAlignment="1">
      <alignment horizontal="center" vertical="center"/>
    </xf>
    <xf numFmtId="0" fontId="23" fillId="0" borderId="4" xfId="0" applyFont="1" applyBorder="1" applyAlignment="1">
      <alignment horizontal="center"/>
    </xf>
    <xf numFmtId="0" fontId="26" fillId="3" borderId="0" xfId="0" applyFont="1" applyFill="1" applyAlignment="1">
      <alignment horizontal="center" vertical="center"/>
    </xf>
    <xf numFmtId="0" fontId="22" fillId="3" borderId="0" xfId="0" applyFont="1" applyFill="1" applyAlignment="1">
      <alignment horizontal="center" vertical="center"/>
    </xf>
    <xf numFmtId="14" fontId="22" fillId="3" borderId="0" xfId="0" applyNumberFormat="1" applyFont="1" applyFill="1" applyAlignment="1">
      <alignment horizontal="center" vertical="center"/>
    </xf>
    <xf numFmtId="0" fontId="25" fillId="3" borderId="0" xfId="0" applyFont="1" applyFill="1" applyAlignment="1">
      <alignment horizontal="center" vertical="center"/>
    </xf>
    <xf numFmtId="0" fontId="6" fillId="0" borderId="0" xfId="0" applyFont="1" applyAlignment="1">
      <alignment horizontal="center"/>
    </xf>
    <xf numFmtId="0" fontId="56" fillId="0" borderId="0" xfId="0" applyFont="1" applyFill="1" applyAlignment="1">
      <alignment horizontal="center" vertical="center"/>
    </xf>
    <xf numFmtId="1" fontId="37" fillId="0" borderId="7" xfId="0" applyNumberFormat="1" applyFont="1" applyBorder="1" applyAlignment="1">
      <alignment horizontal="center" vertical="center"/>
    </xf>
    <xf numFmtId="1" fontId="37" fillId="0" borderId="14" xfId="0" applyNumberFormat="1" applyFont="1" applyBorder="1" applyAlignment="1">
      <alignment horizontal="center" vertical="center"/>
    </xf>
    <xf numFmtId="1" fontId="37" fillId="0" borderId="11" xfId="0" applyNumberFormat="1" applyFont="1" applyBorder="1" applyAlignment="1">
      <alignment horizontal="center" vertical="center"/>
    </xf>
    <xf numFmtId="1" fontId="37" fillId="0" borderId="1" xfId="0" applyNumberFormat="1" applyFont="1" applyBorder="1" applyAlignment="1">
      <alignment horizontal="center" vertical="center"/>
    </xf>
    <xf numFmtId="0" fontId="4" fillId="0" borderId="0" xfId="0" applyFont="1" applyAlignment="1">
      <alignment horizontal="center"/>
    </xf>
    <xf numFmtId="0" fontId="31" fillId="0" borderId="0" xfId="0" applyFont="1" applyAlignment="1">
      <alignment horizontal="center"/>
    </xf>
    <xf numFmtId="0" fontId="46" fillId="0" borderId="0" xfId="0" applyFont="1" applyAlignment="1">
      <alignment horizontal="center"/>
    </xf>
    <xf numFmtId="0" fontId="28" fillId="0" borderId="0" xfId="0" applyFont="1" applyFill="1" applyAlignment="1">
      <alignment horizontal="center" vertical="center"/>
    </xf>
    <xf numFmtId="0" fontId="32" fillId="0" borderId="0" xfId="0" applyFont="1" applyAlignment="1">
      <alignment horizontal="center"/>
    </xf>
    <xf numFmtId="0" fontId="38" fillId="0" borderId="0" xfId="0" applyFont="1" applyAlignment="1">
      <alignment horizontal="center"/>
    </xf>
    <xf numFmtId="0" fontId="37" fillId="0" borderId="1" xfId="0" applyFont="1" applyBorder="1" applyAlignment="1">
      <alignment horizontal="center" vertical="center"/>
    </xf>
    <xf numFmtId="0" fontId="37" fillId="0" borderId="14" xfId="0" applyFont="1" applyBorder="1" applyAlignment="1">
      <alignment horizontal="center" vertical="center"/>
    </xf>
    <xf numFmtId="0" fontId="57" fillId="0" borderId="0" xfId="0" applyFont="1" applyFill="1" applyAlignment="1">
      <alignment horizontal="center" vertical="center"/>
    </xf>
    <xf numFmtId="0" fontId="50" fillId="0" borderId="0" xfId="0" applyFont="1" applyAlignment="1">
      <alignment horizontal="center" vertical="center"/>
    </xf>
    <xf numFmtId="0" fontId="50" fillId="0" borderId="0" xfId="0" applyFont="1" applyAlignment="1">
      <alignment horizontal="center"/>
    </xf>
    <xf numFmtId="0" fontId="51" fillId="0" borderId="0" xfId="0" applyFont="1" applyAlignment="1">
      <alignment horizontal="center"/>
    </xf>
    <xf numFmtId="0" fontId="52" fillId="0" borderId="0" xfId="0" applyFont="1" applyAlignment="1">
      <alignment horizontal="center"/>
    </xf>
    <xf numFmtId="0" fontId="58" fillId="0" borderId="0" xfId="0" applyFont="1" applyFill="1" applyAlignment="1">
      <alignment horizontal="center" vertical="center"/>
    </xf>
    <xf numFmtId="0" fontId="35" fillId="0" borderId="0" xfId="0" applyFont="1" applyAlignment="1">
      <alignment horizontal="center"/>
    </xf>
    <xf numFmtId="0" fontId="47" fillId="0" borderId="1" xfId="0" applyFont="1" applyBorder="1" applyAlignment="1">
      <alignment horizontal="center"/>
    </xf>
    <xf numFmtId="0" fontId="41" fillId="0" borderId="0" xfId="0" applyFont="1" applyAlignment="1">
      <alignment horizontal="center"/>
    </xf>
    <xf numFmtId="14" fontId="8" fillId="0" borderId="0" xfId="0" applyNumberFormat="1" applyFont="1" applyAlignment="1">
      <alignment horizontal="center"/>
    </xf>
    <xf numFmtId="0" fontId="55" fillId="0" borderId="0" xfId="0" applyFont="1" applyAlignment="1">
      <alignment horizontal="center" vertical="center"/>
    </xf>
    <xf numFmtId="0" fontId="46" fillId="0" borderId="0" xfId="0" applyFont="1" applyAlignment="1">
      <alignment horizontal="left" vertical="center" wrapText="1"/>
    </xf>
    <xf numFmtId="0" fontId="23" fillId="0" borderId="0" xfId="0" applyFont="1" applyAlignment="1">
      <alignment horizontal="left" vertical="top" wrapText="1"/>
    </xf>
    <xf numFmtId="0" fontId="23" fillId="0" borderId="0" xfId="0" applyFont="1" applyAlignment="1">
      <alignment horizontal="left" vertical="top"/>
    </xf>
    <xf numFmtId="0" fontId="62" fillId="0" borderId="0" xfId="0" applyFont="1" applyAlignment="1">
      <alignment horizontal="left" vertical="center" wrapText="1"/>
    </xf>
    <xf numFmtId="0" fontId="61" fillId="0" borderId="0" xfId="0" applyFont="1" applyAlignment="1">
      <alignment horizontal="center" vertical="center"/>
    </xf>
    <xf numFmtId="0" fontId="61" fillId="0" borderId="0" xfId="0" applyFont="1" applyAlignment="1">
      <alignment horizontal="left" vertical="center" wrapText="1"/>
    </xf>
    <xf numFmtId="0" fontId="61" fillId="0" borderId="0" xfId="0" applyFont="1" applyAlignment="1">
      <alignment horizontal="left" vertical="center"/>
    </xf>
    <xf numFmtId="0" fontId="23" fillId="0" borderId="0" xfId="0" applyFont="1" applyAlignment="1">
      <alignment horizontal="left" vertical="center" wrapText="1"/>
    </xf>
    <xf numFmtId="0" fontId="59" fillId="0" borderId="0" xfId="0" applyFont="1" applyAlignment="1">
      <alignment horizontal="left" vertical="center" wrapText="1"/>
    </xf>
    <xf numFmtId="0" fontId="39" fillId="0" borderId="0" xfId="0" applyFont="1" applyAlignment="1">
      <alignment horizontal="left" vertical="center"/>
    </xf>
    <xf numFmtId="0" fontId="62" fillId="0" borderId="0" xfId="0" applyFont="1" applyAlignment="1">
      <alignment horizontal="left" vertical="top" wrapText="1"/>
    </xf>
    <xf numFmtId="0" fontId="81" fillId="0" borderId="5" xfId="0" applyFont="1" applyBorder="1" applyAlignment="1">
      <alignment horizontal="center" vertical="center" wrapText="1"/>
    </xf>
    <xf numFmtId="0" fontId="81" fillId="0" borderId="9" xfId="0" applyFont="1" applyBorder="1" applyAlignment="1">
      <alignment horizontal="center" vertical="center" wrapText="1"/>
    </xf>
    <xf numFmtId="0" fontId="59" fillId="0" borderId="0" xfId="0" applyFont="1" applyAlignment="1">
      <alignment horizontal="left" vertical="top" wrapText="1"/>
    </xf>
    <xf numFmtId="0" fontId="83" fillId="0" borderId="4" xfId="0" applyFont="1" applyBorder="1" applyAlignment="1">
      <alignment horizontal="center" vertical="center"/>
    </xf>
    <xf numFmtId="0" fontId="81" fillId="0" borderId="18" xfId="0" applyFont="1" applyBorder="1" applyAlignment="1">
      <alignment horizontal="center" vertical="center"/>
    </xf>
    <xf numFmtId="0" fontId="81" fillId="0" borderId="15" xfId="0" applyFont="1" applyBorder="1" applyAlignment="1">
      <alignment horizontal="center" vertical="center"/>
    </xf>
    <xf numFmtId="0" fontId="66" fillId="0" borderId="18" xfId="0" applyFont="1" applyBorder="1" applyAlignment="1">
      <alignment horizontal="center"/>
    </xf>
    <xf numFmtId="0" fontId="66" fillId="0" borderId="2" xfId="0" applyFont="1" applyBorder="1" applyAlignment="1">
      <alignment horizontal="center"/>
    </xf>
    <xf numFmtId="0" fontId="35" fillId="0" borderId="2" xfId="0" applyFont="1" applyBorder="1" applyAlignment="1">
      <alignment horizontal="right"/>
    </xf>
    <xf numFmtId="0" fontId="35" fillId="0" borderId="15" xfId="0" applyFont="1" applyBorder="1" applyAlignment="1">
      <alignment horizontal="right"/>
    </xf>
    <xf numFmtId="0" fontId="35" fillId="0" borderId="18" xfId="0" applyFont="1" applyBorder="1" applyAlignment="1">
      <alignment horizontal="right"/>
    </xf>
  </cellXfs>
  <cellStyles count="96">
    <cellStyle name="20% - Énfasis1" xfId="66" builtinId="30" customBuiltin="1"/>
    <cellStyle name="20% - Énfasis2" xfId="70" builtinId="34" customBuiltin="1"/>
    <cellStyle name="20% - Énfasis3" xfId="74" builtinId="38" customBuiltin="1"/>
    <cellStyle name="20% - Énfasis4" xfId="78" builtinId="42" customBuiltin="1"/>
    <cellStyle name="20% - Énfasis5" xfId="82" builtinId="46" customBuiltin="1"/>
    <cellStyle name="20% - Énfasis6" xfId="86" builtinId="50" customBuiltin="1"/>
    <cellStyle name="40% - Énfasis1" xfId="67" builtinId="31" customBuiltin="1"/>
    <cellStyle name="40% - Énfasis2" xfId="71" builtinId="35" customBuiltin="1"/>
    <cellStyle name="40% - Énfasis3" xfId="75" builtinId="39" customBuiltin="1"/>
    <cellStyle name="40% - Énfasis4" xfId="79" builtinId="43" customBuiltin="1"/>
    <cellStyle name="40% - Énfasis5" xfId="83" builtinId="47" customBuiltin="1"/>
    <cellStyle name="40% - Énfasis6" xfId="87" builtinId="51" customBuiltin="1"/>
    <cellStyle name="60% - Énfasis1" xfId="68" builtinId="32" customBuiltin="1"/>
    <cellStyle name="60% - Énfasis2" xfId="72" builtinId="36" customBuiltin="1"/>
    <cellStyle name="60% - Énfasis3" xfId="76" builtinId="40" customBuiltin="1"/>
    <cellStyle name="60% - Énfasis4" xfId="80" builtinId="44" customBuiltin="1"/>
    <cellStyle name="60% - Énfasis5" xfId="84" builtinId="48" customBuiltin="1"/>
    <cellStyle name="60% - Énfasis6" xfId="88" builtinId="52" customBuiltin="1"/>
    <cellStyle name="Bueno" xfId="53" builtinId="26" customBuiltin="1"/>
    <cellStyle name="Cálculo" xfId="58" builtinId="22" customBuiltin="1"/>
    <cellStyle name="Celda de comprobación" xfId="60" builtinId="23" customBuiltin="1"/>
    <cellStyle name="Celda vinculada" xfId="59" builtinId="24" customBuiltin="1"/>
    <cellStyle name="Encabezado 1" xfId="49" builtinId="16" customBuiltin="1"/>
    <cellStyle name="Encabezado 4" xfId="52" builtinId="19" customBuiltin="1"/>
    <cellStyle name="Énfasis1" xfId="65" builtinId="29" customBuiltin="1"/>
    <cellStyle name="Énfasis2" xfId="69" builtinId="33" customBuiltin="1"/>
    <cellStyle name="Énfasis3" xfId="73" builtinId="37" customBuiltin="1"/>
    <cellStyle name="Énfasis4" xfId="77" builtinId="41" customBuiltin="1"/>
    <cellStyle name="Énfasis5" xfId="81" builtinId="45" customBuiltin="1"/>
    <cellStyle name="Énfasis6" xfId="85" builtinId="49" customBuiltin="1"/>
    <cellStyle name="Entrada" xfId="56" builtinId="20" customBuiltin="1"/>
    <cellStyle name="Hipervínculo" xfId="3" builtinId="8"/>
    <cellStyle name="Incorrecto" xfId="54" builtinId="27" customBuiltin="1"/>
    <cellStyle name="Intermitente" xfId="17" xr:uid="{4384BA33-4745-491F-999A-27D0CF40F355}"/>
    <cellStyle name="Millares" xfId="1" builtinId="3"/>
    <cellStyle name="Millares [0]" xfId="2" builtinId="6"/>
    <cellStyle name="Millares [0] 2" xfId="14" xr:uid="{CDCF7E89-2D02-47C9-938B-8130CA1B4FAF}"/>
    <cellStyle name="Millares [0] 3" xfId="8" xr:uid="{BD5AECD2-C89C-4BD3-A189-94DED40F595E}"/>
    <cellStyle name="Millares [0] 4" xfId="90" xr:uid="{B47504AB-5956-40AE-BA6B-7B855040DE32}"/>
    <cellStyle name="Millares 10" xfId="26" xr:uid="{C345778C-A94E-4B7E-865A-240B90BE66F8}"/>
    <cellStyle name="Millares 11" xfId="27" xr:uid="{2B7E5702-0172-43F0-945D-E542341819F5}"/>
    <cellStyle name="Millares 12" xfId="28" xr:uid="{680150C9-A496-4B4A-B17D-081AD6786831}"/>
    <cellStyle name="Millares 13" xfId="29" xr:uid="{D2106508-69D3-4576-9C01-E23DE21938D8}"/>
    <cellStyle name="Millares 14" xfId="30" xr:uid="{5E868913-93C3-41DB-84AE-79ABAD37CF22}"/>
    <cellStyle name="Millares 15" xfId="24" xr:uid="{8E8844FE-88F7-404A-B82D-4BA05D5566CB}"/>
    <cellStyle name="Millares 16" xfId="22" xr:uid="{8FA48017-C36D-41A1-BF7B-AF72BE879100}"/>
    <cellStyle name="Millares 17" xfId="32" xr:uid="{D21A3C6C-861E-46A7-9265-61303D580A7B}"/>
    <cellStyle name="Millares 18" xfId="33" xr:uid="{CCADAD31-C0E4-40BB-AA9D-FB3C16D0FE64}"/>
    <cellStyle name="Millares 19" xfId="31" xr:uid="{7F9851C4-63D6-4D4A-B341-AC74FC0DFB1B}"/>
    <cellStyle name="Millares 2" xfId="12" xr:uid="{87AC1CAB-0A1E-4E68-9A15-766DE82C3156}"/>
    <cellStyle name="Millares 2 2" xfId="18" xr:uid="{71C76F20-80DD-4033-9EBE-78ACE7790A83}"/>
    <cellStyle name="Millares 2 3" xfId="43" xr:uid="{99A10545-CDFF-42D5-B601-EA911E6A1401}"/>
    <cellStyle name="Millares 20" xfId="34" xr:uid="{53E7F9A1-34A9-4759-AFDB-9F89162010AF}"/>
    <cellStyle name="Millares 21" xfId="35" xr:uid="{02997B84-5A4C-482E-A922-35CE6C195648}"/>
    <cellStyle name="Millares 22" xfId="36" xr:uid="{1E9DFDA9-C3D6-4C18-BE2A-E4E982093425}"/>
    <cellStyle name="Millares 23" xfId="37" xr:uid="{AF346045-9628-4DD7-8D23-6881BB26ADA6}"/>
    <cellStyle name="Millares 24" xfId="38" xr:uid="{45EABD69-B006-40C4-8A7A-F233FF984FF5}"/>
    <cellStyle name="Millares 25" xfId="39" xr:uid="{020F272B-E303-4C86-898D-7A24A719A158}"/>
    <cellStyle name="Millares 26" xfId="40" xr:uid="{215CDE3E-3070-4445-8D13-E255CBFFFA1C}"/>
    <cellStyle name="Millares 27" xfId="41" xr:uid="{8A99AA88-6110-49B4-BC1C-725089E34997}"/>
    <cellStyle name="Millares 28" xfId="42" xr:uid="{974D1CCF-244D-4A13-A800-E7FFF098161F}"/>
    <cellStyle name="Millares 29" xfId="44" xr:uid="{80D74856-AE32-4D67-9B7D-2AAAD836B1EE}"/>
    <cellStyle name="Millares 3" xfId="15" xr:uid="{A16337CF-24BA-4046-8341-8CBB60F22B4C}"/>
    <cellStyle name="Millares 30" xfId="45" xr:uid="{6300FA49-6AAA-4294-AE68-878BA229465F}"/>
    <cellStyle name="Millares 31" xfId="6" xr:uid="{DD638052-B184-4092-BEBF-14990DCBCDE8}"/>
    <cellStyle name="Millares 32" xfId="46" xr:uid="{7617AB3D-15E9-4AD3-9A51-6784A467E0AA}"/>
    <cellStyle name="Millares 33" xfId="47" xr:uid="{F33914AC-0764-476E-97FE-43771AE7C831}"/>
    <cellStyle name="Millares 34" xfId="91" xr:uid="{A57E56F1-AD04-4B54-9FF0-DB6B6625DA9B}"/>
    <cellStyle name="Millares 35" xfId="89" xr:uid="{89FF6E22-8776-4666-80EC-F5F408A271D2}"/>
    <cellStyle name="Millares 36" xfId="95" xr:uid="{1853C8F1-FA65-4ADC-8065-EEEF391C7DA2}"/>
    <cellStyle name="Millares 37" xfId="92" xr:uid="{6E971B5B-DD4C-4598-B3B9-082BBBCA6933}"/>
    <cellStyle name="Millares 38" xfId="94" xr:uid="{6315F608-00EF-4F9C-88B1-6846D0BE0A87}"/>
    <cellStyle name="Millares 39" xfId="93" xr:uid="{760140C6-1003-45A5-96D4-33191B0DF5FE}"/>
    <cellStyle name="Millares 4" xfId="16" xr:uid="{83FD0F34-1353-47F8-BB36-74BFE5DB98DB}"/>
    <cellStyle name="Millares 5" xfId="20" xr:uid="{92C9221A-4F1D-420B-BEC2-17C544EA11A6}"/>
    <cellStyle name="Millares 6" xfId="19" xr:uid="{52C520D9-3163-4CD1-AA91-658CC306F259}"/>
    <cellStyle name="Millares 7" xfId="23" xr:uid="{92FFC724-77FF-42A5-811B-A0C6B7F236F2}"/>
    <cellStyle name="Millares 8" xfId="21" xr:uid="{04554043-75CE-4EF7-8D00-628F9A184807}"/>
    <cellStyle name="Millares 9" xfId="25" xr:uid="{9E8A48A6-2843-499D-89AD-CC3F034DD705}"/>
    <cellStyle name="Neutral" xfId="55" builtinId="28" customBuiltin="1"/>
    <cellStyle name="Normal" xfId="0" builtinId="0"/>
    <cellStyle name="Normal 2" xfId="11" xr:uid="{A55A9C9B-0773-498E-AE25-2E1B0B2B16A4}"/>
    <cellStyle name="Normal 3" xfId="9" xr:uid="{07A0F30F-6496-42F9-850A-9DEF7DA93871}"/>
    <cellStyle name="Normal 4" xfId="5" xr:uid="{B7120613-A460-4813-AB6D-9F84A41F1D0C}"/>
    <cellStyle name="Notas" xfId="62" builtinId="10" customBuiltin="1"/>
    <cellStyle name="Porcentaje" xfId="4" builtinId="5"/>
    <cellStyle name="Porcentaje 2" xfId="13" xr:uid="{E6580D43-3C1E-4F89-9E47-626DFE99C09F}"/>
    <cellStyle name="Porcentaje 3" xfId="10" xr:uid="{DFBE414D-AFF9-438D-BF83-29CF6907770A}"/>
    <cellStyle name="Porcentaje 4" xfId="7" xr:uid="{422BC9B5-F3C4-4149-844C-510F926973CE}"/>
    <cellStyle name="Salida" xfId="57" builtinId="21" customBuiltin="1"/>
    <cellStyle name="Texto de advertencia" xfId="61" builtinId="11" customBuiltin="1"/>
    <cellStyle name="Texto explicativo" xfId="63" builtinId="53" customBuiltin="1"/>
    <cellStyle name="Título" xfId="48" builtinId="15" customBuiltin="1"/>
    <cellStyle name="Título 2" xfId="50" builtinId="17" customBuiltin="1"/>
    <cellStyle name="Título 3" xfId="51" builtinId="18" customBuiltin="1"/>
    <cellStyle name="Total" xfId="64" builtinId="25" customBuiltin="1"/>
  </cellStyles>
  <dxfs count="11">
    <dxf>
      <fill>
        <patternFill patternType="solid">
          <fgColor theme="8" tint="0.79998168889431442"/>
          <bgColor theme="8" tint="0.79998168889431442"/>
        </patternFill>
      </fill>
      <border>
        <bottom style="thin">
          <color theme="8" tint="0.39997558519241921"/>
        </bottom>
      </border>
    </dxf>
    <dxf>
      <fill>
        <patternFill patternType="solid">
          <fgColor theme="8" tint="0.79998168889431442"/>
          <bgColor theme="8" tint="0.79998168889431442"/>
        </patternFill>
      </fill>
      <border>
        <bottom style="thin">
          <color theme="8" tint="0.39997558519241921"/>
        </bottom>
      </border>
    </dxf>
    <dxf>
      <font>
        <b/>
        <color theme="1"/>
      </font>
      <fill>
        <patternFill patternType="none">
          <bgColor auto="1"/>
        </patternFill>
      </fill>
    </dxf>
    <dxf>
      <font>
        <b/>
        <color theme="1"/>
      </font>
      <fill>
        <patternFill patternType="none">
          <bgColor auto="1"/>
        </patternFill>
      </fill>
      <border>
        <bottom style="thin">
          <color theme="8" tint="0.39997558519241921"/>
        </bottom>
      </border>
    </dxf>
    <dxf>
      <font>
        <b/>
        <color theme="1"/>
      </font>
      <fill>
        <patternFill>
          <bgColor theme="7" tint="0.79998168889431442"/>
        </patternFill>
      </fill>
    </dxf>
    <dxf>
      <font>
        <b/>
        <color theme="1"/>
      </font>
      <fill>
        <patternFill>
          <bgColor theme="0" tint="-0.14996795556505021"/>
        </patternFill>
      </fill>
      <border>
        <top style="thin">
          <color theme="8"/>
        </top>
        <bottom style="thin">
          <color theme="8"/>
        </bottom>
      </border>
    </dxf>
    <dxf>
      <fill>
        <patternFill patternType="solid">
          <fgColor theme="0"/>
          <bgColor theme="0"/>
        </patternFill>
      </fill>
    </dxf>
    <dxf>
      <fill>
        <patternFill patternType="none">
          <fgColor indexed="64"/>
          <bgColor auto="1"/>
        </patternFill>
      </fill>
      <border>
        <left style="thin">
          <color theme="0" tint="-0.249977111117893"/>
        </left>
        <right style="thin">
          <color theme="0" tint="-0.249977111117893"/>
        </right>
      </border>
    </dxf>
    <dxf>
      <fill>
        <patternFill patternType="none">
          <fgColor auto="1"/>
          <bgColor auto="1"/>
        </patternFill>
      </fill>
    </dxf>
    <dxf>
      <font>
        <b/>
        <color theme="1"/>
      </font>
      <fill>
        <patternFill patternType="solid">
          <fgColor theme="8" tint="0.79998168889431442"/>
          <bgColor theme="8" tint="0.79998168889431442"/>
        </patternFill>
      </fill>
      <border>
        <top style="thin">
          <color theme="8" tint="0.39997558519241921"/>
        </top>
      </border>
    </dxf>
    <dxf>
      <font>
        <b/>
        <color theme="1"/>
      </font>
      <fill>
        <patternFill patternType="solid">
          <fgColor theme="8" tint="0.79998168889431442"/>
          <bgColor theme="8" tint="0.79998168889431442"/>
        </patternFill>
      </fill>
      <border>
        <bottom style="thin">
          <color theme="8" tint="0.39997558519241921"/>
        </bottom>
      </border>
    </dxf>
  </dxfs>
  <tableStyles count="1" defaultTableStyle="TableStyleMedium2" defaultPivotStyle="PivotStyleLight16">
    <tableStyle name="PivotStyleLight20 2" table="0" count="11" xr9:uid="{4870DE65-12AE-4E13-95CD-5FA904614186}">
      <tableStyleElement type="headerRow" dxfId="10"/>
      <tableStyleElement type="totalRow" dxfId="9"/>
      <tableStyleElement type="firstRowStripe" dxfId="8"/>
      <tableStyleElement type="firstColumnStripe" dxfId="7"/>
      <tableStyleElement type="firstSubtotalColumn"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15323</xdr:colOff>
      <xdr:row>2</xdr:row>
      <xdr:rowOff>257175</xdr:rowOff>
    </xdr:to>
    <xdr:pic>
      <xdr:nvPicPr>
        <xdr:cNvPr id="4" name="Imagen 3">
          <a:extLst>
            <a:ext uri="{FF2B5EF4-FFF2-40B4-BE49-F238E27FC236}">
              <a16:creationId xmlns:a16="http://schemas.microsoft.com/office/drawing/2014/main" id="{A10310FC-11BF-4B0F-AA65-98C61C5821A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829" t="29892" r="15441" b="36016"/>
        <a:stretch/>
      </xdr:blipFill>
      <xdr:spPr>
        <a:xfrm>
          <a:off x="0" y="0"/>
          <a:ext cx="3063323" cy="7429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3"/>
  <sheetViews>
    <sheetView showGridLines="0" tabSelected="1" topLeftCell="A22" zoomScaleNormal="100" workbookViewId="0">
      <selection activeCell="J22" sqref="J22"/>
    </sheetView>
  </sheetViews>
  <sheetFormatPr baseColWidth="10" defaultRowHeight="15"/>
  <cols>
    <col min="5" max="5" width="15.140625" customWidth="1"/>
    <col min="9" max="9" width="15.85546875" customWidth="1"/>
    <col min="12" max="12" width="18.28515625" customWidth="1"/>
    <col min="13" max="13" width="15.85546875" customWidth="1"/>
    <col min="14" max="14" width="25" customWidth="1"/>
    <col min="15" max="15" width="14.42578125" customWidth="1"/>
    <col min="16" max="16" width="11.42578125" customWidth="1"/>
  </cols>
  <sheetData>
    <row r="1" spans="1:17">
      <c r="A1" s="42"/>
      <c r="B1" s="42"/>
      <c r="C1" s="42"/>
      <c r="D1" s="42"/>
      <c r="E1" s="42"/>
      <c r="F1" s="42"/>
      <c r="G1" s="42"/>
      <c r="H1" s="42"/>
      <c r="I1" s="42"/>
      <c r="J1" s="42"/>
      <c r="K1" s="42"/>
      <c r="L1" s="54"/>
      <c r="M1" s="54"/>
      <c r="N1" s="55" t="s">
        <v>66</v>
      </c>
      <c r="O1" s="56">
        <v>44562</v>
      </c>
      <c r="P1" s="54"/>
      <c r="Q1" s="54"/>
    </row>
    <row r="2" spans="1:17" ht="23.25">
      <c r="A2" s="43"/>
      <c r="B2" s="43"/>
      <c r="C2" s="43"/>
      <c r="D2" s="42"/>
      <c r="E2" s="42"/>
      <c r="F2" s="42"/>
      <c r="G2" s="42"/>
      <c r="H2" s="42"/>
      <c r="I2" s="44"/>
      <c r="J2" s="45"/>
      <c r="K2" s="44"/>
      <c r="L2" s="54" t="s">
        <v>67</v>
      </c>
      <c r="M2" s="57">
        <v>6921.52</v>
      </c>
      <c r="N2" s="55" t="s">
        <v>68</v>
      </c>
      <c r="O2" s="56">
        <v>44286</v>
      </c>
      <c r="P2" s="58">
        <v>2021</v>
      </c>
      <c r="Q2" s="54"/>
    </row>
    <row r="3" spans="1:17" ht="23.25">
      <c r="A3" s="43"/>
      <c r="B3" s="43"/>
      <c r="C3" s="43"/>
      <c r="D3" s="42"/>
      <c r="E3" s="42"/>
      <c r="F3" s="42"/>
      <c r="G3" s="42"/>
      <c r="H3" s="42"/>
      <c r="I3" s="44"/>
      <c r="J3" s="46"/>
      <c r="K3" s="44"/>
      <c r="L3" s="54" t="s">
        <v>69</v>
      </c>
      <c r="M3" s="57">
        <v>6931.47</v>
      </c>
      <c r="N3" s="55" t="s">
        <v>70</v>
      </c>
      <c r="O3" s="56">
        <v>44651</v>
      </c>
      <c r="P3" s="58">
        <v>2022</v>
      </c>
      <c r="Q3" s="54"/>
    </row>
    <row r="4" spans="1:17" ht="23.25">
      <c r="A4" s="43"/>
      <c r="B4" s="43"/>
      <c r="C4" s="43"/>
      <c r="D4" s="42"/>
      <c r="E4" s="42"/>
      <c r="F4" s="42"/>
      <c r="G4" s="42"/>
      <c r="H4" s="42"/>
      <c r="I4" s="44"/>
      <c r="J4" s="46"/>
      <c r="K4" s="44"/>
      <c r="L4" s="54"/>
      <c r="M4" s="54"/>
      <c r="N4" s="55"/>
      <c r="O4" s="59">
        <f>+O3</f>
        <v>44651</v>
      </c>
      <c r="P4" s="54"/>
      <c r="Q4" s="54"/>
    </row>
    <row r="5" spans="1:17" ht="23.25">
      <c r="A5" s="43"/>
      <c r="B5" s="43"/>
      <c r="C5" s="43"/>
      <c r="D5" s="42"/>
      <c r="E5" s="42"/>
      <c r="F5" s="42"/>
      <c r="G5" s="42"/>
      <c r="H5" s="42"/>
      <c r="I5" s="44"/>
      <c r="J5" s="47"/>
      <c r="K5" s="44"/>
      <c r="L5" s="54"/>
      <c r="M5" s="54"/>
      <c r="N5" s="54"/>
      <c r="O5" s="54"/>
      <c r="P5" s="54"/>
      <c r="Q5" s="54"/>
    </row>
    <row r="6" spans="1:17" ht="10.5" customHeight="1">
      <c r="A6" s="43"/>
      <c r="B6" s="60"/>
      <c r="C6" s="60"/>
      <c r="D6" s="61"/>
      <c r="E6" s="61"/>
      <c r="F6" s="61"/>
      <c r="G6" s="61"/>
      <c r="H6" s="61"/>
      <c r="I6" s="61"/>
      <c r="J6" s="61"/>
      <c r="K6" s="61"/>
      <c r="L6" s="62"/>
      <c r="M6" s="54"/>
      <c r="N6" s="54"/>
      <c r="O6" s="54"/>
      <c r="P6" s="54"/>
      <c r="Q6" s="54"/>
    </row>
    <row r="7" spans="1:17" ht="29.25" customHeight="1">
      <c r="A7" s="382" t="s">
        <v>196</v>
      </c>
      <c r="B7" s="382"/>
      <c r="C7" s="382"/>
      <c r="D7" s="382"/>
      <c r="E7" s="382"/>
      <c r="F7" s="382"/>
      <c r="G7" s="382"/>
      <c r="H7" s="382"/>
      <c r="I7" s="382"/>
      <c r="J7" s="382"/>
      <c r="K7" s="382"/>
      <c r="L7" s="62"/>
      <c r="M7" s="54"/>
      <c r="N7" s="54"/>
      <c r="O7" s="54"/>
      <c r="P7" s="54"/>
      <c r="Q7" s="54"/>
    </row>
    <row r="8" spans="1:17" ht="22.5" customHeight="1">
      <c r="A8" s="42"/>
      <c r="B8" s="61"/>
      <c r="C8" s="379" t="s">
        <v>71</v>
      </c>
      <c r="D8" s="379"/>
      <c r="E8" s="379"/>
      <c r="F8" s="379"/>
      <c r="G8" s="379"/>
      <c r="H8" s="379"/>
      <c r="I8" s="379"/>
      <c r="J8" s="61"/>
      <c r="K8" s="61"/>
      <c r="L8" s="63"/>
    </row>
    <row r="9" spans="1:17" ht="27">
      <c r="A9" s="42"/>
      <c r="B9" s="61"/>
      <c r="C9" s="380" t="s">
        <v>72</v>
      </c>
      <c r="D9" s="380"/>
      <c r="E9" s="380"/>
      <c r="F9" s="380"/>
      <c r="G9" s="380"/>
      <c r="H9" s="380"/>
      <c r="I9" s="380"/>
      <c r="J9" s="64"/>
      <c r="K9" s="61"/>
      <c r="L9" s="63"/>
    </row>
    <row r="10" spans="1:17" ht="27">
      <c r="A10" s="42"/>
      <c r="B10" s="61"/>
      <c r="C10" s="381">
        <f>+O3</f>
        <v>44651</v>
      </c>
      <c r="D10" s="381"/>
      <c r="E10" s="381"/>
      <c r="F10" s="381"/>
      <c r="G10" s="381"/>
      <c r="H10" s="381"/>
      <c r="I10" s="381"/>
      <c r="J10" s="64"/>
      <c r="K10" s="61"/>
      <c r="L10" s="63"/>
    </row>
    <row r="11" spans="1:17" ht="5.25" customHeight="1">
      <c r="A11" s="42"/>
      <c r="B11" s="61"/>
      <c r="C11" s="65"/>
      <c r="D11" s="65"/>
      <c r="E11" s="65"/>
      <c r="F11" s="65"/>
      <c r="G11" s="65"/>
      <c r="H11" s="65"/>
      <c r="I11" s="64"/>
      <c r="J11" s="64"/>
      <c r="K11" s="61"/>
      <c r="L11" s="63"/>
    </row>
    <row r="12" spans="1:17" ht="16.5">
      <c r="A12" s="37"/>
      <c r="B12" s="66"/>
      <c r="C12" s="67"/>
      <c r="D12" s="67"/>
      <c r="E12" s="67"/>
      <c r="F12" s="67"/>
      <c r="G12" s="67"/>
      <c r="H12" s="67"/>
      <c r="I12" s="68"/>
      <c r="J12" s="68"/>
      <c r="K12" s="66"/>
      <c r="L12" s="63"/>
    </row>
    <row r="13" spans="1:17" ht="27">
      <c r="B13" s="63"/>
      <c r="C13" s="69"/>
      <c r="D13" s="69"/>
      <c r="E13" s="70" t="s">
        <v>73</v>
      </c>
      <c r="F13" s="63"/>
      <c r="G13" s="63"/>
      <c r="H13" s="63"/>
      <c r="I13" s="63"/>
      <c r="J13" s="63"/>
      <c r="K13" s="63"/>
      <c r="L13" s="63"/>
    </row>
    <row r="14" spans="1:17" ht="16.5">
      <c r="B14" s="71"/>
      <c r="C14" s="72" t="s">
        <v>74</v>
      </c>
      <c r="D14" s="63"/>
      <c r="E14" s="63"/>
      <c r="F14" s="63"/>
      <c r="G14" s="63"/>
      <c r="H14" s="73">
        <v>1</v>
      </c>
      <c r="I14" s="63"/>
      <c r="J14" s="63"/>
      <c r="K14" s="63"/>
      <c r="L14" s="63"/>
    </row>
    <row r="15" spans="1:17" ht="16.5">
      <c r="B15" s="71"/>
      <c r="C15" s="73" t="s">
        <v>75</v>
      </c>
      <c r="D15" s="63"/>
      <c r="E15" s="63"/>
      <c r="F15" s="63"/>
      <c r="G15" s="63"/>
      <c r="H15" s="73">
        <v>2</v>
      </c>
      <c r="I15" s="63"/>
      <c r="J15" s="63"/>
      <c r="K15" s="63"/>
      <c r="L15" s="63"/>
    </row>
    <row r="16" spans="1:17" ht="16.5">
      <c r="B16" s="71"/>
      <c r="C16" s="73" t="s">
        <v>76</v>
      </c>
      <c r="D16" s="63"/>
      <c r="E16" s="63"/>
      <c r="F16" s="63"/>
      <c r="G16" s="63"/>
      <c r="H16" s="73">
        <v>3</v>
      </c>
      <c r="I16" s="63"/>
      <c r="J16" s="63"/>
      <c r="K16" s="63"/>
      <c r="L16" s="63"/>
    </row>
    <row r="17" spans="2:12" ht="16.5">
      <c r="B17" s="71"/>
      <c r="C17" s="73" t="s">
        <v>77</v>
      </c>
      <c r="D17" s="63"/>
      <c r="E17" s="63"/>
      <c r="F17" s="63"/>
      <c r="G17" s="63"/>
      <c r="H17" s="73">
        <v>4</v>
      </c>
      <c r="I17" s="63"/>
      <c r="J17" s="63"/>
      <c r="K17" s="63"/>
      <c r="L17" s="63"/>
    </row>
    <row r="18" spans="2:12" ht="16.5">
      <c r="B18" s="71"/>
      <c r="C18" s="73" t="s">
        <v>78</v>
      </c>
      <c r="D18" s="63"/>
      <c r="E18" s="63"/>
      <c r="F18" s="63"/>
      <c r="G18" s="63"/>
      <c r="H18" s="73">
        <v>5</v>
      </c>
      <c r="I18" s="63"/>
      <c r="J18" s="63"/>
      <c r="K18" s="63"/>
      <c r="L18" s="63"/>
    </row>
    <row r="19" spans="2:12" ht="16.5">
      <c r="B19" s="71"/>
      <c r="C19" s="73" t="s">
        <v>79</v>
      </c>
      <c r="D19" s="63"/>
      <c r="E19" s="63"/>
      <c r="F19" s="63"/>
      <c r="G19" s="63"/>
      <c r="H19" s="73">
        <v>6</v>
      </c>
      <c r="I19" s="63"/>
      <c r="J19" s="63"/>
      <c r="K19" s="63"/>
      <c r="L19" s="63"/>
    </row>
    <row r="20" spans="2:12" ht="16.5">
      <c r="B20" s="71"/>
      <c r="C20" s="73" t="s">
        <v>80</v>
      </c>
      <c r="D20" s="63"/>
      <c r="E20" s="63"/>
      <c r="F20" s="63"/>
      <c r="G20" s="63"/>
      <c r="H20" s="73">
        <v>7</v>
      </c>
      <c r="I20" s="63"/>
      <c r="J20" s="63"/>
      <c r="K20" s="63"/>
      <c r="L20" s="63"/>
    </row>
    <row r="21" spans="2:12" ht="16.5">
      <c r="B21" s="71"/>
      <c r="C21" s="73" t="s">
        <v>81</v>
      </c>
      <c r="D21" s="63"/>
      <c r="E21" s="63"/>
      <c r="F21" s="63"/>
      <c r="G21" s="63"/>
      <c r="H21" s="73">
        <v>8</v>
      </c>
      <c r="I21" s="63"/>
      <c r="J21" s="63"/>
      <c r="K21" s="63"/>
      <c r="L21" s="63"/>
    </row>
    <row r="22" spans="2:12" ht="16.5">
      <c r="B22" s="63"/>
      <c r="C22" s="73" t="s">
        <v>87</v>
      </c>
      <c r="D22" s="63"/>
      <c r="E22" s="63"/>
      <c r="F22" s="63"/>
      <c r="G22" s="63"/>
      <c r="H22" s="73">
        <v>9</v>
      </c>
      <c r="I22" s="63"/>
      <c r="J22" s="63"/>
      <c r="K22" s="63"/>
      <c r="L22" s="63"/>
    </row>
    <row r="23" spans="2:12" ht="16.5">
      <c r="B23" s="63"/>
      <c r="C23" s="73" t="s">
        <v>88</v>
      </c>
      <c r="D23" s="63"/>
      <c r="E23" s="63"/>
      <c r="F23" s="63"/>
      <c r="G23" s="63"/>
      <c r="H23" s="73">
        <v>10</v>
      </c>
      <c r="I23" s="63"/>
      <c r="J23" s="63"/>
      <c r="K23" s="63"/>
      <c r="L23" s="63"/>
    </row>
    <row r="24" spans="2:12" ht="16.5">
      <c r="B24" s="63"/>
      <c r="C24" s="72" t="s">
        <v>83</v>
      </c>
      <c r="D24" s="63"/>
      <c r="E24" s="63"/>
      <c r="F24" s="63"/>
      <c r="G24" s="63"/>
      <c r="H24" s="73">
        <v>11</v>
      </c>
      <c r="I24" s="63"/>
      <c r="J24" s="63"/>
      <c r="K24" s="63"/>
      <c r="L24" s="63"/>
    </row>
    <row r="25" spans="2:12" ht="16.5">
      <c r="B25" s="63"/>
      <c r="C25" s="63"/>
      <c r="D25" s="63"/>
      <c r="E25" s="63"/>
      <c r="F25" s="63"/>
      <c r="G25" s="63"/>
      <c r="H25" s="63"/>
      <c r="I25" s="63"/>
      <c r="J25" s="63"/>
      <c r="K25" s="63"/>
      <c r="L25" s="63"/>
    </row>
    <row r="26" spans="2:12" ht="16.5">
      <c r="B26" s="63"/>
      <c r="C26" s="63"/>
      <c r="D26" s="63"/>
      <c r="E26" s="63"/>
      <c r="F26" s="63"/>
      <c r="G26" s="63"/>
      <c r="H26" s="63"/>
      <c r="I26" s="63"/>
      <c r="J26" s="63"/>
      <c r="K26" s="63"/>
      <c r="L26" s="63"/>
    </row>
    <row r="27" spans="2:12" ht="16.5">
      <c r="B27" s="63"/>
      <c r="C27" s="63"/>
      <c r="D27" s="63"/>
      <c r="E27" s="63"/>
      <c r="F27" s="63"/>
      <c r="G27" s="63"/>
      <c r="H27" s="63"/>
      <c r="I27" s="63"/>
      <c r="J27" s="63"/>
      <c r="K27" s="63"/>
      <c r="L27" s="63"/>
    </row>
    <row r="28" spans="2:12" ht="16.5">
      <c r="B28" s="63"/>
      <c r="C28" s="63"/>
      <c r="D28" s="63"/>
      <c r="E28" s="63"/>
      <c r="F28" s="63"/>
      <c r="G28" s="63"/>
      <c r="H28" s="63"/>
      <c r="I28" s="63"/>
      <c r="J28" s="63"/>
      <c r="K28" s="63"/>
      <c r="L28" s="63"/>
    </row>
    <row r="29" spans="2:12" ht="16.5">
      <c r="B29" s="63"/>
      <c r="C29" s="63"/>
      <c r="D29" s="63"/>
      <c r="E29" s="63"/>
      <c r="F29" s="63"/>
      <c r="G29" s="63"/>
      <c r="H29" s="63"/>
      <c r="I29" s="63"/>
      <c r="J29" s="63"/>
      <c r="K29" s="63"/>
      <c r="L29" s="63"/>
    </row>
    <row r="30" spans="2:12" ht="16.5">
      <c r="B30" s="63"/>
      <c r="C30" s="63"/>
      <c r="D30" s="63"/>
      <c r="E30" s="63"/>
      <c r="F30" s="63"/>
      <c r="G30" s="63"/>
      <c r="H30" s="63"/>
      <c r="I30" s="63"/>
      <c r="J30" s="63"/>
      <c r="K30" s="63"/>
      <c r="L30" s="63"/>
    </row>
    <row r="32" spans="2:12" ht="15.75">
      <c r="L32" s="51"/>
    </row>
    <row r="33" spans="12:12" ht="15.75">
      <c r="L33" s="51"/>
    </row>
  </sheetData>
  <mergeCells count="4">
    <mergeCell ref="C8:I8"/>
    <mergeCell ref="C9:I9"/>
    <mergeCell ref="C10:I10"/>
    <mergeCell ref="A7:K7"/>
  </mergeCells>
  <hyperlinks>
    <hyperlink ref="C14" location="'1'!A1" display="ESTADO DE FLUJO DE CAJA EN DOLARES AMERICANOS" xr:uid="{00000000-0004-0000-0000-000000000000}"/>
    <hyperlink ref="H14" location="'1'!A1" display="'1'!A1" xr:uid="{00000000-0004-0000-0000-000001000000}"/>
    <hyperlink ref="C15" location="'2'!A1" display="ESTADO DE VARIACION DEL ACTIVO NETO EN DOLARES AMERICANOS" xr:uid="{00000000-0004-0000-0000-000002000000}"/>
    <hyperlink ref="H15" location="'2'!A1" display="'2'!A1" xr:uid="{00000000-0004-0000-0000-000003000000}"/>
    <hyperlink ref="C16" location="'3'!A1" display="ESTADO DE RESULTADO EN DOLARES AMERICANOS" xr:uid="{00000000-0004-0000-0000-000004000000}"/>
    <hyperlink ref="H16" location="'3'!A1" display="'3'!A1" xr:uid="{00000000-0004-0000-0000-000005000000}"/>
    <hyperlink ref="C17" location="'4'!A1" display="BALANCE GENERAL EN DOLARES AMERICANOS" xr:uid="{00000000-0004-0000-0000-000006000000}"/>
    <hyperlink ref="H17" location="'4'!A1" display="'4'!A1" xr:uid="{00000000-0004-0000-0000-000007000000}"/>
    <hyperlink ref="C18" location="'5'!A1" display="BALANCE GENERAL EN GUARANIES" xr:uid="{00000000-0004-0000-0000-000008000000}"/>
    <hyperlink ref="H18" location="'5'!A1" display="'5'!A1" xr:uid="{00000000-0004-0000-0000-000009000000}"/>
    <hyperlink ref="C19" location="'6'!A1" display="ESTADO DE RESULTADO EN GUARANIES" xr:uid="{00000000-0004-0000-0000-00000A000000}"/>
    <hyperlink ref="H19" location="'6'!A1" display="'6'!A1" xr:uid="{00000000-0004-0000-0000-00000B000000}"/>
    <hyperlink ref="C20" location="'7'!A1" display="ESTADO DE VARIACION DEL ACTIVO NETO EN GUARANIES" xr:uid="{00000000-0004-0000-0000-00000C000000}"/>
    <hyperlink ref="H20" location="'7'!A1" display="'7'!A1" xr:uid="{00000000-0004-0000-0000-00000D000000}"/>
    <hyperlink ref="C21" location="'8'!A1" display="ESTADO DE FLUJO DE CAJA EN GUARANIES" xr:uid="{00000000-0004-0000-0000-00000E000000}"/>
    <hyperlink ref="H21" location="'8'!A1" display="'8'!A1" xr:uid="{00000000-0004-0000-0000-00000F000000}"/>
    <hyperlink ref="C22" location="'9'!A1" display="INFORME SINDICO" xr:uid="{00000000-0004-0000-0000-000010000000}"/>
    <hyperlink ref="H22" location="'9'!A1" display="'9'!A1" xr:uid="{00000000-0004-0000-0000-000011000000}"/>
    <hyperlink ref="C23" location="'10'!A1" display="NOTAS A LOS ESTADOS CONTABLES" xr:uid="{00000000-0004-0000-0000-000012000000}"/>
    <hyperlink ref="H23" location="'10'!A1" display="'10'!A1" xr:uid="{00000000-0004-0000-0000-000013000000}"/>
    <hyperlink ref="C24" location="'11'!A1" display="CUADRO DE INVERSIONES" xr:uid="{00000000-0004-0000-0000-000014000000}"/>
    <hyperlink ref="H24" location="'11'!A1" display="'11'!A1" xr:uid="{00000000-0004-0000-0000-000015000000}"/>
  </hyperlink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9"/>
  <sheetViews>
    <sheetView showGridLines="0" zoomScaleNormal="100" workbookViewId="0">
      <selection activeCell="H10" sqref="H10"/>
    </sheetView>
  </sheetViews>
  <sheetFormatPr baseColWidth="10" defaultRowHeight="15"/>
  <cols>
    <col min="5" max="5" width="21.5703125" customWidth="1"/>
    <col min="6" max="6" width="24.140625" customWidth="1"/>
  </cols>
  <sheetData>
    <row r="1" spans="1:7" ht="16.5">
      <c r="A1" s="63"/>
      <c r="B1" s="63"/>
      <c r="C1" s="63"/>
      <c r="D1" s="63"/>
      <c r="E1" s="63"/>
      <c r="F1" s="63"/>
      <c r="G1" s="63"/>
    </row>
    <row r="2" spans="1:7" ht="15" customHeight="1">
      <c r="A2" s="407" t="s">
        <v>89</v>
      </c>
      <c r="B2" s="407"/>
      <c r="C2" s="407"/>
      <c r="D2" s="407"/>
      <c r="E2" s="407"/>
      <c r="F2" s="407"/>
      <c r="G2" s="407"/>
    </row>
    <row r="3" spans="1:7" ht="16.5">
      <c r="A3" s="63"/>
      <c r="B3" s="329"/>
      <c r="C3" s="63"/>
      <c r="D3" s="63"/>
      <c r="E3" s="63"/>
      <c r="F3" s="63"/>
      <c r="G3" s="63"/>
    </row>
    <row r="4" spans="1:7" ht="16.5">
      <c r="A4" s="149"/>
      <c r="B4" s="330"/>
      <c r="C4" s="149"/>
      <c r="D4" s="149"/>
      <c r="E4" s="149"/>
      <c r="F4" s="149"/>
      <c r="G4" s="63"/>
    </row>
    <row r="5" spans="1:7" ht="16.5">
      <c r="A5" s="149"/>
      <c r="B5" s="330" t="s">
        <v>90</v>
      </c>
      <c r="C5" s="331"/>
      <c r="D5" s="149"/>
      <c r="E5" s="149"/>
      <c r="F5" s="149"/>
      <c r="G5" s="63"/>
    </row>
    <row r="6" spans="1:7" ht="16.5">
      <c r="A6" s="149"/>
      <c r="B6" s="328" t="s">
        <v>196</v>
      </c>
      <c r="C6" s="331"/>
      <c r="D6" s="149"/>
      <c r="E6" s="149"/>
      <c r="F6" s="149"/>
      <c r="G6" s="63"/>
    </row>
    <row r="7" spans="1:7" ht="16.5">
      <c r="A7" s="149"/>
      <c r="B7" s="149"/>
      <c r="C7" s="149"/>
      <c r="D7" s="149"/>
      <c r="E7" s="149"/>
      <c r="F7" s="149"/>
      <c r="G7" s="63"/>
    </row>
    <row r="8" spans="1:7" ht="16.5">
      <c r="A8" s="149"/>
      <c r="B8" s="330"/>
      <c r="C8" s="149"/>
      <c r="D8" s="149"/>
      <c r="E8" s="149"/>
      <c r="F8" s="149"/>
      <c r="G8" s="63"/>
    </row>
    <row r="9" spans="1:7" ht="16.5">
      <c r="A9" s="149"/>
      <c r="B9" s="408" t="s">
        <v>195</v>
      </c>
      <c r="C9" s="408"/>
      <c r="D9" s="408"/>
      <c r="E9" s="408"/>
      <c r="F9" s="408"/>
      <c r="G9" s="63"/>
    </row>
    <row r="10" spans="1:7" ht="16.5">
      <c r="A10" s="149"/>
      <c r="B10" s="408"/>
      <c r="C10" s="408"/>
      <c r="D10" s="408"/>
      <c r="E10" s="408"/>
      <c r="F10" s="408"/>
      <c r="G10" s="63"/>
    </row>
    <row r="11" spans="1:7" ht="99.75" customHeight="1">
      <c r="A11" s="149"/>
      <c r="B11" s="408"/>
      <c r="C11" s="408"/>
      <c r="D11" s="408"/>
      <c r="E11" s="408"/>
      <c r="F11" s="408"/>
      <c r="G11" s="63"/>
    </row>
    <row r="12" spans="1:7" ht="16.5">
      <c r="A12" s="149"/>
      <c r="B12" s="330" t="s">
        <v>91</v>
      </c>
      <c r="C12" s="149"/>
      <c r="D12" s="149"/>
      <c r="E12" s="149"/>
      <c r="F12" s="149"/>
      <c r="G12" s="63"/>
    </row>
    <row r="13" spans="1:7" ht="16.5">
      <c r="A13" s="149"/>
      <c r="B13" s="330"/>
      <c r="C13" s="149"/>
      <c r="D13" s="149"/>
      <c r="E13" s="149"/>
      <c r="F13" s="149"/>
      <c r="G13" s="63"/>
    </row>
    <row r="14" spans="1:7" ht="16.5">
      <c r="A14" s="149"/>
      <c r="B14" s="330"/>
      <c r="C14" s="149"/>
      <c r="D14" s="149"/>
      <c r="E14" s="149"/>
      <c r="F14" s="149"/>
      <c r="G14" s="63"/>
    </row>
    <row r="15" spans="1:7" ht="16.5">
      <c r="A15" s="149"/>
      <c r="B15" s="330"/>
      <c r="C15" s="149"/>
      <c r="D15" s="149"/>
      <c r="E15" s="149"/>
      <c r="F15" s="149"/>
      <c r="G15" s="63"/>
    </row>
    <row r="16" spans="1:7" ht="16.5">
      <c r="A16" s="149"/>
      <c r="B16" s="328" t="s">
        <v>92</v>
      </c>
      <c r="C16" s="149"/>
      <c r="D16" s="149"/>
      <c r="E16" s="149"/>
      <c r="F16" s="149"/>
      <c r="G16" s="63"/>
    </row>
    <row r="17" spans="1:7" ht="16.5">
      <c r="A17" s="149"/>
      <c r="B17" s="330" t="s">
        <v>93</v>
      </c>
      <c r="C17" s="149"/>
      <c r="D17" s="149"/>
      <c r="E17" s="149"/>
      <c r="F17" s="149"/>
      <c r="G17" s="63"/>
    </row>
    <row r="18" spans="1:7" ht="16.5">
      <c r="A18" s="149"/>
      <c r="B18" s="149"/>
      <c r="C18" s="149"/>
      <c r="D18" s="149"/>
      <c r="E18" s="149"/>
      <c r="F18" s="149"/>
      <c r="G18" s="63"/>
    </row>
    <row r="19" spans="1:7" ht="16.5">
      <c r="A19" s="149"/>
      <c r="B19" s="149"/>
      <c r="C19" s="149"/>
      <c r="D19" s="149"/>
      <c r="E19" s="149"/>
      <c r="F19" s="149"/>
      <c r="G19" s="63"/>
    </row>
  </sheetData>
  <mergeCells count="2">
    <mergeCell ref="A2:G2"/>
    <mergeCell ref="B9:F11"/>
  </mergeCells>
  <pageMargins left="0.7" right="0.7" top="0.75" bottom="0.75" header="0.3" footer="0.3"/>
  <pageSetup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G135"/>
  <sheetViews>
    <sheetView showGridLines="0" topLeftCell="A130" zoomScale="85" zoomScaleNormal="85" workbookViewId="0">
      <selection activeCell="B109" sqref="B109"/>
    </sheetView>
  </sheetViews>
  <sheetFormatPr baseColWidth="10" defaultRowHeight="16.5"/>
  <cols>
    <col min="1" max="1" width="37.5703125" style="63" customWidth="1"/>
    <col min="2" max="2" width="29.85546875" style="63" customWidth="1"/>
    <col min="3" max="3" width="17" style="63" customWidth="1"/>
    <col min="4" max="4" width="11.42578125" style="63"/>
    <col min="5" max="5" width="18.140625" style="63" bestFit="1" customWidth="1"/>
    <col min="6" max="6" width="11.42578125" style="63"/>
    <col min="7" max="7" width="13.140625" style="63" customWidth="1"/>
    <col min="8" max="16384" width="11.42578125" style="63"/>
  </cols>
  <sheetData>
    <row r="2" spans="1:7" ht="18">
      <c r="A2" s="412" t="s">
        <v>82</v>
      </c>
      <c r="B2" s="412"/>
      <c r="C2" s="412"/>
      <c r="D2" s="412"/>
      <c r="E2" s="412"/>
      <c r="F2" s="412"/>
      <c r="G2" s="412"/>
    </row>
    <row r="3" spans="1:7" ht="18">
      <c r="A3" s="412" t="s">
        <v>189</v>
      </c>
      <c r="B3" s="412"/>
      <c r="C3" s="412"/>
      <c r="D3" s="412"/>
      <c r="E3" s="412"/>
      <c r="F3" s="412"/>
      <c r="G3" s="412"/>
    </row>
    <row r="4" spans="1:7" ht="18">
      <c r="A4" s="333" t="s">
        <v>197</v>
      </c>
      <c r="B4" s="333"/>
      <c r="C4" s="333"/>
      <c r="D4" s="333"/>
      <c r="E4" s="333"/>
      <c r="F4" s="333"/>
      <c r="G4" s="333"/>
    </row>
    <row r="5" spans="1:7" ht="37.5" customHeight="1">
      <c r="A5" s="411" t="s">
        <v>198</v>
      </c>
      <c r="B5" s="411"/>
      <c r="C5" s="411"/>
      <c r="D5" s="411"/>
      <c r="E5" s="411"/>
      <c r="F5" s="411"/>
      <c r="G5" s="411"/>
    </row>
    <row r="6" spans="1:7" ht="112.5" customHeight="1">
      <c r="A6" s="411" t="s">
        <v>199</v>
      </c>
      <c r="B6" s="411"/>
      <c r="C6" s="411"/>
      <c r="D6" s="411"/>
      <c r="E6" s="411"/>
      <c r="F6" s="411"/>
      <c r="G6" s="411"/>
    </row>
    <row r="7" spans="1:7" ht="129" customHeight="1">
      <c r="A7" s="411"/>
      <c r="B7" s="411"/>
      <c r="C7" s="411"/>
      <c r="D7" s="411"/>
      <c r="E7" s="411"/>
      <c r="F7" s="411"/>
      <c r="G7" s="411"/>
    </row>
    <row r="8" spans="1:7" ht="18">
      <c r="A8" s="417" t="s">
        <v>200</v>
      </c>
      <c r="B8" s="417"/>
      <c r="C8" s="417"/>
      <c r="D8" s="417"/>
      <c r="E8" s="417"/>
      <c r="F8" s="417"/>
      <c r="G8" s="417"/>
    </row>
    <row r="9" spans="1:7" ht="48.75" customHeight="1">
      <c r="A9" s="411" t="s">
        <v>201</v>
      </c>
      <c r="B9" s="411"/>
      <c r="C9" s="411"/>
      <c r="D9" s="411"/>
      <c r="E9" s="411"/>
      <c r="F9" s="411"/>
      <c r="G9" s="411"/>
    </row>
    <row r="10" spans="1:7" ht="64.5" customHeight="1">
      <c r="A10" s="411"/>
      <c r="B10" s="411"/>
      <c r="C10" s="411"/>
      <c r="D10" s="411"/>
      <c r="E10" s="411"/>
      <c r="F10" s="411"/>
      <c r="G10" s="411"/>
    </row>
    <row r="11" spans="1:7" ht="66" customHeight="1">
      <c r="A11" s="418" t="s">
        <v>202</v>
      </c>
      <c r="B11" s="418"/>
      <c r="C11" s="418"/>
      <c r="D11" s="418"/>
      <c r="E11" s="418"/>
      <c r="F11" s="418"/>
      <c r="G11" s="418"/>
    </row>
    <row r="12" spans="1:7" ht="56.25" customHeight="1">
      <c r="A12" s="418"/>
      <c r="B12" s="418"/>
      <c r="C12" s="418"/>
      <c r="D12" s="418"/>
      <c r="E12" s="418"/>
      <c r="F12" s="418"/>
      <c r="G12" s="418"/>
    </row>
    <row r="13" spans="1:7" ht="58.5" customHeight="1">
      <c r="A13" s="411" t="s">
        <v>203</v>
      </c>
      <c r="B13" s="411"/>
      <c r="C13" s="411"/>
      <c r="D13" s="411"/>
      <c r="E13" s="411"/>
      <c r="F13" s="411"/>
      <c r="G13" s="411"/>
    </row>
    <row r="14" spans="1:7" ht="27.75" customHeight="1">
      <c r="A14" s="416"/>
      <c r="B14" s="416"/>
      <c r="C14" s="416"/>
      <c r="D14" s="416"/>
      <c r="E14" s="416"/>
      <c r="F14" s="416"/>
      <c r="G14" s="416"/>
    </row>
    <row r="15" spans="1:7" ht="18">
      <c r="A15" s="414" t="s">
        <v>94</v>
      </c>
      <c r="B15" s="414"/>
      <c r="C15" s="414"/>
      <c r="D15" s="414"/>
      <c r="E15" s="414"/>
      <c r="F15" s="414"/>
      <c r="G15" s="414"/>
    </row>
    <row r="16" spans="1:7" ht="39" customHeight="1">
      <c r="A16" s="416" t="s">
        <v>95</v>
      </c>
      <c r="B16" s="416"/>
      <c r="C16" s="416"/>
      <c r="D16" s="416"/>
      <c r="E16" s="416"/>
      <c r="F16" s="416"/>
      <c r="G16" s="416"/>
    </row>
    <row r="17" spans="1:7" ht="72" customHeight="1">
      <c r="A17" s="416"/>
      <c r="B17" s="416"/>
      <c r="C17" s="416"/>
      <c r="D17" s="416"/>
      <c r="E17" s="416"/>
      <c r="F17" s="416"/>
      <c r="G17" s="416"/>
    </row>
    <row r="18" spans="1:7" ht="15.75" customHeight="1">
      <c r="A18" s="416" t="s">
        <v>211</v>
      </c>
      <c r="B18" s="416"/>
      <c r="C18" s="416"/>
      <c r="D18" s="416"/>
      <c r="E18" s="416"/>
      <c r="F18" s="416"/>
      <c r="G18" s="416"/>
    </row>
    <row r="19" spans="1:7" ht="13.5" customHeight="1">
      <c r="A19" s="416"/>
      <c r="B19" s="416"/>
      <c r="C19" s="416"/>
      <c r="D19" s="416"/>
      <c r="E19" s="416"/>
      <c r="F19" s="416"/>
      <c r="G19" s="416"/>
    </row>
    <row r="20" spans="1:7" ht="13.5" customHeight="1">
      <c r="A20" s="416" t="s">
        <v>212</v>
      </c>
      <c r="B20" s="416"/>
      <c r="C20" s="416"/>
      <c r="D20" s="416"/>
      <c r="E20" s="416"/>
      <c r="F20" s="416"/>
      <c r="G20" s="416"/>
    </row>
    <row r="21" spans="1:7" ht="12" customHeight="1">
      <c r="A21" s="416"/>
      <c r="B21" s="416"/>
      <c r="C21" s="416"/>
      <c r="D21" s="416"/>
      <c r="E21" s="416"/>
      <c r="F21" s="416"/>
      <c r="G21" s="416"/>
    </row>
    <row r="22" spans="1:7" ht="18">
      <c r="A22" s="414" t="s">
        <v>96</v>
      </c>
      <c r="B22" s="414"/>
      <c r="C22" s="414"/>
      <c r="D22" s="414"/>
      <c r="E22" s="414"/>
      <c r="F22" s="414"/>
      <c r="G22" s="414"/>
    </row>
    <row r="23" spans="1:7" ht="15" customHeight="1">
      <c r="A23" s="416" t="s">
        <v>182</v>
      </c>
      <c r="B23" s="416"/>
      <c r="C23" s="416"/>
      <c r="D23" s="416"/>
      <c r="E23" s="416"/>
      <c r="F23" s="416"/>
      <c r="G23" s="416"/>
    </row>
    <row r="24" spans="1:7" ht="24" customHeight="1">
      <c r="A24" s="416"/>
      <c r="B24" s="416"/>
      <c r="C24" s="416"/>
      <c r="D24" s="416"/>
      <c r="E24" s="416"/>
      <c r="F24" s="416"/>
      <c r="G24" s="416"/>
    </row>
    <row r="25" spans="1:7">
      <c r="A25" s="416"/>
      <c r="B25" s="416"/>
      <c r="C25" s="416"/>
      <c r="D25" s="416"/>
      <c r="E25" s="416"/>
      <c r="F25" s="416"/>
      <c r="G25" s="416"/>
    </row>
    <row r="26" spans="1:7" ht="18">
      <c r="A26" s="413" t="s">
        <v>97</v>
      </c>
      <c r="B26" s="413"/>
      <c r="C26" s="413"/>
      <c r="D26" s="413"/>
      <c r="E26" s="413"/>
      <c r="F26" s="413"/>
      <c r="G26" s="413"/>
    </row>
    <row r="27" spans="1:7" ht="26.25" customHeight="1">
      <c r="A27" s="416" t="s">
        <v>193</v>
      </c>
      <c r="B27" s="416"/>
      <c r="C27" s="416"/>
      <c r="D27" s="416"/>
      <c r="E27" s="416"/>
      <c r="F27" s="416"/>
      <c r="G27" s="416"/>
    </row>
    <row r="28" spans="1:7" ht="21.75" customHeight="1">
      <c r="A28" s="416"/>
      <c r="B28" s="416"/>
      <c r="C28" s="416"/>
      <c r="D28" s="416"/>
      <c r="E28" s="416"/>
      <c r="F28" s="416"/>
      <c r="G28" s="416"/>
    </row>
    <row r="29" spans="1:7" ht="18">
      <c r="A29" s="413" t="s">
        <v>98</v>
      </c>
      <c r="B29" s="413"/>
      <c r="C29" s="413"/>
      <c r="D29" s="413"/>
      <c r="E29" s="413"/>
      <c r="F29" s="413"/>
      <c r="G29" s="413"/>
    </row>
    <row r="30" spans="1:7" ht="33" customHeight="1">
      <c r="A30" s="416" t="s">
        <v>99</v>
      </c>
      <c r="B30" s="416"/>
      <c r="C30" s="416"/>
      <c r="D30" s="416"/>
      <c r="E30" s="416"/>
      <c r="F30" s="416"/>
      <c r="G30" s="416"/>
    </row>
    <row r="31" spans="1:7" ht="18">
      <c r="A31" s="414" t="s">
        <v>100</v>
      </c>
      <c r="B31" s="414"/>
      <c r="C31" s="414"/>
      <c r="D31" s="414"/>
      <c r="E31" s="414"/>
      <c r="F31" s="414"/>
      <c r="G31" s="414"/>
    </row>
    <row r="32" spans="1:7" ht="20.25" customHeight="1">
      <c r="A32" s="415" t="s">
        <v>213</v>
      </c>
      <c r="B32" s="415"/>
      <c r="C32" s="415"/>
      <c r="D32" s="415"/>
      <c r="E32" s="415"/>
      <c r="F32" s="415"/>
      <c r="G32" s="415"/>
    </row>
    <row r="33" spans="1:7" ht="23.25" customHeight="1">
      <c r="A33" s="415"/>
      <c r="B33" s="415"/>
      <c r="C33" s="415"/>
      <c r="D33" s="415"/>
      <c r="E33" s="415"/>
      <c r="F33" s="415"/>
      <c r="G33" s="415"/>
    </row>
    <row r="34" spans="1:7" ht="18">
      <c r="A34" s="413" t="s">
        <v>101</v>
      </c>
      <c r="B34" s="413"/>
      <c r="C34" s="413"/>
      <c r="D34" s="413"/>
      <c r="E34" s="413"/>
      <c r="F34" s="413"/>
      <c r="G34" s="413"/>
    </row>
    <row r="35" spans="1:7" ht="15.75" customHeight="1">
      <c r="A35" s="416" t="s">
        <v>214</v>
      </c>
      <c r="B35" s="416"/>
      <c r="C35" s="416"/>
      <c r="D35" s="416"/>
      <c r="E35" s="416"/>
      <c r="F35" s="416"/>
      <c r="G35" s="416"/>
    </row>
    <row r="36" spans="1:7" ht="33.75" customHeight="1">
      <c r="A36" s="416"/>
      <c r="B36" s="416"/>
      <c r="C36" s="416"/>
      <c r="D36" s="416"/>
      <c r="E36" s="416"/>
      <c r="F36" s="416"/>
      <c r="G36" s="416"/>
    </row>
    <row r="37" spans="1:7" ht="18">
      <c r="A37" s="414" t="s">
        <v>102</v>
      </c>
      <c r="B37" s="414"/>
      <c r="C37" s="414"/>
      <c r="D37" s="414"/>
      <c r="E37" s="414"/>
      <c r="F37" s="414"/>
      <c r="G37" s="414"/>
    </row>
    <row r="38" spans="1:7" ht="17.25" customHeight="1">
      <c r="A38" s="416" t="s">
        <v>180</v>
      </c>
      <c r="B38" s="416"/>
      <c r="C38" s="416"/>
      <c r="D38" s="416"/>
      <c r="E38" s="416"/>
      <c r="F38" s="416"/>
      <c r="G38" s="416"/>
    </row>
    <row r="39" spans="1:7" ht="16.5" customHeight="1">
      <c r="A39" s="416"/>
      <c r="B39" s="416"/>
      <c r="C39" s="416"/>
      <c r="D39" s="416"/>
      <c r="E39" s="416"/>
      <c r="F39" s="416"/>
      <c r="G39" s="416"/>
    </row>
    <row r="40" spans="1:7" ht="18">
      <c r="A40" s="416" t="s">
        <v>185</v>
      </c>
      <c r="B40" s="413"/>
      <c r="C40" s="413"/>
      <c r="D40" s="413"/>
      <c r="E40" s="413"/>
      <c r="F40" s="413"/>
      <c r="G40" s="413"/>
    </row>
    <row r="41" spans="1:7" ht="33.75" customHeight="1">
      <c r="A41" s="416" t="s">
        <v>103</v>
      </c>
      <c r="B41" s="416"/>
      <c r="C41" s="416"/>
      <c r="D41" s="416"/>
      <c r="E41" s="416"/>
      <c r="F41" s="416"/>
      <c r="G41" s="416"/>
    </row>
    <row r="42" spans="1:7" ht="51.75" customHeight="1">
      <c r="A42" s="416" t="s">
        <v>104</v>
      </c>
      <c r="B42" s="416"/>
      <c r="C42" s="416"/>
      <c r="D42" s="416"/>
      <c r="E42" s="416"/>
      <c r="F42" s="416"/>
      <c r="G42" s="416"/>
    </row>
    <row r="43" spans="1:7" ht="36.75" customHeight="1">
      <c r="A43" s="416" t="s">
        <v>105</v>
      </c>
      <c r="B43" s="416"/>
      <c r="C43" s="416"/>
      <c r="D43" s="416"/>
      <c r="E43" s="416"/>
      <c r="F43" s="416"/>
      <c r="G43" s="416"/>
    </row>
    <row r="44" spans="1:7" s="416" customFormat="1" ht="20.25" customHeight="1">
      <c r="A44" s="416" t="s">
        <v>106</v>
      </c>
    </row>
    <row r="45" spans="1:7" ht="30.75" customHeight="1">
      <c r="A45" s="413" t="s">
        <v>107</v>
      </c>
      <c r="B45" s="413"/>
      <c r="C45" s="413"/>
      <c r="D45" s="413"/>
      <c r="E45" s="413"/>
      <c r="F45" s="413"/>
      <c r="G45" s="413"/>
    </row>
    <row r="46" spans="1:7" ht="18">
      <c r="A46" s="359"/>
      <c r="B46" s="354"/>
      <c r="C46" s="354"/>
      <c r="D46" s="354"/>
      <c r="E46" s="354"/>
    </row>
    <row r="47" spans="1:7" ht="33">
      <c r="B47" s="346"/>
      <c r="C47" s="351" t="s">
        <v>108</v>
      </c>
      <c r="D47" s="351" t="s">
        <v>109</v>
      </c>
    </row>
    <row r="48" spans="1:7">
      <c r="B48" s="346" t="s">
        <v>110</v>
      </c>
      <c r="C48" s="356">
        <v>6921.52</v>
      </c>
      <c r="D48" s="356">
        <v>6277.54</v>
      </c>
      <c r="E48" s="372"/>
    </row>
    <row r="49" spans="1:6">
      <c r="B49" s="346" t="s">
        <v>111</v>
      </c>
      <c r="C49" s="356">
        <v>6931.47</v>
      </c>
      <c r="D49" s="356">
        <v>6351.33</v>
      </c>
      <c r="E49" s="372"/>
    </row>
    <row r="50" spans="1:6" ht="18">
      <c r="A50" s="359"/>
      <c r="B50" s="354"/>
      <c r="C50" s="354"/>
      <c r="D50" s="354"/>
    </row>
    <row r="51" spans="1:6" ht="18">
      <c r="A51" s="359"/>
      <c r="B51" s="354"/>
      <c r="C51" s="354"/>
      <c r="D51" s="354"/>
      <c r="E51" s="354"/>
    </row>
    <row r="52" spans="1:6" ht="18">
      <c r="A52" s="359" t="s">
        <v>112</v>
      </c>
      <c r="B52" s="354"/>
      <c r="C52" s="354"/>
      <c r="D52" s="354"/>
      <c r="E52" s="354"/>
    </row>
    <row r="53" spans="1:6" ht="18">
      <c r="A53" s="359"/>
      <c r="B53" s="354"/>
      <c r="C53" s="354"/>
      <c r="D53" s="354"/>
      <c r="E53" s="354"/>
    </row>
    <row r="54" spans="1:6" ht="49.5">
      <c r="A54" s="349" t="s">
        <v>113</v>
      </c>
      <c r="B54" s="349" t="s">
        <v>114</v>
      </c>
      <c r="C54" s="349" t="s">
        <v>115</v>
      </c>
      <c r="D54" s="349" t="s">
        <v>116</v>
      </c>
      <c r="E54" s="349" t="s">
        <v>117</v>
      </c>
    </row>
    <row r="55" spans="1:6">
      <c r="A55" s="346" t="s">
        <v>118</v>
      </c>
      <c r="B55" s="375" t="s">
        <v>84</v>
      </c>
      <c r="C55" s="352">
        <v>47729.96</v>
      </c>
      <c r="D55" s="356">
        <v>6921.52</v>
      </c>
      <c r="E55" s="348">
        <f>+C55*D55</f>
        <v>330363872.7392</v>
      </c>
    </row>
    <row r="56" spans="1:6">
      <c r="A56" s="346" t="s">
        <v>119</v>
      </c>
      <c r="B56" s="375" t="s">
        <v>84</v>
      </c>
      <c r="C56" s="352">
        <v>104.92</v>
      </c>
      <c r="D56" s="356">
        <v>6921.52</v>
      </c>
      <c r="E56" s="348">
        <f>+C56*D56</f>
        <v>726205.87840000005</v>
      </c>
    </row>
    <row r="57" spans="1:6" ht="18">
      <c r="A57" s="359"/>
      <c r="B57" s="354"/>
      <c r="C57" s="354"/>
      <c r="D57" s="354"/>
      <c r="E57" s="354"/>
    </row>
    <row r="59" spans="1:6" ht="18">
      <c r="A59" s="414" t="s">
        <v>215</v>
      </c>
      <c r="B59" s="414"/>
      <c r="C59" s="414"/>
      <c r="D59" s="414"/>
      <c r="E59" s="414"/>
      <c r="F59" s="414"/>
    </row>
    <row r="60" spans="1:6" ht="24" customHeight="1">
      <c r="A60" s="421" t="s">
        <v>120</v>
      </c>
      <c r="B60" s="421"/>
      <c r="C60" s="421"/>
      <c r="D60" s="421"/>
      <c r="E60" s="421"/>
      <c r="F60" s="421"/>
    </row>
    <row r="61" spans="1:6" ht="30.75" customHeight="1">
      <c r="A61" s="421"/>
      <c r="B61" s="421"/>
      <c r="C61" s="421"/>
      <c r="D61" s="421"/>
      <c r="E61" s="421"/>
      <c r="F61" s="421"/>
    </row>
    <row r="62" spans="1:6" ht="22.5" customHeight="1">
      <c r="A62" s="421"/>
      <c r="B62" s="421"/>
      <c r="C62" s="421"/>
      <c r="D62" s="421"/>
      <c r="E62" s="421"/>
      <c r="F62" s="421"/>
    </row>
    <row r="63" spans="1:6" ht="18">
      <c r="A63" s="413" t="s">
        <v>216</v>
      </c>
      <c r="B63" s="413"/>
      <c r="C63" s="413"/>
      <c r="D63" s="413"/>
      <c r="E63" s="413"/>
      <c r="F63" s="413"/>
    </row>
    <row r="64" spans="1:6" ht="18">
      <c r="A64" s="359"/>
      <c r="B64" s="354"/>
      <c r="C64" s="354"/>
      <c r="D64" s="354"/>
      <c r="E64" s="354"/>
    </row>
    <row r="65" spans="1:6" ht="23.25" customHeight="1">
      <c r="A65" s="421" t="s">
        <v>217</v>
      </c>
      <c r="B65" s="421"/>
      <c r="C65" s="421"/>
      <c r="D65" s="421"/>
      <c r="E65" s="421"/>
      <c r="F65" s="421"/>
    </row>
    <row r="66" spans="1:6" ht="28.5" customHeight="1">
      <c r="A66" s="421"/>
      <c r="B66" s="421"/>
      <c r="C66" s="421"/>
      <c r="D66" s="421"/>
      <c r="E66" s="421"/>
      <c r="F66" s="421"/>
    </row>
    <row r="67" spans="1:6">
      <c r="A67" s="416" t="s">
        <v>218</v>
      </c>
      <c r="B67" s="416"/>
      <c r="C67" s="416"/>
      <c r="D67" s="416"/>
      <c r="E67" s="416"/>
      <c r="F67" s="416"/>
    </row>
    <row r="68" spans="1:6">
      <c r="A68" s="416"/>
      <c r="B68" s="416"/>
      <c r="C68" s="416"/>
      <c r="D68" s="416"/>
      <c r="E68" s="416"/>
      <c r="F68" s="416"/>
    </row>
    <row r="70" spans="1:6" ht="49.5">
      <c r="A70" s="349" t="s">
        <v>121</v>
      </c>
      <c r="B70" s="349" t="s">
        <v>114</v>
      </c>
      <c r="C70" s="349" t="s">
        <v>115</v>
      </c>
      <c r="D70" s="349" t="s">
        <v>116</v>
      </c>
      <c r="E70" s="349" t="s">
        <v>117</v>
      </c>
    </row>
    <row r="71" spans="1:6">
      <c r="A71" s="346" t="s">
        <v>122</v>
      </c>
      <c r="B71" s="375" t="s">
        <v>84</v>
      </c>
      <c r="C71" s="350">
        <v>59.95</v>
      </c>
      <c r="D71" s="356">
        <v>6921.52</v>
      </c>
      <c r="E71" s="367">
        <f>+C71*D71</f>
        <v>414945.12400000007</v>
      </c>
    </row>
    <row r="72" spans="1:6">
      <c r="A72" s="365" t="s">
        <v>170</v>
      </c>
      <c r="B72" s="375" t="s">
        <v>84</v>
      </c>
      <c r="C72" s="371">
        <v>0</v>
      </c>
      <c r="D72" s="356">
        <v>6921.52</v>
      </c>
      <c r="E72" s="367">
        <f t="shared" ref="E72:E75" si="0">+C72*D72</f>
        <v>0</v>
      </c>
    </row>
    <row r="73" spans="1:6">
      <c r="A73" s="364" t="s">
        <v>194</v>
      </c>
      <c r="B73" s="375" t="s">
        <v>84</v>
      </c>
      <c r="C73" s="371">
        <v>4710.3599999999997</v>
      </c>
      <c r="D73" s="356">
        <v>6921.52</v>
      </c>
      <c r="E73" s="367">
        <f t="shared" si="0"/>
        <v>32602850.9472</v>
      </c>
    </row>
    <row r="74" spans="1:6">
      <c r="A74" s="364" t="s">
        <v>171</v>
      </c>
      <c r="B74" s="375" t="s">
        <v>84</v>
      </c>
      <c r="C74" s="361">
        <v>0</v>
      </c>
      <c r="D74" s="356">
        <v>6921.52</v>
      </c>
      <c r="E74" s="367">
        <f t="shared" si="0"/>
        <v>0</v>
      </c>
    </row>
    <row r="75" spans="1:6">
      <c r="A75" s="364" t="s">
        <v>172</v>
      </c>
      <c r="B75" s="375" t="s">
        <v>84</v>
      </c>
      <c r="C75" s="347">
        <v>13.7</v>
      </c>
      <c r="D75" s="356">
        <v>6921.52</v>
      </c>
      <c r="E75" s="367">
        <f t="shared" si="0"/>
        <v>94824.824000000008</v>
      </c>
    </row>
    <row r="76" spans="1:6">
      <c r="A76" s="423" t="s">
        <v>123</v>
      </c>
      <c r="B76" s="424"/>
      <c r="C76" s="371">
        <f>+C72+C71</f>
        <v>59.95</v>
      </c>
      <c r="D76" s="371"/>
      <c r="E76" s="367">
        <f>+E72+E71</f>
        <v>414945.12400000007</v>
      </c>
    </row>
    <row r="77" spans="1:6" ht="18">
      <c r="A77" s="366"/>
      <c r="B77" s="354"/>
      <c r="C77" s="354"/>
      <c r="D77" s="354"/>
      <c r="E77" s="354"/>
    </row>
    <row r="78" spans="1:6" ht="18">
      <c r="A78" s="359"/>
      <c r="B78" s="354"/>
      <c r="C78" s="354"/>
      <c r="D78" s="354"/>
      <c r="E78" s="354"/>
    </row>
    <row r="79" spans="1:6">
      <c r="A79" s="357"/>
      <c r="B79" s="354"/>
      <c r="C79" s="354"/>
      <c r="D79" s="354"/>
      <c r="E79" s="354"/>
    </row>
    <row r="80" spans="1:6" ht="18">
      <c r="A80" s="359" t="s">
        <v>219</v>
      </c>
      <c r="B80" s="354"/>
      <c r="C80" s="354"/>
      <c r="D80" s="354"/>
      <c r="E80" s="354"/>
    </row>
    <row r="81" spans="1:5">
      <c r="B81" s="354"/>
      <c r="C81" s="354"/>
      <c r="D81" s="354"/>
      <c r="E81" s="354"/>
    </row>
    <row r="82" spans="1:5" ht="82.5">
      <c r="A82" s="349" t="s">
        <v>124</v>
      </c>
      <c r="B82" s="349" t="s">
        <v>125</v>
      </c>
      <c r="C82" s="349" t="s">
        <v>149</v>
      </c>
      <c r="D82" s="349" t="s">
        <v>126</v>
      </c>
      <c r="E82" s="354"/>
    </row>
    <row r="83" spans="1:5">
      <c r="A83" s="365" t="s">
        <v>127</v>
      </c>
      <c r="B83" s="358"/>
      <c r="C83" s="358"/>
      <c r="D83" s="375"/>
      <c r="E83" s="354"/>
    </row>
    <row r="84" spans="1:5">
      <c r="A84" s="346" t="s">
        <v>128</v>
      </c>
      <c r="B84" s="370">
        <v>98.583005</v>
      </c>
      <c r="C84" s="358">
        <v>49390.09</v>
      </c>
      <c r="D84" s="375">
        <v>1</v>
      </c>
      <c r="E84" s="354"/>
    </row>
    <row r="85" spans="1:5">
      <c r="A85" s="346" t="s">
        <v>129</v>
      </c>
      <c r="B85" s="370">
        <v>95.976018999999994</v>
      </c>
      <c r="C85" s="358">
        <v>48083.99</v>
      </c>
      <c r="D85" s="375">
        <v>1</v>
      </c>
      <c r="E85" s="354"/>
    </row>
    <row r="86" spans="1:5">
      <c r="A86" s="346" t="s">
        <v>130</v>
      </c>
      <c r="B86" s="370">
        <v>95.059957999999995</v>
      </c>
      <c r="C86" s="358">
        <v>47625.04</v>
      </c>
      <c r="D86" s="375">
        <v>1</v>
      </c>
      <c r="E86" s="354"/>
    </row>
    <row r="87" spans="1:5">
      <c r="A87" s="365" t="s">
        <v>131</v>
      </c>
      <c r="B87" s="358"/>
      <c r="C87" s="358"/>
      <c r="D87" s="375"/>
      <c r="E87" s="354"/>
    </row>
    <row r="88" spans="1:5">
      <c r="A88" s="346" t="s">
        <v>132</v>
      </c>
      <c r="B88" s="358"/>
      <c r="C88" s="358"/>
      <c r="D88" s="375"/>
      <c r="E88" s="354"/>
    </row>
    <row r="89" spans="1:5">
      <c r="A89" s="346" t="s">
        <v>133</v>
      </c>
      <c r="B89" s="358"/>
      <c r="C89" s="358"/>
      <c r="D89" s="375"/>
      <c r="E89" s="354"/>
    </row>
    <row r="90" spans="1:5">
      <c r="A90" s="346" t="s">
        <v>134</v>
      </c>
      <c r="B90" s="358"/>
      <c r="C90" s="358"/>
      <c r="D90" s="375"/>
      <c r="E90" s="354"/>
    </row>
    <row r="91" spans="1:5">
      <c r="A91" s="365" t="s">
        <v>135</v>
      </c>
      <c r="B91" s="375"/>
      <c r="C91" s="378"/>
      <c r="D91" s="375"/>
      <c r="E91" s="354"/>
    </row>
    <row r="92" spans="1:5">
      <c r="A92" s="346" t="s">
        <v>136</v>
      </c>
      <c r="B92" s="358"/>
      <c r="C92" s="358"/>
      <c r="D92" s="375"/>
      <c r="E92" s="354"/>
    </row>
    <row r="93" spans="1:5">
      <c r="A93" s="346" t="s">
        <v>137</v>
      </c>
      <c r="B93" s="358"/>
      <c r="C93" s="358"/>
      <c r="D93" s="375"/>
      <c r="E93" s="354"/>
    </row>
    <row r="94" spans="1:5">
      <c r="A94" s="346" t="s">
        <v>138</v>
      </c>
      <c r="B94" s="358"/>
      <c r="C94" s="358"/>
      <c r="D94" s="375"/>
      <c r="E94" s="354"/>
    </row>
    <row r="95" spans="1:5">
      <c r="A95" s="365" t="s">
        <v>139</v>
      </c>
      <c r="B95" s="375"/>
      <c r="C95" s="378"/>
      <c r="D95" s="375"/>
      <c r="E95" s="354"/>
    </row>
    <row r="96" spans="1:5">
      <c r="A96" s="346" t="s">
        <v>140</v>
      </c>
      <c r="B96" s="353"/>
      <c r="C96" s="358"/>
      <c r="D96" s="375"/>
      <c r="E96" s="354"/>
    </row>
    <row r="97" spans="1:5">
      <c r="A97" s="346" t="s">
        <v>141</v>
      </c>
      <c r="B97" s="358"/>
      <c r="C97" s="358"/>
      <c r="D97" s="375"/>
      <c r="E97" s="354"/>
    </row>
    <row r="98" spans="1:5">
      <c r="A98" s="346" t="s">
        <v>142</v>
      </c>
      <c r="B98" s="358"/>
      <c r="C98" s="358"/>
      <c r="D98" s="375"/>
      <c r="E98" s="354"/>
    </row>
    <row r="99" spans="1:5" ht="18">
      <c r="A99" s="359"/>
      <c r="B99" s="354"/>
      <c r="C99" s="354"/>
      <c r="D99" s="354"/>
      <c r="E99" s="354"/>
    </row>
    <row r="100" spans="1:5">
      <c r="A100" s="357"/>
      <c r="B100" s="354"/>
      <c r="C100" s="354"/>
      <c r="D100" s="354"/>
      <c r="E100" s="354"/>
    </row>
    <row r="101" spans="1:5" ht="18">
      <c r="A101" s="359" t="s">
        <v>143</v>
      </c>
      <c r="B101" s="354"/>
      <c r="C101" s="354"/>
      <c r="D101" s="354"/>
      <c r="E101" s="354"/>
    </row>
    <row r="102" spans="1:5" ht="18">
      <c r="A102" s="359"/>
      <c r="B102" s="354"/>
      <c r="C102" s="354"/>
      <c r="D102" s="354"/>
      <c r="E102" s="354"/>
    </row>
    <row r="103" spans="1:5" ht="18">
      <c r="A103" s="359" t="s">
        <v>144</v>
      </c>
      <c r="B103" s="354"/>
      <c r="C103" s="354"/>
      <c r="D103" s="354"/>
      <c r="E103" s="354"/>
    </row>
    <row r="104" spans="1:5">
      <c r="A104" s="416" t="s">
        <v>145</v>
      </c>
      <c r="B104" s="416"/>
      <c r="C104" s="416"/>
      <c r="D104" s="416"/>
      <c r="E104" s="416"/>
    </row>
    <row r="105" spans="1:5">
      <c r="A105" s="416"/>
      <c r="B105" s="416"/>
      <c r="C105" s="416"/>
      <c r="D105" s="416"/>
      <c r="E105" s="416"/>
    </row>
    <row r="106" spans="1:5">
      <c r="D106" s="354"/>
      <c r="E106" s="354"/>
    </row>
    <row r="107" spans="1:5">
      <c r="B107" s="422" t="s">
        <v>41</v>
      </c>
      <c r="C107" s="422"/>
      <c r="D107" s="422"/>
      <c r="E107" s="354"/>
    </row>
    <row r="108" spans="1:5" ht="49.5">
      <c r="B108" s="349" t="s">
        <v>17</v>
      </c>
      <c r="C108" s="349" t="s">
        <v>188</v>
      </c>
      <c r="D108" s="349" t="s">
        <v>183</v>
      </c>
      <c r="E108" s="354"/>
    </row>
    <row r="109" spans="1:5" ht="33">
      <c r="B109" s="373" t="s">
        <v>186</v>
      </c>
      <c r="C109" s="362">
        <v>12</v>
      </c>
      <c r="D109" s="362">
        <v>0</v>
      </c>
      <c r="E109" s="354"/>
    </row>
    <row r="110" spans="1:5">
      <c r="B110" s="346" t="s">
        <v>146</v>
      </c>
      <c r="C110" s="362">
        <v>0</v>
      </c>
      <c r="D110" s="362">
        <v>0</v>
      </c>
      <c r="E110" s="354"/>
    </row>
    <row r="111" spans="1:5">
      <c r="B111" s="365" t="s">
        <v>123</v>
      </c>
      <c r="C111" s="363">
        <f>SUM(C109:C110)</f>
        <v>12</v>
      </c>
      <c r="D111" s="363">
        <f>+SUM(D110)</f>
        <v>0</v>
      </c>
      <c r="E111" s="354"/>
    </row>
    <row r="112" spans="1:5">
      <c r="A112" s="354"/>
      <c r="B112" s="354"/>
      <c r="C112" s="354"/>
      <c r="D112" s="354"/>
      <c r="E112" s="354"/>
    </row>
    <row r="113" spans="1:5" ht="18">
      <c r="A113" s="359" t="s">
        <v>167</v>
      </c>
      <c r="B113" s="354"/>
      <c r="C113" s="354"/>
      <c r="D113" s="354"/>
      <c r="E113" s="354"/>
    </row>
    <row r="114" spans="1:5">
      <c r="A114" s="354"/>
      <c r="B114" s="354"/>
      <c r="C114" s="354"/>
      <c r="D114" s="354"/>
      <c r="E114" s="354"/>
    </row>
    <row r="115" spans="1:5">
      <c r="A115" s="355" t="s">
        <v>168</v>
      </c>
      <c r="B115" s="354"/>
      <c r="C115" s="354"/>
      <c r="D115" s="354"/>
      <c r="E115" s="354"/>
    </row>
    <row r="116" spans="1:5" ht="18">
      <c r="A116" s="359"/>
      <c r="B116" s="354"/>
      <c r="C116" s="354"/>
      <c r="D116" s="354"/>
      <c r="E116" s="354"/>
    </row>
    <row r="117" spans="1:5" ht="17.25" customHeight="1">
      <c r="A117" s="359" t="s">
        <v>147</v>
      </c>
      <c r="B117" s="354"/>
      <c r="C117" s="354"/>
      <c r="D117" s="354"/>
      <c r="E117" s="354"/>
    </row>
    <row r="118" spans="1:5" ht="17.25" customHeight="1">
      <c r="A118" s="359"/>
      <c r="B118" s="354"/>
      <c r="C118" s="354"/>
      <c r="D118" s="354"/>
      <c r="E118" s="354"/>
    </row>
    <row r="119" spans="1:5" ht="17.25" customHeight="1">
      <c r="A119" s="366" t="s">
        <v>173</v>
      </c>
      <c r="B119" s="354"/>
      <c r="C119" s="354"/>
      <c r="D119" s="354"/>
      <c r="E119" s="354"/>
    </row>
    <row r="120" spans="1:5" ht="17.25" customHeight="1">
      <c r="A120" s="366"/>
      <c r="B120" s="354"/>
      <c r="C120" s="354"/>
      <c r="D120" s="354"/>
      <c r="E120" s="354"/>
    </row>
    <row r="121" spans="1:5" ht="17.25" customHeight="1">
      <c r="A121" s="376" t="s">
        <v>174</v>
      </c>
      <c r="B121" s="354"/>
      <c r="C121" s="354"/>
      <c r="D121" s="354"/>
      <c r="E121" s="354"/>
    </row>
    <row r="122" spans="1:5">
      <c r="A122" s="360"/>
      <c r="B122" s="354"/>
      <c r="C122" s="354"/>
      <c r="D122" s="354"/>
      <c r="E122" s="354"/>
    </row>
    <row r="123" spans="1:5" ht="33">
      <c r="A123" s="349" t="s">
        <v>121</v>
      </c>
      <c r="B123" s="349" t="s">
        <v>108</v>
      </c>
      <c r="C123" s="349" t="s">
        <v>109</v>
      </c>
      <c r="E123" s="354"/>
    </row>
    <row r="124" spans="1:5" ht="30" customHeight="1">
      <c r="A124" s="419" t="s">
        <v>148</v>
      </c>
      <c r="B124" s="374">
        <v>104.92</v>
      </c>
      <c r="C124" s="369">
        <v>0</v>
      </c>
      <c r="E124" s="354"/>
    </row>
    <row r="125" spans="1:5">
      <c r="A125" s="420"/>
      <c r="B125" s="374"/>
      <c r="C125" s="377"/>
      <c r="E125" s="354"/>
    </row>
    <row r="126" spans="1:5">
      <c r="A126" s="365" t="s">
        <v>123</v>
      </c>
      <c r="B126" s="363">
        <f>SUM(B124:B125)</f>
        <v>104.92</v>
      </c>
      <c r="C126" s="363">
        <f>SUM(C124:C125)</f>
        <v>0</v>
      </c>
      <c r="E126" s="354"/>
    </row>
    <row r="127" spans="1:5">
      <c r="A127" s="360"/>
      <c r="B127" s="354"/>
      <c r="C127" s="354"/>
      <c r="D127" s="354"/>
      <c r="E127" s="354"/>
    </row>
    <row r="128" spans="1:5">
      <c r="A128" s="360"/>
      <c r="B128" s="354"/>
      <c r="C128" s="354"/>
      <c r="D128" s="354"/>
      <c r="E128" s="354"/>
    </row>
    <row r="129" spans="1:5">
      <c r="A129" s="368" t="s">
        <v>175</v>
      </c>
      <c r="B129" s="354"/>
      <c r="C129" s="354"/>
      <c r="D129" s="354"/>
      <c r="E129" s="354"/>
    </row>
    <row r="130" spans="1:5">
      <c r="A130" s="360"/>
      <c r="B130" s="354"/>
      <c r="C130" s="354"/>
      <c r="D130" s="354"/>
      <c r="E130" s="354"/>
    </row>
    <row r="131" spans="1:5">
      <c r="A131" s="409" t="s">
        <v>187</v>
      </c>
      <c r="B131" s="410"/>
      <c r="C131" s="410"/>
      <c r="D131" s="410"/>
    </row>
    <row r="132" spans="1:5">
      <c r="A132" s="410"/>
      <c r="B132" s="410"/>
      <c r="C132" s="410"/>
      <c r="D132" s="410"/>
    </row>
    <row r="133" spans="1:5">
      <c r="A133" s="410"/>
      <c r="B133" s="410"/>
      <c r="C133" s="410"/>
      <c r="D133" s="410"/>
    </row>
    <row r="134" spans="1:5">
      <c r="A134" s="410"/>
      <c r="B134" s="410"/>
      <c r="C134" s="410"/>
      <c r="D134" s="410"/>
    </row>
    <row r="135" spans="1:5">
      <c r="A135" s="410"/>
      <c r="B135" s="410"/>
      <c r="C135" s="410"/>
      <c r="D135" s="410"/>
    </row>
  </sheetData>
  <mergeCells count="41">
    <mergeCell ref="A60:F62"/>
    <mergeCell ref="A34:G34"/>
    <mergeCell ref="A35:G36"/>
    <mergeCell ref="A37:G37"/>
    <mergeCell ref="A38:G39"/>
    <mergeCell ref="A41:G41"/>
    <mergeCell ref="A42:G42"/>
    <mergeCell ref="A43:G43"/>
    <mergeCell ref="A44:XFD44"/>
    <mergeCell ref="A124:A125"/>
    <mergeCell ref="A63:F63"/>
    <mergeCell ref="A65:F66"/>
    <mergeCell ref="A67:F68"/>
    <mergeCell ref="A104:E105"/>
    <mergeCell ref="B107:D107"/>
    <mergeCell ref="A76:B76"/>
    <mergeCell ref="A30:G30"/>
    <mergeCell ref="A31:G31"/>
    <mergeCell ref="A40:G40"/>
    <mergeCell ref="A14:G14"/>
    <mergeCell ref="A6:G7"/>
    <mergeCell ref="A8:G8"/>
    <mergeCell ref="A9:G10"/>
    <mergeCell ref="A11:G12"/>
    <mergeCell ref="A27:G28"/>
    <mergeCell ref="A131:D135"/>
    <mergeCell ref="A13:G13"/>
    <mergeCell ref="A2:G2"/>
    <mergeCell ref="A3:G3"/>
    <mergeCell ref="A5:G5"/>
    <mergeCell ref="A45:G45"/>
    <mergeCell ref="A59:F59"/>
    <mergeCell ref="A32:G33"/>
    <mergeCell ref="A15:G15"/>
    <mergeCell ref="A16:G17"/>
    <mergeCell ref="A18:G19"/>
    <mergeCell ref="A20:G21"/>
    <mergeCell ref="A22:G22"/>
    <mergeCell ref="A23:G25"/>
    <mergeCell ref="A26:G26"/>
    <mergeCell ref="A29:G29"/>
  </mergeCells>
  <hyperlinks>
    <hyperlink ref="A115" location="'11'!A1" display="Ver Cuadro"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11"/>
  <sheetViews>
    <sheetView showGridLines="0" zoomScale="85" zoomScaleNormal="85" workbookViewId="0">
      <pane ySplit="4" topLeftCell="A5" activePane="bottomLeft" state="frozen"/>
      <selection pane="bottomLeft" activeCell="E5" sqref="E5"/>
    </sheetView>
  </sheetViews>
  <sheetFormatPr baseColWidth="10" defaultRowHeight="16.5"/>
  <cols>
    <col min="1" max="1" width="26" style="63" customWidth="1"/>
    <col min="2" max="2" width="50.5703125" style="63" customWidth="1"/>
    <col min="3" max="3" width="23.85546875" style="63" bestFit="1" customWidth="1"/>
    <col min="4" max="4" width="12.140625" style="63" customWidth="1"/>
    <col min="5" max="5" width="13.140625" style="63" bestFit="1" customWidth="1"/>
    <col min="6" max="6" width="19.5703125" style="63" bestFit="1" customWidth="1"/>
    <col min="7" max="7" width="14" style="63" customWidth="1"/>
    <col min="8" max="8" width="13.140625" style="63" bestFit="1" customWidth="1"/>
    <col min="9" max="9" width="13.28515625" style="63" customWidth="1"/>
    <col min="10" max="10" width="15.85546875" style="63" bestFit="1" customWidth="1"/>
    <col min="11" max="11" width="16.28515625" style="63" bestFit="1" customWidth="1"/>
    <col min="12" max="12" width="11.7109375" style="63" customWidth="1"/>
    <col min="13" max="16384" width="11.42578125" style="63"/>
  </cols>
  <sheetData>
    <row r="1" spans="1:15" ht="21">
      <c r="A1" s="340" t="s">
        <v>150</v>
      </c>
    </row>
    <row r="2" spans="1:15" ht="21">
      <c r="A2" s="425" t="str">
        <f>+"COMPOSICIÓN DE LAS INVERSIONES DEL OPPORTUNITY FUND RENTA FJA USD CORRESPONDIENTE AL  "&amp;UPPER(TEXT(INDICE!O3,"DD \D\E MMMM \D\E AAAA"))</f>
        <v>COMPOSICIÓN DE LAS INVERSIONES DEL OPPORTUNITY FUND RENTA FJA USD CORRESPONDIENTE AL  31 DE MARZO DE 2022</v>
      </c>
      <c r="B2" s="426"/>
      <c r="C2" s="426"/>
      <c r="D2" s="426"/>
      <c r="E2" s="426"/>
      <c r="F2" s="426"/>
      <c r="G2" s="426"/>
      <c r="H2" s="426"/>
      <c r="I2" s="426"/>
      <c r="J2" s="426"/>
      <c r="K2" s="334"/>
      <c r="L2" s="334"/>
    </row>
    <row r="4" spans="1:15" ht="86.25" customHeight="1">
      <c r="A4" s="339" t="s">
        <v>151</v>
      </c>
      <c r="B4" s="339" t="s">
        <v>152</v>
      </c>
      <c r="C4" s="339" t="s">
        <v>156</v>
      </c>
      <c r="D4" s="339" t="s">
        <v>157</v>
      </c>
      <c r="E4" s="339" t="s">
        <v>158</v>
      </c>
      <c r="F4" s="339" t="s">
        <v>153</v>
      </c>
      <c r="G4" s="339" t="s">
        <v>159</v>
      </c>
      <c r="H4" s="339" t="s">
        <v>154</v>
      </c>
      <c r="I4" s="339" t="s">
        <v>160</v>
      </c>
      <c r="J4" s="339" t="s">
        <v>161</v>
      </c>
      <c r="K4" s="339" t="s">
        <v>162</v>
      </c>
      <c r="L4" s="339" t="s">
        <v>163</v>
      </c>
      <c r="M4" s="339" t="s">
        <v>164</v>
      </c>
      <c r="N4" s="339" t="s">
        <v>165</v>
      </c>
      <c r="O4" s="339" t="s">
        <v>166</v>
      </c>
    </row>
    <row r="5" spans="1:15">
      <c r="A5" s="336" t="s">
        <v>204</v>
      </c>
      <c r="B5" s="336" t="s">
        <v>205</v>
      </c>
      <c r="C5" s="336" t="s">
        <v>206</v>
      </c>
      <c r="D5" s="336" t="s">
        <v>207</v>
      </c>
      <c r="E5" s="341">
        <v>44496</v>
      </c>
      <c r="F5" s="336" t="s">
        <v>209</v>
      </c>
      <c r="G5" s="336" t="s">
        <v>208</v>
      </c>
      <c r="H5" s="343" t="s">
        <v>210</v>
      </c>
      <c r="I5" s="343">
        <v>50000</v>
      </c>
      <c r="J5" s="343">
        <v>47717.96</v>
      </c>
      <c r="K5" s="343" t="s">
        <v>210</v>
      </c>
      <c r="L5" s="342">
        <v>0</v>
      </c>
      <c r="M5" s="345">
        <v>100</v>
      </c>
      <c r="N5" s="342">
        <v>0.99790000000000001</v>
      </c>
      <c r="O5" s="342">
        <v>0</v>
      </c>
    </row>
    <row r="6" spans="1:15">
      <c r="A6" s="336"/>
      <c r="B6" s="336"/>
      <c r="C6" s="336"/>
      <c r="D6" s="336"/>
      <c r="E6" s="344"/>
      <c r="F6" s="336"/>
      <c r="G6" s="336"/>
      <c r="H6" s="343"/>
      <c r="I6" s="343"/>
      <c r="J6" s="343"/>
      <c r="K6" s="343"/>
      <c r="L6" s="345"/>
      <c r="M6" s="345"/>
      <c r="N6" s="342"/>
      <c r="O6" s="342"/>
    </row>
    <row r="7" spans="1:15">
      <c r="A7" s="336"/>
      <c r="B7" s="336"/>
      <c r="C7" s="336"/>
      <c r="D7" s="336"/>
      <c r="E7" s="344"/>
      <c r="F7" s="336"/>
      <c r="G7" s="336"/>
      <c r="H7" s="343"/>
      <c r="I7" s="343"/>
      <c r="J7" s="343"/>
      <c r="K7" s="343"/>
      <c r="L7" s="342"/>
      <c r="M7" s="345"/>
      <c r="N7" s="342"/>
      <c r="O7" s="342"/>
    </row>
    <row r="8" spans="1:15">
      <c r="A8" s="336"/>
      <c r="B8" s="336"/>
      <c r="C8" s="336"/>
      <c r="D8" s="336"/>
      <c r="E8" s="344"/>
      <c r="F8" s="336"/>
      <c r="G8" s="336"/>
      <c r="H8" s="343"/>
      <c r="I8" s="343"/>
      <c r="J8" s="343"/>
      <c r="K8" s="343"/>
      <c r="L8" s="342"/>
      <c r="M8" s="345"/>
      <c r="N8" s="342"/>
      <c r="O8" s="342"/>
    </row>
    <row r="9" spans="1:15">
      <c r="A9" s="427" t="s">
        <v>155</v>
      </c>
      <c r="B9" s="427"/>
      <c r="C9" s="427"/>
      <c r="D9" s="427"/>
      <c r="E9" s="427"/>
      <c r="F9" s="427"/>
      <c r="G9" s="427"/>
      <c r="H9" s="427"/>
      <c r="I9" s="428"/>
      <c r="J9" s="338">
        <f>SUM(J5:J8)</f>
        <v>47717.96</v>
      </c>
      <c r="K9" s="429"/>
      <c r="L9" s="427"/>
      <c r="M9" s="427"/>
      <c r="N9" s="427"/>
      <c r="O9" s="428"/>
    </row>
    <row r="11" spans="1:15">
      <c r="A11" s="335" t="s">
        <v>178</v>
      </c>
      <c r="B11" s="75"/>
      <c r="F11" s="337">
        <v>5387223.6399999997</v>
      </c>
    </row>
  </sheetData>
  <mergeCells count="3">
    <mergeCell ref="A2:J2"/>
    <mergeCell ref="A9:I9"/>
    <mergeCell ref="K9:O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6"/>
  <sheetViews>
    <sheetView showGridLines="0" zoomScaleNormal="100" workbookViewId="0">
      <selection activeCell="B3" sqref="B3:E3"/>
    </sheetView>
  </sheetViews>
  <sheetFormatPr baseColWidth="10" defaultColWidth="9.140625" defaultRowHeight="14.25"/>
  <cols>
    <col min="1" max="1" width="3.7109375" style="1" customWidth="1"/>
    <col min="2" max="2" width="70.85546875" style="1" customWidth="1"/>
    <col min="3" max="3" width="19.85546875" style="1" customWidth="1"/>
    <col min="4" max="4" width="2.85546875" style="1" customWidth="1"/>
    <col min="5" max="5" width="17.140625" style="1" bestFit="1" customWidth="1"/>
    <col min="6" max="6" width="15.140625" style="4" bestFit="1" customWidth="1"/>
    <col min="7" max="7" width="10.5703125" style="4" bestFit="1" customWidth="1"/>
    <col min="8" max="8" width="19.7109375" style="10" customWidth="1"/>
    <col min="9" max="9" width="12.28515625" style="4" bestFit="1" customWidth="1"/>
    <col min="10" max="10" width="12.85546875" style="4" bestFit="1" customWidth="1"/>
    <col min="11" max="16384" width="9.140625" style="4"/>
  </cols>
  <sheetData>
    <row r="1" spans="1:9" ht="15">
      <c r="B1" s="2"/>
      <c r="C1" s="2"/>
      <c r="E1" s="2"/>
      <c r="F1" s="2"/>
      <c r="G1" s="2"/>
      <c r="H1" s="9"/>
    </row>
    <row r="2" spans="1:9">
      <c r="B2" s="2"/>
      <c r="C2" s="3"/>
      <c r="E2" s="389"/>
      <c r="F2" s="389"/>
      <c r="G2" s="389"/>
      <c r="H2" s="389"/>
    </row>
    <row r="3" spans="1:9" ht="33">
      <c r="B3" s="384" t="s">
        <v>196</v>
      </c>
      <c r="C3" s="384"/>
      <c r="D3" s="384"/>
      <c r="E3" s="384"/>
      <c r="F3" s="53"/>
      <c r="G3" s="53"/>
      <c r="H3" s="53"/>
    </row>
    <row r="4" spans="1:9" ht="21">
      <c r="A4" s="4"/>
      <c r="B4" s="390" t="str">
        <f>+"ESTADO DE FLUJOS DE CAJA AL "&amp;UPPER(TEXT(INDICE!O3,"DD \D\E MMMM \D\E yyyy"))</f>
        <v>ESTADO DE FLUJOS DE CAJA AL 31 DE MARZO DE 2022</v>
      </c>
      <c r="C4" s="390"/>
      <c r="D4" s="390"/>
      <c r="E4" s="390"/>
    </row>
    <row r="5" spans="1:9" ht="15.75">
      <c r="B5" s="78"/>
      <c r="C5" s="79"/>
      <c r="D5" s="78"/>
      <c r="E5" s="78"/>
    </row>
    <row r="6" spans="1:9" ht="15.75">
      <c r="A6" s="16"/>
      <c r="B6" s="80"/>
      <c r="C6" s="387">
        <f>+INDICE!P3</f>
        <v>2022</v>
      </c>
      <c r="D6" s="81"/>
      <c r="E6" s="385">
        <f>+INDICE!P2</f>
        <v>2021</v>
      </c>
      <c r="G6" s="11"/>
      <c r="I6" s="11"/>
    </row>
    <row r="7" spans="1:9" s="6" customFormat="1" ht="15.75">
      <c r="A7" s="1"/>
      <c r="B7" s="82"/>
      <c r="C7" s="388"/>
      <c r="D7" s="83"/>
      <c r="E7" s="386"/>
      <c r="G7" s="12"/>
      <c r="H7" s="13"/>
      <c r="I7" s="12"/>
    </row>
    <row r="8" spans="1:9" s="6" customFormat="1" ht="15.75">
      <c r="A8" s="16"/>
      <c r="B8" s="82"/>
      <c r="C8" s="84" t="s">
        <v>84</v>
      </c>
      <c r="D8" s="84"/>
      <c r="E8" s="85" t="s">
        <v>84</v>
      </c>
      <c r="G8" s="12"/>
      <c r="H8" s="13"/>
      <c r="I8" s="12"/>
    </row>
    <row r="9" spans="1:9" s="6" customFormat="1" ht="15.75">
      <c r="A9" s="1"/>
      <c r="B9" s="86"/>
      <c r="C9" s="87"/>
      <c r="D9" s="88"/>
      <c r="E9" s="89"/>
      <c r="G9" s="12"/>
      <c r="H9" s="13"/>
      <c r="I9" s="12"/>
    </row>
    <row r="10" spans="1:9" s="6" customFormat="1" ht="15.75">
      <c r="A10" s="16"/>
      <c r="B10" s="90" t="s">
        <v>1</v>
      </c>
      <c r="C10" s="91">
        <v>0</v>
      </c>
      <c r="D10" s="92"/>
      <c r="E10" s="93">
        <v>0</v>
      </c>
      <c r="G10" s="12"/>
      <c r="H10" s="13"/>
      <c r="I10" s="12"/>
    </row>
    <row r="11" spans="1:9" s="6" customFormat="1" ht="15.75">
      <c r="A11" s="1"/>
      <c r="B11" s="86" t="s">
        <v>2</v>
      </c>
      <c r="C11" s="94"/>
      <c r="D11" s="95"/>
      <c r="E11" s="96"/>
      <c r="G11" s="12"/>
      <c r="H11" s="13"/>
      <c r="I11" s="12"/>
    </row>
    <row r="12" spans="1:9" s="6" customFormat="1" ht="15.75">
      <c r="A12" s="16"/>
      <c r="B12" s="90" t="s">
        <v>85</v>
      </c>
      <c r="C12" s="97"/>
      <c r="D12" s="98"/>
      <c r="E12" s="99"/>
      <c r="G12" s="12"/>
      <c r="H12" s="13"/>
      <c r="I12" s="12"/>
    </row>
    <row r="13" spans="1:9" s="6" customFormat="1" ht="15.75">
      <c r="A13" s="1"/>
      <c r="B13" s="90" t="s">
        <v>4</v>
      </c>
      <c r="C13" s="97"/>
      <c r="D13" s="98"/>
      <c r="E13" s="99"/>
      <c r="G13" s="12"/>
      <c r="H13" s="13"/>
      <c r="I13" s="12"/>
    </row>
    <row r="14" spans="1:9" s="6" customFormat="1" ht="15.75">
      <c r="A14" s="16"/>
      <c r="B14" s="86" t="s">
        <v>5</v>
      </c>
      <c r="C14" s="100">
        <v>-47717.96</v>
      </c>
      <c r="D14" s="101"/>
      <c r="E14" s="99">
        <v>0</v>
      </c>
      <c r="G14" s="12"/>
      <c r="H14" s="13"/>
      <c r="I14" s="12"/>
    </row>
    <row r="15" spans="1:9" s="6" customFormat="1" ht="15.75">
      <c r="A15" s="1"/>
      <c r="B15" s="86" t="s">
        <v>86</v>
      </c>
      <c r="C15" s="100">
        <v>0</v>
      </c>
      <c r="D15" s="98"/>
      <c r="E15" s="99">
        <v>0</v>
      </c>
      <c r="G15" s="12"/>
      <c r="H15" s="13"/>
      <c r="I15" s="12"/>
    </row>
    <row r="16" spans="1:9" s="6" customFormat="1" ht="15.75">
      <c r="A16" s="16"/>
      <c r="B16" s="86" t="s">
        <v>7</v>
      </c>
      <c r="C16" s="102">
        <v>104.92</v>
      </c>
      <c r="D16" s="98"/>
      <c r="E16" s="99">
        <v>0</v>
      </c>
      <c r="G16" s="12"/>
      <c r="H16" s="14"/>
      <c r="I16" s="12"/>
    </row>
    <row r="17" spans="1:10" s="6" customFormat="1" ht="15.75">
      <c r="A17" s="1"/>
      <c r="B17" s="86" t="s">
        <v>8</v>
      </c>
      <c r="C17" s="103">
        <v>0</v>
      </c>
      <c r="D17" s="98"/>
      <c r="E17" s="104">
        <v>0</v>
      </c>
      <c r="G17" s="12"/>
      <c r="H17" s="14"/>
      <c r="I17" s="12"/>
    </row>
    <row r="18" spans="1:10" s="6" customFormat="1" ht="15.75">
      <c r="A18" s="16"/>
      <c r="B18" s="86" t="s">
        <v>9</v>
      </c>
      <c r="C18" s="105">
        <f>SUM(C14:C17)</f>
        <v>-47613.04</v>
      </c>
      <c r="D18" s="106"/>
      <c r="E18" s="107">
        <f>SUM(E14:E17)</f>
        <v>0</v>
      </c>
      <c r="G18" s="12"/>
      <c r="H18" s="14"/>
      <c r="I18" s="12"/>
    </row>
    <row r="19" spans="1:10" s="6" customFormat="1" ht="15.75">
      <c r="A19" s="1"/>
      <c r="B19" s="86"/>
      <c r="C19" s="97"/>
      <c r="D19" s="98"/>
      <c r="E19" s="99"/>
      <c r="G19" s="12"/>
      <c r="H19" s="13"/>
      <c r="I19" s="12"/>
    </row>
    <row r="20" spans="1:10" s="6" customFormat="1" ht="15.75">
      <c r="A20" s="16"/>
      <c r="B20" s="86" t="s">
        <v>10</v>
      </c>
      <c r="C20" s="97"/>
      <c r="D20" s="98"/>
      <c r="E20" s="99"/>
      <c r="G20" s="12"/>
      <c r="H20" s="13"/>
      <c r="I20" s="12"/>
    </row>
    <row r="21" spans="1:10" s="6" customFormat="1" ht="15.75">
      <c r="A21" s="1"/>
      <c r="B21" s="90" t="s">
        <v>11</v>
      </c>
      <c r="C21" s="108"/>
      <c r="D21" s="109"/>
      <c r="E21" s="99"/>
      <c r="G21" s="12"/>
      <c r="H21" s="13"/>
      <c r="I21" s="14"/>
    </row>
    <row r="22" spans="1:10" s="6" customFormat="1" ht="15.75">
      <c r="A22" s="16"/>
      <c r="B22" s="86" t="s">
        <v>12</v>
      </c>
      <c r="C22" s="102">
        <v>47625.04</v>
      </c>
      <c r="D22" s="109"/>
      <c r="E22" s="99">
        <v>0</v>
      </c>
      <c r="F22" s="14"/>
      <c r="G22" s="12"/>
      <c r="H22" s="13"/>
      <c r="I22" s="12"/>
    </row>
    <row r="23" spans="1:10" s="6" customFormat="1" ht="15.75">
      <c r="A23" s="1"/>
      <c r="B23" s="86" t="s">
        <v>13</v>
      </c>
      <c r="C23" s="110">
        <v>0</v>
      </c>
      <c r="D23" s="109"/>
      <c r="E23" s="111">
        <v>0</v>
      </c>
      <c r="G23" s="14"/>
      <c r="H23" s="13"/>
    </row>
    <row r="24" spans="1:10" s="6" customFormat="1" ht="15.75">
      <c r="A24" s="16"/>
      <c r="B24" s="86" t="s">
        <v>14</v>
      </c>
      <c r="C24" s="112">
        <f>SUM(C22:C23)</f>
        <v>47625.04</v>
      </c>
      <c r="D24" s="109"/>
      <c r="E24" s="99">
        <f>SUM(E22:E23)</f>
        <v>0</v>
      </c>
      <c r="H24" s="13"/>
    </row>
    <row r="25" spans="1:10" s="6" customFormat="1" ht="16.5" thickBot="1">
      <c r="A25" s="1"/>
      <c r="B25" s="113" t="s">
        <v>15</v>
      </c>
      <c r="C25" s="114">
        <f>+C10+C18+C24</f>
        <v>12</v>
      </c>
      <c r="D25" s="115"/>
      <c r="E25" s="116">
        <f>+E10+E18+E24</f>
        <v>0</v>
      </c>
      <c r="G25" s="52"/>
      <c r="H25" s="14"/>
      <c r="I25" s="12"/>
      <c r="J25" s="12"/>
    </row>
    <row r="26" spans="1:10" s="6" customFormat="1" ht="16.5" thickTop="1">
      <c r="A26" s="16"/>
      <c r="B26" s="82"/>
      <c r="C26" s="117"/>
      <c r="D26" s="118"/>
      <c r="E26" s="119"/>
      <c r="H26" s="13"/>
      <c r="I26" s="12"/>
    </row>
    <row r="27" spans="1:10" s="6" customFormat="1" ht="15.75">
      <c r="A27" s="1"/>
      <c r="B27" s="78"/>
      <c r="C27" s="120"/>
      <c r="D27" s="121"/>
      <c r="E27" s="121"/>
      <c r="H27" s="13"/>
    </row>
    <row r="28" spans="1:10" s="6" customFormat="1" ht="15.75">
      <c r="A28" s="1"/>
      <c r="B28" s="78" t="s">
        <v>179</v>
      </c>
      <c r="C28" s="121"/>
      <c r="D28" s="121"/>
      <c r="E28" s="121"/>
      <c r="H28" s="13"/>
    </row>
    <row r="29" spans="1:10" ht="16.5">
      <c r="B29" s="71"/>
      <c r="C29" s="74"/>
      <c r="D29" s="74"/>
      <c r="E29" s="74"/>
    </row>
    <row r="30" spans="1:10" ht="16.5">
      <c r="B30" s="75"/>
      <c r="C30" s="76"/>
      <c r="D30" s="76"/>
      <c r="E30" s="76"/>
      <c r="F30" s="11"/>
      <c r="G30" s="11"/>
      <c r="I30" s="11"/>
    </row>
    <row r="31" spans="1:10" ht="15">
      <c r="B31" s="5"/>
      <c r="C31" s="15"/>
      <c r="D31" s="15"/>
      <c r="E31" s="15"/>
    </row>
    <row r="32" spans="1:10" ht="15">
      <c r="B32" s="16"/>
      <c r="C32" s="15"/>
      <c r="D32" s="15"/>
      <c r="E32" s="15"/>
    </row>
    <row r="33" spans="2:7">
      <c r="C33" s="15"/>
      <c r="D33" s="15"/>
      <c r="E33" s="15"/>
      <c r="F33" s="50"/>
    </row>
    <row r="34" spans="2:7" ht="15">
      <c r="B34" s="7"/>
      <c r="C34" s="383"/>
      <c r="D34" s="383"/>
      <c r="E34" s="383"/>
      <c r="F34" s="383"/>
      <c r="G34" s="383"/>
    </row>
    <row r="35" spans="2:7" ht="15">
      <c r="B35" s="7"/>
      <c r="C35" s="383"/>
      <c r="D35" s="383"/>
      <c r="E35" s="383"/>
      <c r="F35" s="383"/>
      <c r="G35" s="383"/>
    </row>
    <row r="36" spans="2:7">
      <c r="C36" s="15"/>
      <c r="D36" s="15"/>
      <c r="E36" s="15"/>
    </row>
  </sheetData>
  <mergeCells count="8">
    <mergeCell ref="C35:G35"/>
    <mergeCell ref="B3:E3"/>
    <mergeCell ref="E6:E7"/>
    <mergeCell ref="C6:C7"/>
    <mergeCell ref="E2:F2"/>
    <mergeCell ref="B4:E4"/>
    <mergeCell ref="G2:H2"/>
    <mergeCell ref="C34:G3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7"/>
  <sheetViews>
    <sheetView showGridLines="0" workbookViewId="0">
      <selection activeCell="B2" sqref="B2:E2"/>
    </sheetView>
  </sheetViews>
  <sheetFormatPr baseColWidth="10" defaultColWidth="9.140625" defaultRowHeight="15"/>
  <cols>
    <col min="1" max="1" width="5.7109375" customWidth="1"/>
    <col min="2" max="2" width="30.28515625" customWidth="1"/>
    <col min="3" max="3" width="21.7109375" customWidth="1"/>
    <col min="4" max="4" width="17.7109375" customWidth="1"/>
    <col min="5" max="5" width="25" customWidth="1"/>
    <col min="6" max="6" width="7.42578125" customWidth="1"/>
    <col min="7" max="7" width="18.140625" customWidth="1"/>
    <col min="8" max="8" width="11.28515625" style="17" bestFit="1" customWidth="1"/>
    <col min="9" max="11" width="12.42578125" customWidth="1"/>
  </cols>
  <sheetData>
    <row r="1" spans="1:13" ht="22.5">
      <c r="A1" s="122"/>
      <c r="B1" s="123"/>
      <c r="C1" s="123"/>
      <c r="D1" s="123"/>
      <c r="E1" s="63"/>
      <c r="F1" s="63"/>
      <c r="G1" s="63"/>
      <c r="H1" s="124"/>
    </row>
    <row r="2" spans="1:13" ht="27">
      <c r="A2" s="125"/>
      <c r="B2" s="392" t="s">
        <v>196</v>
      </c>
      <c r="C2" s="392"/>
      <c r="D2" s="392"/>
      <c r="E2" s="392"/>
      <c r="F2" s="126"/>
      <c r="G2" s="127"/>
      <c r="H2" s="128"/>
      <c r="I2" s="18"/>
      <c r="J2" s="18"/>
      <c r="K2" s="18"/>
    </row>
    <row r="3" spans="1:13" ht="21">
      <c r="A3" s="129"/>
      <c r="B3" s="390" t="s">
        <v>16</v>
      </c>
      <c r="C3" s="390"/>
      <c r="D3" s="390"/>
      <c r="E3" s="390"/>
      <c r="F3" s="130"/>
      <c r="G3" s="130"/>
      <c r="H3" s="130"/>
      <c r="I3" s="20"/>
      <c r="J3" s="20"/>
      <c r="K3" s="20"/>
    </row>
    <row r="4" spans="1:13" ht="16.5">
      <c r="A4" s="131"/>
      <c r="B4" s="393" t="str">
        <f>+"Correspondiente al periodo cerrado al "&amp;TEXT(INDICE!O3,"DD \d\e MMMM \d\e yyyy")</f>
        <v>Correspondiente al periodo cerrado al 31 de marzo de 2022</v>
      </c>
      <c r="C4" s="393"/>
      <c r="D4" s="393"/>
      <c r="E4" s="393"/>
      <c r="F4" s="132"/>
      <c r="G4" s="132"/>
      <c r="H4" s="132"/>
      <c r="I4" s="20"/>
      <c r="J4" s="20"/>
      <c r="K4" s="20"/>
    </row>
    <row r="5" spans="1:13" ht="16.5">
      <c r="A5" s="131"/>
      <c r="B5" s="391"/>
      <c r="C5" s="391"/>
      <c r="D5" s="391"/>
      <c r="E5" s="391"/>
      <c r="F5" s="391"/>
      <c r="G5" s="391"/>
      <c r="H5" s="391"/>
      <c r="I5" s="20"/>
      <c r="J5" s="20"/>
      <c r="K5" s="20"/>
    </row>
    <row r="6" spans="1:13" ht="28.5">
      <c r="A6" s="131"/>
      <c r="B6" s="137" t="s">
        <v>17</v>
      </c>
      <c r="C6" s="138" t="s">
        <v>18</v>
      </c>
      <c r="D6" s="137" t="s">
        <v>19</v>
      </c>
      <c r="E6" s="139" t="str">
        <f>+"TOTAL ACTIVO NETO AL "&amp;UPPER(TEXT(INDICE!O2,"DD \D\E MMMM \D\E yyyy"))</f>
        <v>TOTAL ACTIVO NETO AL 31 DE MARZO DE 2021</v>
      </c>
      <c r="F6" s="140"/>
      <c r="G6" s="140"/>
      <c r="H6" s="141"/>
      <c r="I6" s="20"/>
      <c r="J6" s="20"/>
      <c r="K6" s="20"/>
    </row>
    <row r="7" spans="1:13" ht="16.5">
      <c r="A7" s="131"/>
      <c r="B7" s="142" t="s">
        <v>20</v>
      </c>
      <c r="C7" s="143">
        <v>0</v>
      </c>
      <c r="D7" s="144">
        <v>0</v>
      </c>
      <c r="E7" s="145">
        <v>0</v>
      </c>
      <c r="F7" s="140"/>
      <c r="G7" s="140"/>
      <c r="H7" s="141"/>
      <c r="I7" s="20"/>
      <c r="J7" s="20"/>
      <c r="K7" s="21"/>
    </row>
    <row r="8" spans="1:13" ht="16.5">
      <c r="A8" s="63"/>
      <c r="B8" s="146"/>
      <c r="C8" s="147"/>
      <c r="D8" s="147"/>
      <c r="E8" s="148"/>
      <c r="F8" s="149"/>
      <c r="G8" s="149"/>
      <c r="H8" s="150"/>
    </row>
    <row r="9" spans="1:13" ht="15.75">
      <c r="A9" s="133"/>
      <c r="B9" s="151" t="s">
        <v>21</v>
      </c>
      <c r="C9" s="152"/>
      <c r="D9" s="153"/>
      <c r="E9" s="148"/>
      <c r="F9" s="154"/>
      <c r="G9" s="154"/>
      <c r="H9" s="155"/>
      <c r="I9" s="23"/>
      <c r="J9" s="23"/>
      <c r="K9" s="23"/>
    </row>
    <row r="10" spans="1:13" ht="15.75">
      <c r="A10" s="133"/>
      <c r="B10" s="156" t="s">
        <v>13</v>
      </c>
      <c r="C10" s="157">
        <v>50100</v>
      </c>
      <c r="D10" s="152"/>
      <c r="E10" s="148">
        <f t="shared" ref="E10:E14" si="0">+C10+D10</f>
        <v>50100</v>
      </c>
      <c r="F10" s="154"/>
      <c r="G10" s="154"/>
      <c r="H10" s="155"/>
      <c r="I10" s="23"/>
      <c r="J10" s="23"/>
      <c r="K10" s="23"/>
    </row>
    <row r="11" spans="1:13" ht="15.75">
      <c r="A11" s="133"/>
      <c r="B11" s="158" t="s">
        <v>22</v>
      </c>
      <c r="C11" s="159"/>
      <c r="D11" s="152"/>
      <c r="E11" s="148"/>
      <c r="F11" s="154"/>
      <c r="G11" s="154"/>
      <c r="H11" s="155"/>
      <c r="I11" s="23"/>
      <c r="J11" s="23"/>
      <c r="K11" s="23"/>
    </row>
    <row r="12" spans="1:13" ht="15.75">
      <c r="A12" s="134"/>
      <c r="B12" s="158" t="s">
        <v>181</v>
      </c>
      <c r="C12" s="160">
        <v>0</v>
      </c>
      <c r="D12" s="161">
        <v>0</v>
      </c>
      <c r="E12" s="148">
        <f t="shared" si="0"/>
        <v>0</v>
      </c>
      <c r="F12" s="162"/>
      <c r="G12" s="163"/>
      <c r="H12" s="164"/>
      <c r="I12" s="25"/>
      <c r="J12" s="26"/>
      <c r="K12" s="26"/>
    </row>
    <row r="13" spans="1:13" ht="15.75">
      <c r="A13" s="134"/>
      <c r="B13" s="158" t="s">
        <v>23</v>
      </c>
      <c r="C13" s="165"/>
      <c r="D13" s="161">
        <v>-162.22999999999999</v>
      </c>
      <c r="E13" s="148">
        <f>+C13+D13</f>
        <v>-162.22999999999999</v>
      </c>
      <c r="F13" s="162"/>
      <c r="G13" s="163"/>
      <c r="H13" s="164"/>
      <c r="I13" s="25"/>
      <c r="J13" s="26"/>
      <c r="K13" s="26"/>
    </row>
    <row r="14" spans="1:13" ht="15.75">
      <c r="A14" s="133"/>
      <c r="B14" s="166" t="s">
        <v>24</v>
      </c>
      <c r="C14" s="167"/>
      <c r="D14" s="167">
        <v>-2312.73</v>
      </c>
      <c r="E14" s="148">
        <f t="shared" si="0"/>
        <v>-2312.73</v>
      </c>
      <c r="F14" s="78"/>
      <c r="G14" s="78"/>
      <c r="H14" s="168"/>
      <c r="I14" s="22"/>
      <c r="J14" s="22"/>
      <c r="K14" s="22"/>
    </row>
    <row r="15" spans="1:13" ht="28.5">
      <c r="A15" s="133"/>
      <c r="B15" s="169" t="s">
        <v>25</v>
      </c>
      <c r="C15" s="170">
        <f>+C7+C10-C12</f>
        <v>50100</v>
      </c>
      <c r="D15" s="170">
        <f>SUM(D7:D14)</f>
        <v>-2474.96</v>
      </c>
      <c r="E15" s="171" t="str">
        <f>+"TOTAL ACTIVO NETO AL "&amp;UPPER(TEXT(INDICE!O3,"DD \D\E MMMM \D\E yyyy"))</f>
        <v>TOTAL ACTIVO NETO AL 31 DE MARZO DE 2022</v>
      </c>
      <c r="F15" s="172"/>
      <c r="G15" s="172"/>
      <c r="H15" s="168"/>
      <c r="I15" s="28"/>
      <c r="J15" s="28"/>
      <c r="K15" s="28"/>
    </row>
    <row r="16" spans="1:13" ht="22.5" customHeight="1" thickBot="1">
      <c r="A16" s="133"/>
      <c r="B16" s="173"/>
      <c r="C16" s="174"/>
      <c r="D16" s="174"/>
      <c r="E16" s="175">
        <f>+C15+D15</f>
        <v>47625.04</v>
      </c>
      <c r="F16" s="172"/>
      <c r="G16" s="168"/>
      <c r="H16" s="168"/>
      <c r="I16" s="28"/>
      <c r="J16" s="28"/>
      <c r="K16" s="28"/>
      <c r="M16" s="29"/>
    </row>
    <row r="17" spans="1:13" ht="16.5" thickTop="1">
      <c r="A17" s="135"/>
      <c r="B17" s="172"/>
      <c r="C17" s="172"/>
      <c r="D17" s="172"/>
      <c r="E17" s="168"/>
      <c r="F17" s="172"/>
      <c r="G17" s="172"/>
      <c r="H17" s="168"/>
      <c r="I17" s="28"/>
      <c r="J17" s="28"/>
      <c r="K17" s="28"/>
      <c r="M17" s="29"/>
    </row>
    <row r="18" spans="1:13" ht="15.75">
      <c r="A18" s="133"/>
      <c r="B18" s="78" t="s">
        <v>179</v>
      </c>
      <c r="C18" s="172"/>
      <c r="D18" s="172"/>
      <c r="E18" s="172"/>
      <c r="F18" s="172"/>
      <c r="G18" s="172"/>
      <c r="H18" s="168"/>
      <c r="I18" s="28"/>
      <c r="J18" s="28"/>
      <c r="K18" s="28"/>
    </row>
    <row r="19" spans="1:13">
      <c r="A19" s="22"/>
      <c r="B19" s="176"/>
      <c r="C19" s="12"/>
      <c r="D19" s="12"/>
      <c r="E19" s="14"/>
      <c r="F19" s="12"/>
      <c r="G19" s="12"/>
      <c r="H19" s="14"/>
      <c r="I19" s="28"/>
      <c r="J19" s="28"/>
      <c r="K19" s="28"/>
    </row>
    <row r="20" spans="1:13" ht="17.25" customHeight="1">
      <c r="A20" s="22"/>
      <c r="B20" s="16"/>
      <c r="C20" s="16"/>
      <c r="D20" s="28"/>
      <c r="E20" s="27"/>
      <c r="F20" s="28"/>
      <c r="G20" s="28"/>
      <c r="H20" s="27"/>
      <c r="I20" s="27"/>
      <c r="J20" s="28"/>
      <c r="K20" s="28"/>
    </row>
    <row r="21" spans="1:13">
      <c r="A21" s="22"/>
      <c r="B21" s="5"/>
      <c r="C21" s="15"/>
      <c r="D21" s="28"/>
      <c r="E21" s="27"/>
      <c r="F21" s="28"/>
      <c r="G21" s="28"/>
      <c r="H21" s="27"/>
      <c r="I21" s="28"/>
      <c r="J21" s="28"/>
      <c r="K21" s="28"/>
    </row>
    <row r="22" spans="1:13">
      <c r="A22" s="22"/>
      <c r="B22" s="16"/>
      <c r="C22" s="28"/>
      <c r="D22" s="28"/>
      <c r="E22" s="28"/>
      <c r="F22" s="28"/>
      <c r="G22" s="28"/>
      <c r="H22" s="27"/>
      <c r="I22" s="28"/>
      <c r="J22" s="28"/>
      <c r="K22" s="28"/>
    </row>
    <row r="23" spans="1:13">
      <c r="A23" s="22"/>
      <c r="B23" s="28"/>
      <c r="C23" s="28"/>
      <c r="D23" s="28"/>
      <c r="E23" s="28"/>
      <c r="F23" s="28"/>
      <c r="G23" s="28"/>
      <c r="H23" s="27"/>
      <c r="I23" s="28"/>
      <c r="J23" s="28"/>
      <c r="K23" s="28"/>
    </row>
    <row r="24" spans="1:13">
      <c r="A24" s="22"/>
      <c r="B24" s="28"/>
      <c r="C24" s="28"/>
      <c r="D24" s="28"/>
      <c r="E24" s="28"/>
      <c r="F24" s="28"/>
      <c r="G24" s="28"/>
      <c r="H24" s="27"/>
      <c r="I24" s="28"/>
      <c r="J24" s="28"/>
      <c r="K24" s="28"/>
    </row>
    <row r="25" spans="1:13">
      <c r="A25" s="22"/>
      <c r="B25" s="28"/>
      <c r="C25" s="28"/>
      <c r="D25" s="28"/>
      <c r="E25" s="28"/>
      <c r="F25" s="28"/>
      <c r="G25" s="28"/>
      <c r="H25" s="27"/>
      <c r="I25" s="28"/>
      <c r="J25" s="28"/>
      <c r="K25" s="28"/>
    </row>
    <row r="26" spans="1:13">
      <c r="A26" s="30"/>
      <c r="B26" s="28"/>
      <c r="C26" s="28"/>
      <c r="D26" s="28"/>
      <c r="E26" s="28"/>
      <c r="F26" s="28"/>
      <c r="G26" s="28"/>
      <c r="H26" s="27"/>
      <c r="I26" s="28"/>
      <c r="J26" s="28"/>
      <c r="K26" s="28"/>
    </row>
    <row r="27" spans="1:13">
      <c r="A27" s="30"/>
      <c r="B27" s="28"/>
      <c r="C27" s="28"/>
      <c r="D27" s="28"/>
      <c r="E27" s="28"/>
      <c r="F27" s="28"/>
      <c r="G27" s="28"/>
      <c r="H27" s="27"/>
      <c r="I27" s="28"/>
      <c r="J27" s="28"/>
      <c r="K27" s="28"/>
    </row>
    <row r="29" spans="1:13">
      <c r="J29" s="29"/>
    </row>
    <row r="30" spans="1:13">
      <c r="G30" s="29"/>
    </row>
    <row r="31" spans="1:13">
      <c r="J31" s="29"/>
    </row>
    <row r="32" spans="1:13">
      <c r="J32" s="29"/>
    </row>
    <row r="33" spans="2:10">
      <c r="J33" s="29"/>
    </row>
    <row r="36" spans="2:10">
      <c r="B36" s="7"/>
      <c r="C36" s="5"/>
      <c r="D36" s="5"/>
      <c r="E36" s="383"/>
      <c r="F36" s="383"/>
      <c r="G36" s="383"/>
      <c r="H36" s="383"/>
    </row>
    <row r="37" spans="2:10">
      <c r="B37" s="7"/>
      <c r="C37" s="5"/>
      <c r="D37" s="5"/>
      <c r="E37" s="383"/>
      <c r="F37" s="383"/>
      <c r="G37" s="383"/>
      <c r="H37" s="383"/>
    </row>
  </sheetData>
  <mergeCells count="6">
    <mergeCell ref="B5:H5"/>
    <mergeCell ref="E36:H36"/>
    <mergeCell ref="E37:H37"/>
    <mergeCell ref="B2:E2"/>
    <mergeCell ref="B3:E3"/>
    <mergeCell ref="B4:E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3"/>
  <sheetViews>
    <sheetView showGridLines="0" workbookViewId="0">
      <selection activeCell="B2" sqref="B2:E2"/>
    </sheetView>
  </sheetViews>
  <sheetFormatPr baseColWidth="10" defaultColWidth="9.140625" defaultRowHeight="15"/>
  <cols>
    <col min="1" max="1" width="11.42578125" customWidth="1"/>
    <col min="2" max="2" width="68.5703125" customWidth="1"/>
    <col min="3" max="3" width="17" customWidth="1"/>
    <col min="4" max="4" width="17.140625" customWidth="1"/>
    <col min="6" max="7" width="11.85546875" style="17" customWidth="1"/>
    <col min="8" max="9" width="10.140625" style="17" bestFit="1" customWidth="1"/>
    <col min="10" max="10" width="9.140625" style="17"/>
  </cols>
  <sheetData>
    <row r="1" spans="1:5" ht="16.5">
      <c r="A1" s="63"/>
      <c r="B1" s="177"/>
      <c r="C1" s="178"/>
      <c r="D1" s="177"/>
      <c r="E1" s="177"/>
    </row>
    <row r="2" spans="1:5" ht="30">
      <c r="A2" s="63"/>
      <c r="B2" s="397" t="s">
        <v>196</v>
      </c>
      <c r="C2" s="397"/>
      <c r="D2" s="397"/>
      <c r="E2" s="397"/>
    </row>
    <row r="3" spans="1:5" ht="22.5">
      <c r="A3" s="63"/>
      <c r="B3" s="394" t="str">
        <f>+"ESTADOS DE INGRESOS Y EGRESOS AL "&amp;UPPER(TEXT(INDICE!O3,"DD \D\E MMMM \D\E yyyy"))</f>
        <v>ESTADOS DE INGRESOS Y EGRESOS AL 31 DE MARZO DE 2022</v>
      </c>
      <c r="C3" s="394"/>
      <c r="D3" s="394"/>
      <c r="E3" s="63"/>
    </row>
    <row r="4" spans="1:5" ht="16.5">
      <c r="A4" s="63"/>
      <c r="B4" s="182"/>
      <c r="C4" s="182"/>
      <c r="D4" s="182"/>
      <c r="E4" s="63"/>
    </row>
    <row r="5" spans="1:5" ht="16.5">
      <c r="A5" s="63"/>
      <c r="B5" s="183"/>
      <c r="C5" s="387">
        <f>+INDICE!P3</f>
        <v>2022</v>
      </c>
      <c r="D5" s="385">
        <f>+INDICE!P2</f>
        <v>2021</v>
      </c>
      <c r="E5" s="63"/>
    </row>
    <row r="6" spans="1:5" ht="9" customHeight="1">
      <c r="A6" s="63"/>
      <c r="B6" s="184"/>
      <c r="C6" s="395"/>
      <c r="D6" s="396"/>
      <c r="E6" s="63"/>
    </row>
    <row r="7" spans="1:5" ht="16.5">
      <c r="A7" s="63"/>
      <c r="B7" s="90" t="s">
        <v>26</v>
      </c>
      <c r="C7" s="185"/>
      <c r="D7" s="186"/>
      <c r="E7" s="63"/>
    </row>
    <row r="8" spans="1:5" ht="16.5">
      <c r="A8" s="63"/>
      <c r="B8" s="187"/>
      <c r="C8" s="185"/>
      <c r="D8" s="186"/>
      <c r="E8" s="63"/>
    </row>
    <row r="9" spans="1:5" ht="16.5">
      <c r="A9" s="63"/>
      <c r="B9" s="90" t="s">
        <v>190</v>
      </c>
      <c r="C9" s="188"/>
      <c r="D9" s="189"/>
      <c r="E9" s="63"/>
    </row>
    <row r="10" spans="1:5" ht="16.5">
      <c r="A10" s="63"/>
      <c r="B10" s="86" t="s">
        <v>190</v>
      </c>
      <c r="C10" s="190">
        <v>2457.58</v>
      </c>
      <c r="D10" s="189">
        <v>0</v>
      </c>
      <c r="E10" s="63"/>
    </row>
    <row r="11" spans="1:5" ht="16.5">
      <c r="A11" s="63"/>
      <c r="B11" s="191" t="s">
        <v>29</v>
      </c>
      <c r="C11" s="192">
        <v>0</v>
      </c>
      <c r="D11" s="193">
        <v>0</v>
      </c>
      <c r="E11" s="63"/>
    </row>
    <row r="12" spans="1:5" ht="16.5">
      <c r="A12" s="63"/>
      <c r="B12" s="90" t="s">
        <v>30</v>
      </c>
      <c r="C12" s="194">
        <f>SUM(C10:C11)</f>
        <v>2457.58</v>
      </c>
      <c r="D12" s="195">
        <f>SUM(D10:D11)</f>
        <v>0</v>
      </c>
      <c r="E12" s="63"/>
    </row>
    <row r="13" spans="1:5" ht="21.75" customHeight="1">
      <c r="A13" s="63"/>
      <c r="B13" s="90" t="s">
        <v>31</v>
      </c>
      <c r="C13" s="185"/>
      <c r="D13" s="189"/>
      <c r="E13" s="63"/>
    </row>
    <row r="14" spans="1:5" ht="16.5">
      <c r="A14" s="63"/>
      <c r="B14" s="191" t="s">
        <v>32</v>
      </c>
      <c r="C14" s="190">
        <v>59.95</v>
      </c>
      <c r="D14" s="189">
        <v>0</v>
      </c>
      <c r="E14" s="179"/>
    </row>
    <row r="15" spans="1:5" ht="16.5" hidden="1">
      <c r="A15" s="63"/>
      <c r="B15" s="196" t="s">
        <v>33</v>
      </c>
      <c r="C15" s="190"/>
      <c r="D15" s="189"/>
      <c r="E15" s="63"/>
    </row>
    <row r="16" spans="1:5" ht="16.5">
      <c r="A16" s="63"/>
      <c r="B16" s="191" t="s">
        <v>191</v>
      </c>
      <c r="C16" s="190">
        <v>4710.3599999999997</v>
      </c>
      <c r="D16" s="189">
        <v>0</v>
      </c>
      <c r="E16" s="63"/>
    </row>
    <row r="17" spans="1:7" ht="16.5">
      <c r="A17" s="63"/>
      <c r="B17" s="86" t="s">
        <v>35</v>
      </c>
      <c r="C17" s="197">
        <v>0</v>
      </c>
      <c r="D17" s="189">
        <v>0</v>
      </c>
      <c r="E17" s="63"/>
    </row>
    <row r="18" spans="1:7" ht="16.5">
      <c r="A18" s="63"/>
      <c r="B18" s="198" t="s">
        <v>36</v>
      </c>
      <c r="C18" s="199">
        <f>SUM(C14:C17)</f>
        <v>4770.3099999999995</v>
      </c>
      <c r="D18" s="200">
        <f>SUM(D14:D17)</f>
        <v>0</v>
      </c>
      <c r="E18" s="63"/>
    </row>
    <row r="19" spans="1:7" ht="17.25" thickBot="1">
      <c r="A19" s="63"/>
      <c r="B19" s="198" t="s">
        <v>37</v>
      </c>
      <c r="C19" s="201">
        <f>+C12-C18</f>
        <v>-2312.7299999999996</v>
      </c>
      <c r="D19" s="202">
        <f>+D12-D18</f>
        <v>0</v>
      </c>
      <c r="E19" s="63"/>
      <c r="G19" s="19"/>
    </row>
    <row r="20" spans="1:7" ht="17.25" thickTop="1">
      <c r="A20" s="63"/>
      <c r="B20" s="196"/>
      <c r="C20" s="185"/>
      <c r="D20" s="186"/>
      <c r="E20" s="63"/>
    </row>
    <row r="21" spans="1:7" ht="16.5">
      <c r="A21" s="63"/>
      <c r="B21" s="203"/>
      <c r="C21" s="204"/>
      <c r="D21" s="205"/>
      <c r="E21" s="63"/>
    </row>
    <row r="22" spans="1:7" ht="16.5">
      <c r="A22" s="63"/>
      <c r="B22" s="206"/>
      <c r="C22" s="207"/>
      <c r="D22" s="207"/>
      <c r="E22" s="63"/>
    </row>
    <row r="23" spans="1:7" ht="16.5">
      <c r="A23" s="63"/>
      <c r="B23" s="78" t="s">
        <v>179</v>
      </c>
      <c r="C23" s="208"/>
      <c r="D23" s="208"/>
      <c r="E23" s="63"/>
    </row>
    <row r="24" spans="1:7" ht="16.5">
      <c r="A24" s="63"/>
      <c r="B24" s="75"/>
      <c r="C24" s="179"/>
      <c r="D24" s="179"/>
      <c r="E24" s="63"/>
    </row>
    <row r="25" spans="1:7">
      <c r="B25" s="18"/>
      <c r="C25" s="29"/>
      <c r="D25" s="29"/>
    </row>
    <row r="26" spans="1:7">
      <c r="B26" s="16"/>
      <c r="C26" s="29"/>
      <c r="D26" s="29"/>
    </row>
    <row r="27" spans="1:7">
      <c r="B27" s="18"/>
      <c r="C27" s="34"/>
      <c r="D27" s="34"/>
    </row>
    <row r="28" spans="1:7">
      <c r="B28" s="18"/>
      <c r="C28" s="29"/>
      <c r="D28" s="29"/>
    </row>
    <row r="29" spans="1:7">
      <c r="B29" s="4"/>
      <c r="C29" s="29"/>
      <c r="D29" s="29"/>
    </row>
    <row r="30" spans="1:7">
      <c r="B30" s="18"/>
      <c r="C30" s="29"/>
      <c r="D30" s="29"/>
    </row>
    <row r="31" spans="1:7">
      <c r="B31" s="4"/>
      <c r="C31" s="29"/>
      <c r="D31" s="29"/>
    </row>
    <row r="32" spans="1:7">
      <c r="B32" s="18"/>
      <c r="C32" s="34"/>
      <c r="D32" s="34"/>
    </row>
    <row r="33" spans="2:4">
      <c r="B33" s="4"/>
      <c r="C33" s="29"/>
      <c r="D33" s="29"/>
    </row>
    <row r="34" spans="2:4">
      <c r="B34" s="18"/>
      <c r="C34" s="29"/>
      <c r="D34" s="29"/>
    </row>
    <row r="35" spans="2:4">
      <c r="B35" s="18"/>
      <c r="C35" s="29"/>
      <c r="D35" s="29"/>
    </row>
    <row r="36" spans="2:4">
      <c r="B36" s="18"/>
      <c r="C36" s="29"/>
      <c r="D36" s="29"/>
    </row>
    <row r="37" spans="2:4">
      <c r="B37" s="18"/>
      <c r="C37" s="34"/>
      <c r="D37" s="34"/>
    </row>
    <row r="39" spans="2:4">
      <c r="C39" s="29"/>
      <c r="D39" s="29"/>
    </row>
    <row r="41" spans="2:4">
      <c r="C41" s="29"/>
    </row>
    <row r="42" spans="2:4">
      <c r="C42" s="29"/>
    </row>
    <row r="43" spans="2:4">
      <c r="C43" s="29"/>
    </row>
  </sheetData>
  <mergeCells count="4">
    <mergeCell ref="B3:D3"/>
    <mergeCell ref="C5:C6"/>
    <mergeCell ref="D5:D6"/>
    <mergeCell ref="B2:E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0"/>
  <sheetViews>
    <sheetView showGridLines="0" zoomScale="85" zoomScaleNormal="85" workbookViewId="0">
      <selection activeCell="B2" sqref="B2:E2"/>
    </sheetView>
  </sheetViews>
  <sheetFormatPr baseColWidth="10" defaultColWidth="9.140625" defaultRowHeight="15"/>
  <cols>
    <col min="1" max="1" width="8.85546875" customWidth="1"/>
    <col min="2" max="2" width="50.5703125" customWidth="1"/>
    <col min="3" max="3" width="14.42578125" style="37" customWidth="1"/>
    <col min="4" max="4" width="27.5703125" style="8" customWidth="1"/>
    <col min="5" max="5" width="8.85546875" customWidth="1"/>
    <col min="6" max="6" width="15.85546875" style="17" customWidth="1"/>
    <col min="7" max="7" width="13.7109375" style="17" bestFit="1" customWidth="1"/>
    <col min="8" max="8" width="11.7109375" style="17" bestFit="1" customWidth="1"/>
  </cols>
  <sheetData>
    <row r="1" spans="1:8" s="4" customFormat="1" ht="16.5">
      <c r="A1" s="71"/>
      <c r="B1" s="177"/>
      <c r="C1" s="178"/>
      <c r="D1" s="209"/>
      <c r="E1" s="177"/>
      <c r="F1" s="33"/>
      <c r="G1" s="33"/>
      <c r="H1" s="33"/>
    </row>
    <row r="2" spans="1:8" s="4" customFormat="1" ht="30">
      <c r="A2" s="71"/>
      <c r="B2" s="397" t="s">
        <v>196</v>
      </c>
      <c r="C2" s="397"/>
      <c r="D2" s="397"/>
      <c r="E2" s="397"/>
      <c r="F2" s="33"/>
      <c r="G2" s="33"/>
      <c r="H2" s="33"/>
    </row>
    <row r="3" spans="1:8" ht="21.75" customHeight="1">
      <c r="A3" s="63"/>
      <c r="B3" s="394" t="str">
        <f>+"ESTADO DEL ACTIVO NETO AL "&amp;UPPER(TEXT(INDICE!O3,"DD \D\E MMMM \D\E yyyy"))</f>
        <v>ESTADO DEL ACTIVO NETO AL 31 DE MARZO DE 2022</v>
      </c>
      <c r="C3" s="394"/>
      <c r="D3" s="394"/>
      <c r="E3" s="63"/>
    </row>
    <row r="4" spans="1:8" ht="16.5">
      <c r="A4" s="63"/>
      <c r="B4" s="398" t="s">
        <v>38</v>
      </c>
      <c r="C4" s="398"/>
      <c r="D4" s="398"/>
      <c r="E4" s="63"/>
    </row>
    <row r="5" spans="1:8" ht="21.75" customHeight="1">
      <c r="A5" s="63"/>
      <c r="B5" s="211"/>
      <c r="C5" s="211"/>
      <c r="D5" s="211"/>
      <c r="E5" s="63"/>
    </row>
    <row r="6" spans="1:8" ht="16.5">
      <c r="A6" s="63"/>
      <c r="B6" s="113" t="s">
        <v>39</v>
      </c>
      <c r="C6" s="212">
        <f>+INDICE!P3</f>
        <v>2022</v>
      </c>
      <c r="D6" s="213">
        <f>+INDICE!P2</f>
        <v>2021</v>
      </c>
      <c r="E6" s="63"/>
    </row>
    <row r="7" spans="1:8" ht="17.25" customHeight="1">
      <c r="A7" s="63"/>
      <c r="B7" s="90" t="s">
        <v>40</v>
      </c>
      <c r="C7" s="214"/>
      <c r="D7" s="215"/>
      <c r="E7" s="63"/>
    </row>
    <row r="8" spans="1:8" ht="15" customHeight="1">
      <c r="A8" s="63"/>
      <c r="B8" s="90" t="s">
        <v>41</v>
      </c>
      <c r="C8" s="214"/>
      <c r="D8" s="215"/>
      <c r="E8" s="63"/>
    </row>
    <row r="9" spans="1:8" ht="14.25" customHeight="1">
      <c r="A9" s="63"/>
      <c r="B9" s="187" t="s">
        <v>184</v>
      </c>
      <c r="C9" s="216">
        <v>12</v>
      </c>
      <c r="D9" s="215">
        <v>0</v>
      </c>
      <c r="E9" s="63"/>
    </row>
    <row r="10" spans="1:8" ht="14.25" customHeight="1">
      <c r="A10" s="63"/>
      <c r="B10" s="187" t="s">
        <v>176</v>
      </c>
      <c r="C10" s="216">
        <v>0</v>
      </c>
      <c r="D10" s="215">
        <v>0</v>
      </c>
      <c r="E10" s="63"/>
    </row>
    <row r="11" spans="1:8" ht="16.5">
      <c r="A11" s="63"/>
      <c r="B11" s="187"/>
      <c r="C11" s="217">
        <f>SUM(C9:C10)</f>
        <v>12</v>
      </c>
      <c r="D11" s="218">
        <f>SUM(D9:D10)</f>
        <v>0</v>
      </c>
      <c r="E11" s="63"/>
    </row>
    <row r="12" spans="1:8" ht="16.5">
      <c r="A12" s="63"/>
      <c r="B12" s="90" t="s">
        <v>43</v>
      </c>
      <c r="C12" s="219"/>
      <c r="D12" s="215"/>
      <c r="E12" s="63"/>
    </row>
    <row r="13" spans="1:8" ht="16.5">
      <c r="A13" s="63"/>
      <c r="B13" s="86" t="s">
        <v>177</v>
      </c>
      <c r="C13" s="220">
        <v>0</v>
      </c>
      <c r="D13" s="215">
        <v>0</v>
      </c>
      <c r="E13" s="63"/>
    </row>
    <row r="14" spans="1:8" ht="16.5">
      <c r="A14" s="63"/>
      <c r="B14" s="86" t="s">
        <v>45</v>
      </c>
      <c r="C14" s="219">
        <v>0</v>
      </c>
      <c r="D14" s="215">
        <v>0</v>
      </c>
      <c r="E14" s="63"/>
    </row>
    <row r="15" spans="1:8" ht="16.5">
      <c r="A15" s="63"/>
      <c r="B15" s="90"/>
      <c r="C15" s="217">
        <f>SUM(C13:C14)</f>
        <v>0</v>
      </c>
      <c r="D15" s="218">
        <f>SUM(D13:D14)</f>
        <v>0</v>
      </c>
      <c r="E15" s="63"/>
    </row>
    <row r="16" spans="1:8" ht="16.5">
      <c r="A16" s="63"/>
      <c r="B16" s="90"/>
      <c r="C16" s="217">
        <f>+C11+C15</f>
        <v>12</v>
      </c>
      <c r="D16" s="218">
        <f>+D11+D15</f>
        <v>0</v>
      </c>
      <c r="E16" s="63"/>
    </row>
    <row r="17" spans="1:5" ht="16.5">
      <c r="A17" s="63"/>
      <c r="B17" s="90" t="s">
        <v>46</v>
      </c>
      <c r="C17" s="221"/>
      <c r="D17" s="222"/>
      <c r="E17" s="63"/>
    </row>
    <row r="18" spans="1:5" ht="16.5">
      <c r="A18" s="63"/>
      <c r="B18" s="90" t="s">
        <v>43</v>
      </c>
      <c r="C18" s="221"/>
      <c r="D18" s="222"/>
      <c r="E18" s="63"/>
    </row>
    <row r="19" spans="1:5" ht="16.5">
      <c r="A19" s="63"/>
      <c r="B19" s="86" t="s">
        <v>177</v>
      </c>
      <c r="C19" s="221">
        <v>0</v>
      </c>
      <c r="D19" s="223">
        <v>0</v>
      </c>
      <c r="E19" s="63"/>
    </row>
    <row r="20" spans="1:5" ht="16.5">
      <c r="A20" s="63"/>
      <c r="B20" s="86" t="s">
        <v>45</v>
      </c>
      <c r="C20" s="224">
        <v>47717.96</v>
      </c>
      <c r="D20" s="225">
        <v>0</v>
      </c>
      <c r="E20" s="63"/>
    </row>
    <row r="21" spans="1:5" ht="16.5">
      <c r="A21" s="63"/>
      <c r="B21" s="90"/>
      <c r="C21" s="221">
        <f>SUM(C19:C20)</f>
        <v>47717.96</v>
      </c>
      <c r="D21" s="222">
        <f>SUM(D19:D20)</f>
        <v>0</v>
      </c>
      <c r="E21" s="63"/>
    </row>
    <row r="22" spans="1:5" ht="17.25" thickBot="1">
      <c r="A22" s="63"/>
      <c r="B22" s="90" t="s">
        <v>47</v>
      </c>
      <c r="C22" s="226">
        <f>+C16+C21</f>
        <v>47729.96</v>
      </c>
      <c r="D22" s="227">
        <f>+D16+D21</f>
        <v>0</v>
      </c>
      <c r="E22" s="63"/>
    </row>
    <row r="23" spans="1:5" ht="27.75" customHeight="1" thickTop="1">
      <c r="A23" s="63"/>
      <c r="B23" s="228" t="s">
        <v>48</v>
      </c>
      <c r="C23" s="229"/>
      <c r="D23" s="230"/>
      <c r="E23" s="63"/>
    </row>
    <row r="24" spans="1:5" ht="16.5">
      <c r="A24" s="63"/>
      <c r="B24" s="90" t="s">
        <v>49</v>
      </c>
      <c r="C24" s="219"/>
      <c r="D24" s="215"/>
      <c r="E24" s="63"/>
    </row>
    <row r="25" spans="1:5" ht="16.5">
      <c r="A25" s="63"/>
      <c r="B25" s="90" t="s">
        <v>50</v>
      </c>
      <c r="C25" s="219"/>
      <c r="D25" s="215"/>
      <c r="E25" s="63"/>
    </row>
    <row r="26" spans="1:5" ht="16.5">
      <c r="A26" s="63"/>
      <c r="B26" s="187" t="s">
        <v>51</v>
      </c>
      <c r="C26" s="231">
        <v>104.92</v>
      </c>
      <c r="D26" s="215">
        <v>0</v>
      </c>
      <c r="E26" s="63"/>
    </row>
    <row r="27" spans="1:5" ht="16.5">
      <c r="A27" s="63"/>
      <c r="B27" s="86" t="s">
        <v>52</v>
      </c>
      <c r="C27" s="219">
        <v>0</v>
      </c>
      <c r="D27" s="215">
        <v>0</v>
      </c>
      <c r="E27" s="63"/>
    </row>
    <row r="28" spans="1:5" ht="15.75" customHeight="1">
      <c r="A28" s="63"/>
      <c r="B28" s="90" t="s">
        <v>53</v>
      </c>
      <c r="C28" s="217">
        <f>SUM(C26:C27)</f>
        <v>104.92</v>
      </c>
      <c r="D28" s="218">
        <f>SUM(D26:D27)</f>
        <v>0</v>
      </c>
      <c r="E28" s="63"/>
    </row>
    <row r="29" spans="1:5" ht="16.5">
      <c r="A29" s="63"/>
      <c r="B29" s="90" t="s">
        <v>192</v>
      </c>
      <c r="C29" s="221">
        <v>50100</v>
      </c>
      <c r="D29" s="222">
        <v>0</v>
      </c>
      <c r="E29" s="63"/>
    </row>
    <row r="30" spans="1:5" ht="16.5">
      <c r="A30" s="63"/>
      <c r="B30" s="90" t="s">
        <v>55</v>
      </c>
      <c r="C30" s="232">
        <v>-2474.96</v>
      </c>
      <c r="D30" s="222">
        <v>0</v>
      </c>
      <c r="E30" s="63"/>
    </row>
    <row r="31" spans="1:5" ht="16.5">
      <c r="A31" s="63"/>
      <c r="B31" s="90" t="s">
        <v>56</v>
      </c>
      <c r="C31" s="199">
        <f>SUM(C29:C30)</f>
        <v>47625.04</v>
      </c>
      <c r="D31" s="200">
        <f>SUM(D29:D30)</f>
        <v>0</v>
      </c>
      <c r="E31" s="63"/>
    </row>
    <row r="32" spans="1:5" ht="17.25" thickBot="1">
      <c r="A32" s="63"/>
      <c r="B32" s="90" t="s">
        <v>57</v>
      </c>
      <c r="C32" s="226">
        <f>+C28+C31</f>
        <v>47729.96</v>
      </c>
      <c r="D32" s="227">
        <f>+D28+D31</f>
        <v>0</v>
      </c>
      <c r="E32" s="63"/>
    </row>
    <row r="33" spans="1:5" ht="17.25" thickTop="1">
      <c r="A33" s="63"/>
      <c r="B33" s="86" t="s">
        <v>58</v>
      </c>
      <c r="C33" s="219"/>
      <c r="D33" s="215"/>
      <c r="E33" s="63"/>
    </row>
    <row r="34" spans="1:5" ht="16.5">
      <c r="A34" s="63"/>
      <c r="B34" s="86" t="s">
        <v>59</v>
      </c>
      <c r="C34" s="219"/>
      <c r="D34" s="233"/>
      <c r="E34" s="63"/>
    </row>
    <row r="35" spans="1:5" ht="17.25" thickBot="1">
      <c r="A35" s="63"/>
      <c r="B35" s="234" t="s">
        <v>60</v>
      </c>
      <c r="C35" s="235">
        <f>+C33*C34</f>
        <v>0</v>
      </c>
      <c r="D35" s="236">
        <f>+D33*D34</f>
        <v>0</v>
      </c>
      <c r="E35" s="63"/>
    </row>
    <row r="36" spans="1:5" ht="17.25" thickTop="1">
      <c r="A36" s="63"/>
      <c r="B36" s="228"/>
      <c r="C36" s="237"/>
      <c r="D36" s="238"/>
      <c r="E36" s="63"/>
    </row>
    <row r="37" spans="1:5" ht="16.5">
      <c r="A37" s="63"/>
      <c r="B37" s="239"/>
      <c r="C37" s="240"/>
      <c r="D37" s="241"/>
      <c r="E37" s="63"/>
    </row>
    <row r="38" spans="1:5" ht="16.5">
      <c r="A38" s="63"/>
      <c r="B38" s="78" t="s">
        <v>179</v>
      </c>
      <c r="C38" s="241"/>
      <c r="D38" s="241"/>
      <c r="E38" s="63"/>
    </row>
    <row r="39" spans="1:5" ht="16.5">
      <c r="A39" s="63"/>
      <c r="B39" s="63"/>
      <c r="C39" s="66"/>
      <c r="D39" s="210"/>
      <c r="E39" s="63"/>
    </row>
    <row r="50" ht="21" customHeight="1"/>
  </sheetData>
  <mergeCells count="3">
    <mergeCell ref="B3:D3"/>
    <mergeCell ref="B4:D4"/>
    <mergeCell ref="B2:E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51"/>
  <sheetViews>
    <sheetView showGridLines="0" topLeftCell="A4" zoomScaleNormal="100" workbookViewId="0">
      <selection activeCell="B2" sqref="B2:D2"/>
    </sheetView>
  </sheetViews>
  <sheetFormatPr baseColWidth="10" defaultColWidth="9.140625" defaultRowHeight="15"/>
  <cols>
    <col min="1" max="1" width="11.42578125" customWidth="1"/>
    <col min="2" max="2" width="50.5703125" customWidth="1"/>
    <col min="3" max="3" width="19.85546875" style="37" customWidth="1"/>
    <col min="4" max="4" width="17.7109375" style="37" customWidth="1"/>
    <col min="5" max="5" width="17.28515625" bestFit="1" customWidth="1"/>
    <col min="6" max="6" width="15.85546875" style="17" customWidth="1"/>
    <col min="7" max="7" width="16.42578125" style="17" bestFit="1" customWidth="1"/>
  </cols>
  <sheetData>
    <row r="1" spans="1:7" s="4" customFormat="1" ht="16.5">
      <c r="A1" s="71"/>
      <c r="B1" s="177"/>
      <c r="C1" s="178"/>
      <c r="D1" s="177"/>
      <c r="E1" s="177"/>
      <c r="F1" s="33"/>
      <c r="G1" s="33"/>
    </row>
    <row r="2" spans="1:7" s="4" customFormat="1" ht="30">
      <c r="A2" s="71"/>
      <c r="B2" s="392" t="s">
        <v>196</v>
      </c>
      <c r="C2" s="392"/>
      <c r="D2" s="392"/>
      <c r="E2" s="332"/>
      <c r="F2" s="33"/>
      <c r="G2" s="33"/>
    </row>
    <row r="3" spans="1:7" ht="21.75" customHeight="1">
      <c r="A3" s="63"/>
      <c r="B3" s="394" t="str">
        <f>+"ESTADO DEL ACTIVO NETO AL "&amp;UPPER(TEXT(INDICE!O3,"DD \D\E MMMM \D\E yyyy"))</f>
        <v>ESTADO DEL ACTIVO NETO AL 31 DE MARZO DE 2022</v>
      </c>
      <c r="C3" s="394"/>
      <c r="D3" s="394"/>
      <c r="E3" s="63"/>
    </row>
    <row r="4" spans="1:7" ht="14.25" customHeight="1">
      <c r="A4" s="63"/>
      <c r="B4" s="399" t="s">
        <v>61</v>
      </c>
      <c r="C4" s="399"/>
      <c r="D4" s="399"/>
      <c r="E4" s="63"/>
    </row>
    <row r="5" spans="1:7" ht="16.5">
      <c r="A5" s="63"/>
      <c r="B5" s="113" t="s">
        <v>39</v>
      </c>
      <c r="C5" s="212">
        <f>+INDICE!P3</f>
        <v>2022</v>
      </c>
      <c r="D5" s="213">
        <f>+INDICE!P2</f>
        <v>2021</v>
      </c>
      <c r="E5" s="63"/>
    </row>
    <row r="6" spans="1:7" ht="17.25" customHeight="1">
      <c r="A6" s="63"/>
      <c r="B6" s="90" t="s">
        <v>40</v>
      </c>
      <c r="C6" s="243"/>
      <c r="D6" s="244"/>
      <c r="E6" s="63"/>
    </row>
    <row r="7" spans="1:7" ht="15" customHeight="1">
      <c r="A7" s="63"/>
      <c r="B7" s="90" t="s">
        <v>41</v>
      </c>
      <c r="C7" s="243"/>
      <c r="D7" s="244"/>
      <c r="E7" s="63"/>
    </row>
    <row r="8" spans="1:7" ht="14.25" customHeight="1">
      <c r="A8" s="63"/>
      <c r="B8" s="187" t="s">
        <v>42</v>
      </c>
      <c r="C8" s="243">
        <f>+'4'!C9*INDICE!M2</f>
        <v>83058.240000000005</v>
      </c>
      <c r="D8" s="244">
        <v>0</v>
      </c>
      <c r="E8" s="242"/>
    </row>
    <row r="9" spans="1:7" ht="14.25" customHeight="1">
      <c r="A9" s="63"/>
      <c r="B9" s="86"/>
      <c r="C9" s="243"/>
      <c r="D9" s="244">
        <v>0</v>
      </c>
      <c r="E9" s="63"/>
    </row>
    <row r="10" spans="1:7" ht="16.5">
      <c r="A10" s="63"/>
      <c r="B10" s="187"/>
      <c r="C10" s="245">
        <f>SUM(C8:C9)</f>
        <v>83058.240000000005</v>
      </c>
      <c r="D10" s="246">
        <f>+SUM(D8:D9)</f>
        <v>0</v>
      </c>
      <c r="E10" s="63"/>
      <c r="F10" s="38"/>
    </row>
    <row r="11" spans="1:7" ht="16.5">
      <c r="A11" s="63"/>
      <c r="B11" s="90" t="s">
        <v>43</v>
      </c>
      <c r="C11" s="243"/>
      <c r="D11" s="244"/>
      <c r="E11" s="63"/>
    </row>
    <row r="12" spans="1:7" ht="16.5">
      <c r="A12" s="63"/>
      <c r="B12" s="86" t="s">
        <v>44</v>
      </c>
      <c r="C12" s="243">
        <f>+'4'!C13*INDICE!M2</f>
        <v>0</v>
      </c>
      <c r="D12" s="244">
        <v>0</v>
      </c>
      <c r="E12" s="63"/>
      <c r="F12" s="38"/>
    </row>
    <row r="13" spans="1:7" ht="16.5">
      <c r="A13" s="63"/>
      <c r="B13" s="86" t="s">
        <v>45</v>
      </c>
      <c r="C13" s="243">
        <v>0</v>
      </c>
      <c r="D13" s="244">
        <v>0</v>
      </c>
      <c r="E13" s="63"/>
    </row>
    <row r="14" spans="1:7" ht="16.5">
      <c r="A14" s="63"/>
      <c r="B14" s="90"/>
      <c r="C14" s="245">
        <f>SUM(C12:C13)</f>
        <v>0</v>
      </c>
      <c r="D14" s="246">
        <f>+SUM(D12:D13)</f>
        <v>0</v>
      </c>
      <c r="E14" s="179"/>
      <c r="F14" s="39"/>
      <c r="G14" s="38"/>
    </row>
    <row r="15" spans="1:7" ht="16.5">
      <c r="A15" s="63"/>
      <c r="B15" s="90" t="s">
        <v>62</v>
      </c>
      <c r="C15" s="245">
        <f>+C10+C14</f>
        <v>83058.240000000005</v>
      </c>
      <c r="D15" s="246">
        <f>+D10+D14</f>
        <v>0</v>
      </c>
      <c r="E15" s="63"/>
      <c r="F15" s="8"/>
    </row>
    <row r="16" spans="1:7" ht="16.5">
      <c r="A16" s="63"/>
      <c r="B16" s="90"/>
      <c r="C16" s="247"/>
      <c r="D16" s="248"/>
      <c r="E16" s="63"/>
    </row>
    <row r="17" spans="1:6" ht="16.5">
      <c r="A17" s="63"/>
      <c r="B17" s="90" t="s">
        <v>46</v>
      </c>
      <c r="C17" s="247"/>
      <c r="D17" s="248"/>
      <c r="E17" s="63"/>
    </row>
    <row r="18" spans="1:6" ht="16.5">
      <c r="A18" s="63"/>
      <c r="B18" s="90" t="s">
        <v>43</v>
      </c>
      <c r="C18" s="247"/>
      <c r="D18" s="248"/>
      <c r="E18" s="63"/>
    </row>
    <row r="19" spans="1:6" ht="16.5">
      <c r="A19" s="63"/>
      <c r="B19" s="86" t="s">
        <v>44</v>
      </c>
      <c r="C19" s="243">
        <f>+'4'!C19*INDICE!M2</f>
        <v>0</v>
      </c>
      <c r="D19" s="249">
        <v>0</v>
      </c>
      <c r="E19" s="63"/>
    </row>
    <row r="20" spans="1:6" ht="16.5">
      <c r="A20" s="63"/>
      <c r="B20" s="86" t="s">
        <v>45</v>
      </c>
      <c r="C20" s="250">
        <f>+'4'!C20*INDICE!M2</f>
        <v>330280814.49919999</v>
      </c>
      <c r="D20" s="249"/>
      <c r="E20" s="63"/>
    </row>
    <row r="21" spans="1:6" ht="16.5">
      <c r="A21" s="63"/>
      <c r="B21" s="90" t="s">
        <v>63</v>
      </c>
      <c r="C21" s="245">
        <f>SUM(C19:C20)</f>
        <v>330280814.49919999</v>
      </c>
      <c r="D21" s="246">
        <f>+SUM(D19:D20)</f>
        <v>0</v>
      </c>
      <c r="E21" s="63"/>
    </row>
    <row r="22" spans="1:6" ht="16.5">
      <c r="A22" s="63"/>
      <c r="B22" s="90"/>
      <c r="C22" s="247"/>
      <c r="D22" s="248"/>
      <c r="E22" s="63"/>
    </row>
    <row r="23" spans="1:6" ht="17.25" thickBot="1">
      <c r="A23" s="63"/>
      <c r="B23" s="90" t="s">
        <v>47</v>
      </c>
      <c r="C23" s="251">
        <f>+C15+C21</f>
        <v>330363872.7392</v>
      </c>
      <c r="D23" s="252">
        <f>+D15+D21</f>
        <v>0</v>
      </c>
      <c r="E23" s="63"/>
      <c r="F23" s="39"/>
    </row>
    <row r="24" spans="1:6" ht="27.75" customHeight="1" thickTop="1">
      <c r="A24" s="63"/>
      <c r="B24" s="228" t="s">
        <v>48</v>
      </c>
      <c r="C24" s="253"/>
      <c r="D24" s="254"/>
      <c r="E24" s="63"/>
    </row>
    <row r="25" spans="1:6" ht="16.5">
      <c r="A25" s="63"/>
      <c r="B25" s="90" t="s">
        <v>49</v>
      </c>
      <c r="C25" s="243"/>
      <c r="D25" s="244"/>
      <c r="E25" s="63"/>
    </row>
    <row r="26" spans="1:6" ht="16.5">
      <c r="A26" s="63"/>
      <c r="B26" s="90" t="s">
        <v>50</v>
      </c>
      <c r="C26" s="243"/>
      <c r="D26" s="244"/>
      <c r="E26" s="63"/>
    </row>
    <row r="27" spans="1:6" ht="16.5">
      <c r="A27" s="63"/>
      <c r="B27" s="187" t="s">
        <v>51</v>
      </c>
      <c r="C27" s="243">
        <f>+'4'!C26*INDICE!M2</f>
        <v>726205.87840000005</v>
      </c>
      <c r="D27" s="244">
        <v>0</v>
      </c>
      <c r="E27" s="179"/>
    </row>
    <row r="28" spans="1:6" ht="16.5">
      <c r="A28" s="63"/>
      <c r="B28" s="86" t="s">
        <v>52</v>
      </c>
      <c r="C28" s="243">
        <v>0</v>
      </c>
      <c r="D28" s="244">
        <v>0</v>
      </c>
      <c r="E28" s="63"/>
    </row>
    <row r="29" spans="1:6" ht="15.75" customHeight="1">
      <c r="A29" s="63"/>
      <c r="B29" s="90" t="s">
        <v>53</v>
      </c>
      <c r="C29" s="245">
        <f>SUM(C27:C28)</f>
        <v>726205.87840000005</v>
      </c>
      <c r="D29" s="246">
        <f>SUM(D27:D28)</f>
        <v>0</v>
      </c>
      <c r="E29" s="63"/>
    </row>
    <row r="30" spans="1:6" ht="16.5">
      <c r="A30" s="63"/>
      <c r="B30" s="90" t="s">
        <v>54</v>
      </c>
      <c r="C30" s="255">
        <f>+'4'!C29*INDICE!M2</f>
        <v>346768152</v>
      </c>
      <c r="D30" s="256">
        <v>31387700000</v>
      </c>
      <c r="E30" s="63"/>
    </row>
    <row r="31" spans="1:6" ht="16.5">
      <c r="A31" s="63"/>
      <c r="B31" s="90" t="s">
        <v>55</v>
      </c>
      <c r="C31" s="247">
        <f>+'4'!C30*INDICE!M2</f>
        <v>-17130485.139200002</v>
      </c>
      <c r="D31" s="248">
        <v>2525968019.2301998</v>
      </c>
      <c r="E31" s="63"/>
    </row>
    <row r="32" spans="1:6" ht="16.5">
      <c r="A32" s="63"/>
      <c r="B32" s="90" t="s">
        <v>56</v>
      </c>
      <c r="C32" s="257">
        <f>SUM(C30:C31)</f>
        <v>329637666.86080003</v>
      </c>
      <c r="D32" s="258">
        <f>SUM(D30:D31)</f>
        <v>33913668019.230202</v>
      </c>
      <c r="E32" s="63"/>
    </row>
    <row r="33" spans="1:5" ht="17.25" thickBot="1">
      <c r="A33" s="63"/>
      <c r="B33" s="90" t="s">
        <v>57</v>
      </c>
      <c r="C33" s="251">
        <f>+C29+C32</f>
        <v>330363872.73920006</v>
      </c>
      <c r="D33" s="252">
        <f>+D29+D32</f>
        <v>33913668019.230202</v>
      </c>
      <c r="E33" s="63"/>
    </row>
    <row r="34" spans="1:5" ht="17.25" thickTop="1">
      <c r="A34" s="63"/>
      <c r="B34" s="184"/>
      <c r="C34" s="259"/>
      <c r="D34" s="260"/>
      <c r="E34" s="63"/>
    </row>
    <row r="35" spans="1:5" ht="16.5">
      <c r="A35" s="63"/>
      <c r="B35" s="149"/>
      <c r="C35" s="261"/>
      <c r="D35" s="262"/>
      <c r="E35" s="63"/>
    </row>
    <row r="36" spans="1:5" ht="16.5">
      <c r="A36" s="63"/>
      <c r="B36" s="78" t="s">
        <v>179</v>
      </c>
      <c r="C36" s="263"/>
      <c r="D36" s="262"/>
      <c r="E36" s="63"/>
    </row>
    <row r="37" spans="1:5">
      <c r="B37" s="18"/>
    </row>
    <row r="38" spans="1:5">
      <c r="B38" s="16"/>
    </row>
    <row r="51" ht="21" customHeight="1"/>
  </sheetData>
  <mergeCells count="3">
    <mergeCell ref="B3:D3"/>
    <mergeCell ref="B4:D4"/>
    <mergeCell ref="B2:D2"/>
  </mergeCells>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43"/>
  <sheetViews>
    <sheetView showGridLines="0" workbookViewId="0">
      <selection activeCell="I11" sqref="I11"/>
    </sheetView>
  </sheetViews>
  <sheetFormatPr baseColWidth="10" defaultColWidth="9.140625" defaultRowHeight="15"/>
  <cols>
    <col min="1" max="1" width="11.42578125" customWidth="1"/>
    <col min="2" max="2" width="64.28515625" customWidth="1"/>
    <col min="3" max="3" width="15.7109375" customWidth="1"/>
    <col min="4" max="4" width="14.5703125" customWidth="1"/>
    <col min="5" max="5" width="16.42578125" hidden="1" customWidth="1"/>
    <col min="7" max="7" width="13.7109375" bestFit="1" customWidth="1"/>
  </cols>
  <sheetData>
    <row r="1" spans="1:8" ht="16.5">
      <c r="A1" s="63"/>
      <c r="B1" s="177"/>
      <c r="C1" s="178"/>
      <c r="D1" s="177"/>
      <c r="E1" s="177"/>
      <c r="F1" s="2"/>
    </row>
    <row r="2" spans="1:8" ht="27">
      <c r="A2" s="63"/>
      <c r="B2" s="392" t="s">
        <v>196</v>
      </c>
      <c r="C2" s="392"/>
      <c r="D2" s="392"/>
      <c r="E2" s="392"/>
      <c r="F2" s="3"/>
    </row>
    <row r="3" spans="1:8" ht="22.5">
      <c r="A3" s="63"/>
      <c r="B3" s="394" t="str">
        <f>+"ESTADOS DE RESULTADOS AL "&amp;UPPER(TEXT(INDICE!O3,"DD \D\E MMMM \D\E yyyy"))</f>
        <v>ESTADOS DE RESULTADOS AL 31 DE MARZO DE 2022</v>
      </c>
      <c r="C3" s="394"/>
      <c r="D3" s="394"/>
      <c r="E3" s="264"/>
      <c r="F3" s="31"/>
    </row>
    <row r="4" spans="1:8" ht="16.5">
      <c r="A4" s="63"/>
      <c r="B4" s="400" t="s">
        <v>64</v>
      </c>
      <c r="C4" s="400"/>
      <c r="D4" s="400"/>
      <c r="E4" s="63"/>
    </row>
    <row r="5" spans="1:8" ht="16.5">
      <c r="A5" s="63"/>
      <c r="B5" s="401"/>
      <c r="C5" s="401"/>
      <c r="D5" s="401"/>
      <c r="E5" s="63"/>
    </row>
    <row r="6" spans="1:8" ht="16.5">
      <c r="A6" s="63"/>
      <c r="B6" s="267"/>
      <c r="C6" s="268">
        <f>+INDICE!P3</f>
        <v>2022</v>
      </c>
      <c r="D6" s="269">
        <f>+INDICE!P2</f>
        <v>2021</v>
      </c>
      <c r="E6" s="265">
        <v>2007</v>
      </c>
      <c r="G6" s="17"/>
      <c r="H6" s="17"/>
    </row>
    <row r="7" spans="1:8" ht="16.5">
      <c r="A7" s="63"/>
      <c r="B7" s="90" t="s">
        <v>26</v>
      </c>
      <c r="C7" s="185"/>
      <c r="D7" s="186"/>
      <c r="E7" s="179">
        <v>0</v>
      </c>
      <c r="G7" s="17"/>
    </row>
    <row r="8" spans="1:8" ht="16.5">
      <c r="A8" s="63"/>
      <c r="B8" s="90"/>
      <c r="C8" s="185"/>
      <c r="D8" s="186"/>
      <c r="E8" s="179"/>
      <c r="G8" s="17"/>
    </row>
    <row r="9" spans="1:8" ht="16.5">
      <c r="A9" s="63"/>
      <c r="B9" s="90" t="s">
        <v>27</v>
      </c>
      <c r="C9" s="185"/>
      <c r="D9" s="186"/>
      <c r="E9" s="179"/>
    </row>
    <row r="10" spans="1:8" ht="16.5">
      <c r="A10" s="63"/>
      <c r="B10" s="86" t="s">
        <v>28</v>
      </c>
      <c r="C10" s="185">
        <f>+'3'!C10*INDICE!M2</f>
        <v>17010189.121600002</v>
      </c>
      <c r="D10" s="186">
        <v>0</v>
      </c>
      <c r="E10" s="179"/>
      <c r="G10" s="17"/>
    </row>
    <row r="11" spans="1:8" ht="16.5">
      <c r="A11" s="63"/>
      <c r="B11" s="191" t="s">
        <v>29</v>
      </c>
      <c r="C11" s="270">
        <f>+'3'!C11*INDICE!M2</f>
        <v>0</v>
      </c>
      <c r="D11" s="271">
        <v>0</v>
      </c>
      <c r="E11" s="180">
        <v>0</v>
      </c>
    </row>
    <row r="12" spans="1:8" ht="16.5">
      <c r="A12" s="63"/>
      <c r="B12" s="90" t="s">
        <v>30</v>
      </c>
      <c r="C12" s="84">
        <f>SUM(C9:C11)</f>
        <v>17010189.121600002</v>
      </c>
      <c r="D12" s="85">
        <f>SUM(D9:D11)</f>
        <v>0</v>
      </c>
      <c r="E12" s="266">
        <f>SUM(E11:E11)</f>
        <v>0</v>
      </c>
    </row>
    <row r="13" spans="1:8" ht="21.75" customHeight="1">
      <c r="A13" s="63"/>
      <c r="B13" s="90" t="s">
        <v>31</v>
      </c>
      <c r="C13" s="185"/>
      <c r="D13" s="186"/>
      <c r="E13" s="179"/>
    </row>
    <row r="14" spans="1:8" ht="16.5">
      <c r="A14" s="63"/>
      <c r="B14" s="191" t="s">
        <v>32</v>
      </c>
      <c r="C14" s="185">
        <f>+'3'!C14*INDICE!M2</f>
        <v>414945.12400000007</v>
      </c>
      <c r="D14" s="186">
        <v>0</v>
      </c>
      <c r="E14" s="179">
        <v>13612821</v>
      </c>
      <c r="F14" s="29"/>
    </row>
    <row r="15" spans="1:8" ht="16.5" hidden="1">
      <c r="A15" s="63"/>
      <c r="B15" s="196" t="s">
        <v>33</v>
      </c>
      <c r="C15" s="185"/>
      <c r="D15" s="186"/>
      <c r="E15" s="179">
        <v>0</v>
      </c>
    </row>
    <row r="16" spans="1:8" ht="16.5">
      <c r="A16" s="63"/>
      <c r="B16" s="191" t="s">
        <v>34</v>
      </c>
      <c r="C16" s="185">
        <f>+'3'!C16*INDICE!M2</f>
        <v>32602850.9472</v>
      </c>
      <c r="D16" s="186">
        <v>0</v>
      </c>
      <c r="E16" s="179"/>
    </row>
    <row r="17" spans="1:9" ht="16.5">
      <c r="A17" s="63"/>
      <c r="B17" s="86" t="s">
        <v>35</v>
      </c>
      <c r="C17" s="272">
        <v>0</v>
      </c>
      <c r="D17" s="186">
        <v>0</v>
      </c>
      <c r="E17" s="179">
        <v>0</v>
      </c>
      <c r="G17" s="33"/>
    </row>
    <row r="18" spans="1:9" ht="16.5">
      <c r="A18" s="63"/>
      <c r="B18" s="198" t="s">
        <v>36</v>
      </c>
      <c r="C18" s="273">
        <f>SUM(C14:C17)</f>
        <v>33017796.071200002</v>
      </c>
      <c r="D18" s="274">
        <f>SUM(D14:D17)</f>
        <v>0</v>
      </c>
      <c r="E18" s="179"/>
    </row>
    <row r="19" spans="1:9" ht="17.25" thickBot="1">
      <c r="A19" s="63"/>
      <c r="B19" s="198" t="s">
        <v>37</v>
      </c>
      <c r="C19" s="275">
        <f>+C12-C18</f>
        <v>-16007606.9496</v>
      </c>
      <c r="D19" s="276">
        <f>+D12-D18</f>
        <v>0</v>
      </c>
      <c r="E19" s="181" t="e">
        <f>+#REF!+E12-#REF!</f>
        <v>#REF!</v>
      </c>
    </row>
    <row r="20" spans="1:9" ht="17.25" thickTop="1">
      <c r="A20" s="63"/>
      <c r="B20" s="203"/>
      <c r="C20" s="270"/>
      <c r="D20" s="271"/>
      <c r="E20" s="179"/>
    </row>
    <row r="21" spans="1:9" ht="16.5">
      <c r="A21" s="63"/>
      <c r="B21" s="277"/>
      <c r="C21" s="208"/>
      <c r="D21" s="208"/>
      <c r="E21" s="180">
        <v>0</v>
      </c>
    </row>
    <row r="22" spans="1:9" ht="16.5">
      <c r="A22" s="63"/>
      <c r="B22" s="206"/>
      <c r="C22" s="207"/>
      <c r="D22" s="207"/>
      <c r="E22" s="266" t="e">
        <f>+E19-E21</f>
        <v>#REF!</v>
      </c>
      <c r="I22" s="29"/>
    </row>
    <row r="23" spans="1:9" ht="16.5">
      <c r="A23" s="63"/>
      <c r="B23" s="149"/>
      <c r="C23" s="208"/>
      <c r="D23" s="208"/>
      <c r="E23" s="179"/>
    </row>
    <row r="24" spans="1:9" ht="16.5">
      <c r="A24" s="63"/>
      <c r="B24" s="78" t="s">
        <v>179</v>
      </c>
      <c r="C24" s="208"/>
      <c r="D24" s="208"/>
      <c r="E24" s="179"/>
      <c r="I24" s="29"/>
    </row>
    <row r="25" spans="1:9">
      <c r="B25" s="278"/>
      <c r="C25" s="279"/>
      <c r="D25" s="279"/>
      <c r="E25" s="29">
        <v>0</v>
      </c>
    </row>
    <row r="26" spans="1:9">
      <c r="B26" s="176"/>
      <c r="C26" s="279"/>
      <c r="D26" s="279"/>
      <c r="E26" s="32">
        <v>0</v>
      </c>
    </row>
    <row r="27" spans="1:9">
      <c r="B27" s="278"/>
      <c r="C27" s="280"/>
      <c r="D27" s="280"/>
      <c r="E27" s="34">
        <v>0</v>
      </c>
    </row>
    <row r="28" spans="1:9">
      <c r="B28" s="18"/>
      <c r="C28" s="29"/>
      <c r="D28" s="29"/>
      <c r="E28" s="29"/>
    </row>
    <row r="29" spans="1:9">
      <c r="B29" s="4"/>
      <c r="C29" s="29"/>
      <c r="D29" s="29"/>
      <c r="E29" s="29">
        <v>0</v>
      </c>
    </row>
    <row r="30" spans="1:9">
      <c r="B30" s="18"/>
      <c r="C30" s="29"/>
      <c r="D30" s="29"/>
      <c r="E30" s="29">
        <v>0</v>
      </c>
    </row>
    <row r="31" spans="1:9">
      <c r="B31" s="4"/>
      <c r="C31" s="29"/>
      <c r="D31" s="29"/>
      <c r="E31" s="29">
        <v>0</v>
      </c>
    </row>
    <row r="32" spans="1:9">
      <c r="B32" s="18"/>
      <c r="C32" s="34"/>
      <c r="D32" s="34"/>
      <c r="E32" s="35" t="e">
        <f>+E22+E27</f>
        <v>#REF!</v>
      </c>
    </row>
    <row r="33" spans="2:5">
      <c r="B33" s="4"/>
      <c r="C33" s="29"/>
      <c r="D33" s="29"/>
      <c r="E33" s="29"/>
    </row>
    <row r="34" spans="2:5">
      <c r="B34" s="18"/>
      <c r="C34" s="29"/>
      <c r="D34" s="29"/>
      <c r="E34" s="29"/>
    </row>
    <row r="35" spans="2:5">
      <c r="B35" s="18"/>
      <c r="C35" s="29"/>
      <c r="D35" s="29"/>
      <c r="E35" s="29">
        <v>324736</v>
      </c>
    </row>
    <row r="36" spans="2:5">
      <c r="B36" s="18"/>
      <c r="C36" s="29"/>
      <c r="D36" s="29"/>
      <c r="E36" s="29" t="e">
        <f>+#REF!</f>
        <v>#REF!</v>
      </c>
    </row>
    <row r="37" spans="2:5" ht="15.75" thickBot="1">
      <c r="B37" s="18"/>
      <c r="C37" s="34"/>
      <c r="D37" s="34"/>
      <c r="E37" s="36" t="e">
        <f>+E32-E35-E36</f>
        <v>#REF!</v>
      </c>
    </row>
    <row r="38" spans="2:5" ht="15.75" thickTop="1"/>
    <row r="39" spans="2:5">
      <c r="C39" s="29"/>
      <c r="D39" s="29"/>
    </row>
    <row r="41" spans="2:5">
      <c r="C41" s="29"/>
    </row>
    <row r="42" spans="2:5">
      <c r="C42" s="29"/>
    </row>
    <row r="43" spans="2:5">
      <c r="C43" s="29"/>
    </row>
  </sheetData>
  <mergeCells count="4">
    <mergeCell ref="B3:D3"/>
    <mergeCell ref="B4:D4"/>
    <mergeCell ref="B5:D5"/>
    <mergeCell ref="B2:E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7"/>
  <sheetViews>
    <sheetView showGridLines="0" workbookViewId="0">
      <selection activeCell="B2" sqref="B2:E2"/>
    </sheetView>
  </sheetViews>
  <sheetFormatPr baseColWidth="10" defaultColWidth="9.140625" defaultRowHeight="15"/>
  <cols>
    <col min="1" max="1" width="5.7109375" customWidth="1"/>
    <col min="2" max="2" width="27.140625" customWidth="1"/>
    <col min="3" max="3" width="17.5703125" customWidth="1"/>
    <col min="4" max="4" width="17.28515625" customWidth="1"/>
    <col min="5" max="5" width="22" customWidth="1"/>
    <col min="6" max="6" width="13.7109375" customWidth="1"/>
    <col min="7" max="7" width="12.42578125" hidden="1" customWidth="1"/>
    <col min="8" max="8" width="11.42578125" bestFit="1" customWidth="1"/>
    <col min="9" max="9" width="13.28515625" customWidth="1"/>
    <col min="10" max="11" width="12.42578125" customWidth="1"/>
  </cols>
  <sheetData>
    <row r="1" spans="1:13" ht="22.5">
      <c r="A1" s="122"/>
      <c r="B1" s="123"/>
      <c r="C1" s="123"/>
      <c r="D1" s="123"/>
      <c r="E1" s="63"/>
      <c r="F1" s="63"/>
    </row>
    <row r="2" spans="1:13" ht="22.5">
      <c r="A2" s="125"/>
      <c r="B2" s="402" t="s">
        <v>196</v>
      </c>
      <c r="C2" s="402"/>
      <c r="D2" s="402"/>
      <c r="E2" s="402"/>
      <c r="F2" s="126"/>
      <c r="G2" s="18"/>
      <c r="H2" s="18"/>
      <c r="I2" s="18"/>
      <c r="J2" s="18"/>
      <c r="K2" s="18"/>
    </row>
    <row r="3" spans="1:13" ht="22.5">
      <c r="A3" s="129"/>
      <c r="B3" s="394" t="s">
        <v>16</v>
      </c>
      <c r="C3" s="394"/>
      <c r="D3" s="394"/>
      <c r="E3" s="394"/>
      <c r="F3" s="281"/>
      <c r="G3" s="48"/>
      <c r="H3" s="48"/>
      <c r="I3" s="20"/>
      <c r="J3" s="20"/>
      <c r="K3" s="20"/>
    </row>
    <row r="4" spans="1:13" ht="16.5">
      <c r="A4" s="131"/>
      <c r="B4" s="403" t="str">
        <f>+"Correspondiente al periodo cerrado al "&amp;TEXT(INDICE!O3,"DD \d\e MMMM \d\e yyyy")</f>
        <v>Correspondiente al periodo cerrado al 31 de marzo de 2022</v>
      </c>
      <c r="C4" s="403"/>
      <c r="D4" s="403"/>
      <c r="E4" s="403"/>
      <c r="F4" s="281"/>
      <c r="G4" s="48"/>
      <c r="H4" s="48"/>
      <c r="I4" s="20"/>
      <c r="J4" s="20"/>
      <c r="K4" s="20"/>
    </row>
    <row r="5" spans="1:13" ht="16.5">
      <c r="A5" s="131"/>
      <c r="B5" s="404" t="s">
        <v>64</v>
      </c>
      <c r="C5" s="404"/>
      <c r="D5" s="404"/>
      <c r="E5" s="404"/>
      <c r="F5" s="282"/>
      <c r="G5" s="49"/>
      <c r="H5" s="49"/>
      <c r="I5" s="20"/>
      <c r="J5" s="20"/>
      <c r="K5" s="20"/>
    </row>
    <row r="6" spans="1:13" ht="28.5">
      <c r="A6" s="131"/>
      <c r="B6" s="171" t="s">
        <v>17</v>
      </c>
      <c r="C6" s="171" t="s">
        <v>18</v>
      </c>
      <c r="D6" s="171" t="s">
        <v>19</v>
      </c>
      <c r="E6" s="171" t="str">
        <f>+"TOTAL ACTIVO NETO AL "&amp;UPPER(TEXT(INDICE!O2,"DD \D\E MMMM \D\E yyyy"))</f>
        <v>TOTAL ACTIVO NETO AL 31 DE MARZO DE 2021</v>
      </c>
      <c r="F6" s="131"/>
      <c r="G6" s="20"/>
      <c r="H6" s="20"/>
      <c r="I6" s="17"/>
      <c r="J6" s="17"/>
      <c r="K6" s="20"/>
    </row>
    <row r="7" spans="1:13" ht="23.25" customHeight="1">
      <c r="A7" s="131"/>
      <c r="B7" s="285" t="s">
        <v>20</v>
      </c>
      <c r="C7" s="286">
        <v>0</v>
      </c>
      <c r="D7" s="286">
        <v>0</v>
      </c>
      <c r="E7" s="287">
        <v>0</v>
      </c>
      <c r="F7" s="131"/>
      <c r="G7" s="20"/>
      <c r="H7" s="20"/>
      <c r="I7" s="40"/>
      <c r="J7" s="20"/>
      <c r="K7" s="21"/>
    </row>
    <row r="8" spans="1:13" ht="16.5">
      <c r="A8" s="63"/>
      <c r="B8" s="288"/>
      <c r="C8" s="289"/>
      <c r="D8" s="289"/>
      <c r="E8" s="290"/>
      <c r="F8" s="63"/>
      <c r="I8" s="29"/>
    </row>
    <row r="9" spans="1:13">
      <c r="A9" s="133"/>
      <c r="B9" s="146" t="s">
        <v>21</v>
      </c>
      <c r="C9" s="291"/>
      <c r="D9" s="291"/>
      <c r="E9" s="290"/>
      <c r="F9" s="283"/>
      <c r="G9" s="23"/>
      <c r="H9" s="23"/>
      <c r="I9" s="23"/>
      <c r="J9" s="23"/>
      <c r="K9" s="23"/>
    </row>
    <row r="10" spans="1:13">
      <c r="A10" s="133"/>
      <c r="B10" s="156" t="s">
        <v>169</v>
      </c>
      <c r="C10" s="292">
        <f>+'2'!C10*INDICE!M2</f>
        <v>346768152</v>
      </c>
      <c r="D10" s="290"/>
      <c r="E10" s="293">
        <f t="shared" ref="E10:E14" si="0">+C10+D10</f>
        <v>346768152</v>
      </c>
      <c r="F10" s="283"/>
      <c r="G10" s="23"/>
      <c r="H10" s="23"/>
      <c r="I10" s="23"/>
      <c r="J10" s="23"/>
      <c r="K10" s="23"/>
    </row>
    <row r="11" spans="1:13">
      <c r="A11" s="134"/>
      <c r="B11" s="294" t="s">
        <v>22</v>
      </c>
      <c r="C11" s="292"/>
      <c r="D11" s="290"/>
      <c r="E11" s="293">
        <f t="shared" si="0"/>
        <v>0</v>
      </c>
      <c r="F11" s="284"/>
      <c r="G11" s="24"/>
      <c r="H11" s="24"/>
      <c r="I11" s="25"/>
      <c r="J11" s="26"/>
      <c r="K11" s="26"/>
    </row>
    <row r="12" spans="1:13">
      <c r="A12" s="134"/>
      <c r="B12" s="294" t="s">
        <v>181</v>
      </c>
      <c r="C12" s="292"/>
      <c r="D12" s="290">
        <f>+'2'!D12*INDICE!M2</f>
        <v>0</v>
      </c>
      <c r="E12" s="293"/>
      <c r="F12" s="284"/>
      <c r="G12" s="24"/>
      <c r="H12" s="24"/>
      <c r="I12" s="25"/>
      <c r="J12" s="26"/>
      <c r="K12" s="26"/>
    </row>
    <row r="13" spans="1:13">
      <c r="A13" s="134"/>
      <c r="B13" s="294" t="s">
        <v>23</v>
      </c>
      <c r="C13" s="292"/>
      <c r="D13" s="290">
        <f>+'2'!D13*INDICE!M2</f>
        <v>-1122878.1895999999</v>
      </c>
      <c r="E13" s="290">
        <f>+C13+D13</f>
        <v>-1122878.1895999999</v>
      </c>
      <c r="F13" s="284"/>
      <c r="G13" s="24"/>
      <c r="H13" s="24"/>
      <c r="I13" s="25"/>
      <c r="J13" s="26"/>
      <c r="K13" s="26"/>
    </row>
    <row r="14" spans="1:13">
      <c r="A14" s="133"/>
      <c r="B14" s="295" t="s">
        <v>24</v>
      </c>
      <c r="C14" s="296"/>
      <c r="D14" s="296">
        <f>+'2'!D14*INDICE!M2</f>
        <v>-16007606.949600002</v>
      </c>
      <c r="E14" s="290">
        <f t="shared" si="0"/>
        <v>-16007606.949600002</v>
      </c>
      <c r="F14" s="133"/>
      <c r="G14" s="22"/>
      <c r="H14" s="41"/>
      <c r="I14" s="22"/>
      <c r="J14" s="22"/>
      <c r="K14" s="22"/>
    </row>
    <row r="15" spans="1:13" ht="58.5" customHeight="1">
      <c r="A15" s="133"/>
      <c r="B15" s="169" t="s">
        <v>25</v>
      </c>
      <c r="C15" s="297">
        <f>+C7+C10-C11+C8</f>
        <v>346768152</v>
      </c>
      <c r="D15" s="297">
        <f>+D7+D14+D13+D10</f>
        <v>-17130485.139200002</v>
      </c>
      <c r="E15" s="171" t="str">
        <f>+"TOTAL ACTIVO NETO AL "&amp;UPPER(TEXT(INDICE!O3,"DD \D\E MMMM \D\E yyyy"))</f>
        <v>TOTAL ACTIVO NETO AL 31 DE MARZO DE 2022</v>
      </c>
      <c r="F15" s="136"/>
      <c r="G15" s="28"/>
      <c r="H15" s="28"/>
      <c r="I15" s="28"/>
      <c r="J15" s="28"/>
      <c r="K15" s="28"/>
    </row>
    <row r="16" spans="1:13" ht="21" customHeight="1" thickBot="1">
      <c r="A16" s="133"/>
      <c r="B16" s="172"/>
      <c r="C16" s="172"/>
      <c r="D16" s="172"/>
      <c r="E16" s="298">
        <f>+C15+D15</f>
        <v>329637666.86080003</v>
      </c>
      <c r="F16" s="136"/>
      <c r="G16" s="28"/>
      <c r="H16" s="28"/>
      <c r="I16" s="28"/>
      <c r="J16" s="28"/>
      <c r="K16" s="28"/>
      <c r="M16" s="29"/>
    </row>
    <row r="17" spans="1:13" ht="16.5" thickTop="1">
      <c r="A17" s="135"/>
      <c r="B17" s="172"/>
      <c r="C17" s="172"/>
      <c r="D17" s="172"/>
      <c r="E17" s="172"/>
      <c r="F17" s="136"/>
      <c r="G17" s="28"/>
      <c r="H17" s="28"/>
      <c r="I17" s="28"/>
      <c r="J17" s="28"/>
      <c r="K17" s="28"/>
      <c r="M17" s="29"/>
    </row>
    <row r="18" spans="1:13" ht="15.75">
      <c r="A18" s="133"/>
      <c r="B18" s="78" t="s">
        <v>179</v>
      </c>
      <c r="C18" s="172"/>
      <c r="D18" s="172"/>
      <c r="E18" s="172"/>
      <c r="F18" s="136"/>
      <c r="G18" s="28"/>
      <c r="H18" s="28"/>
      <c r="I18" s="28"/>
      <c r="J18" s="28"/>
      <c r="K18" s="28"/>
    </row>
    <row r="19" spans="1:13" ht="16.5">
      <c r="A19" s="133"/>
      <c r="B19" s="75"/>
      <c r="C19" s="136"/>
      <c r="D19" s="136"/>
      <c r="E19" s="136"/>
      <c r="F19" s="136"/>
      <c r="G19" s="28"/>
      <c r="H19" s="28"/>
      <c r="I19" s="28"/>
      <c r="J19" s="28"/>
      <c r="K19" s="28"/>
    </row>
    <row r="20" spans="1:13" ht="15.75">
      <c r="A20" s="133"/>
      <c r="B20" s="127"/>
      <c r="C20" s="136"/>
      <c r="D20" s="136"/>
      <c r="E20" s="136"/>
      <c r="F20" s="136"/>
      <c r="G20" s="28"/>
      <c r="H20" s="28"/>
      <c r="I20" s="28"/>
      <c r="J20" s="28"/>
      <c r="K20" s="28"/>
    </row>
    <row r="21" spans="1:13">
      <c r="A21" s="22"/>
      <c r="B21" s="16"/>
      <c r="C21" s="28"/>
      <c r="D21" s="28"/>
      <c r="E21" s="28"/>
      <c r="F21" s="28"/>
      <c r="G21" s="28"/>
      <c r="H21" s="28"/>
      <c r="I21" s="28"/>
      <c r="J21" s="28"/>
      <c r="K21" s="28"/>
    </row>
    <row r="22" spans="1:13">
      <c r="A22" s="22"/>
      <c r="B22" s="18"/>
      <c r="C22" s="28"/>
      <c r="D22" s="28"/>
      <c r="E22" s="28"/>
      <c r="F22" s="28"/>
      <c r="G22" s="28"/>
      <c r="H22" s="28"/>
      <c r="I22" s="28"/>
      <c r="J22" s="28"/>
      <c r="K22" s="28"/>
    </row>
    <row r="23" spans="1:13">
      <c r="A23" s="22"/>
      <c r="B23" s="28"/>
      <c r="C23" s="28"/>
      <c r="D23" s="28"/>
      <c r="E23" s="28"/>
      <c r="F23" s="28"/>
      <c r="G23" s="28"/>
      <c r="H23" s="28"/>
      <c r="I23" s="28"/>
      <c r="J23" s="28"/>
      <c r="K23" s="28"/>
    </row>
    <row r="24" spans="1:13">
      <c r="A24" s="22"/>
      <c r="B24" s="28"/>
      <c r="C24" s="28"/>
      <c r="D24" s="28"/>
      <c r="E24" s="28"/>
      <c r="F24" s="28"/>
      <c r="G24" s="28"/>
      <c r="H24" s="28"/>
      <c r="I24" s="28"/>
      <c r="J24" s="28"/>
      <c r="K24" s="28"/>
    </row>
    <row r="25" spans="1:13">
      <c r="A25" s="22"/>
      <c r="B25" s="28"/>
      <c r="C25" s="28"/>
      <c r="D25" s="28"/>
      <c r="E25" s="28"/>
      <c r="F25" s="28"/>
      <c r="G25" s="28"/>
      <c r="H25" s="28"/>
      <c r="I25" s="28"/>
      <c r="J25" s="28"/>
      <c r="K25" s="28"/>
    </row>
    <row r="26" spans="1:13">
      <c r="A26" s="30"/>
      <c r="B26" s="28"/>
      <c r="C26" s="28"/>
      <c r="D26" s="28"/>
      <c r="E26" s="28"/>
      <c r="F26" s="28"/>
      <c r="G26" s="28"/>
      <c r="H26" s="28"/>
      <c r="I26" s="28"/>
      <c r="J26" s="28"/>
      <c r="K26" s="28"/>
    </row>
    <row r="27" spans="1:13">
      <c r="A27" s="30"/>
      <c r="B27" s="28"/>
      <c r="C27" s="28"/>
      <c r="D27" s="28"/>
      <c r="E27" s="28"/>
      <c r="F27" s="28"/>
      <c r="G27" s="28"/>
      <c r="H27" s="28"/>
      <c r="I27" s="28"/>
      <c r="J27" s="28"/>
      <c r="K27" s="28"/>
    </row>
    <row r="29" spans="1:13">
      <c r="J29" s="29"/>
    </row>
    <row r="30" spans="1:13">
      <c r="G30" s="29"/>
    </row>
    <row r="31" spans="1:13">
      <c r="J31" s="29"/>
    </row>
    <row r="32" spans="1:13">
      <c r="J32" s="29"/>
    </row>
    <row r="33" spans="2:10">
      <c r="J33" s="29"/>
    </row>
    <row r="36" spans="2:10">
      <c r="B36" s="7"/>
      <c r="C36" s="5"/>
      <c r="D36" s="5"/>
      <c r="E36" s="383"/>
      <c r="F36" s="383"/>
      <c r="G36" s="383"/>
      <c r="H36" s="383"/>
    </row>
    <row r="37" spans="2:10">
      <c r="B37" s="7"/>
      <c r="C37" s="5"/>
      <c r="D37" s="5"/>
      <c r="E37" s="383"/>
      <c r="F37" s="383"/>
      <c r="G37" s="383"/>
      <c r="H37" s="383"/>
    </row>
  </sheetData>
  <mergeCells count="6">
    <mergeCell ref="E36:H36"/>
    <mergeCell ref="E37:H37"/>
    <mergeCell ref="B2:E2"/>
    <mergeCell ref="B3:E3"/>
    <mergeCell ref="B4:E4"/>
    <mergeCell ref="B5:E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6"/>
  <sheetViews>
    <sheetView showGridLines="0" workbookViewId="0">
      <selection activeCell="G20" sqref="G20"/>
    </sheetView>
  </sheetViews>
  <sheetFormatPr baseColWidth="10" defaultColWidth="9.140625" defaultRowHeight="14.25"/>
  <cols>
    <col min="1" max="1" width="11.85546875" style="1" customWidth="1"/>
    <col min="2" max="2" width="59.140625" style="1" customWidth="1"/>
    <col min="3" max="3" width="19.85546875" style="1" customWidth="1"/>
    <col min="4" max="4" width="3.5703125" style="1" customWidth="1"/>
    <col min="5" max="5" width="16.140625" style="1" bestFit="1" customWidth="1"/>
    <col min="6" max="6" width="6.5703125" style="4" customWidth="1"/>
    <col min="7" max="7" width="12" style="4" bestFit="1" customWidth="1"/>
    <col min="8" max="8" width="12.28515625" style="4" bestFit="1" customWidth="1"/>
    <col min="9" max="9" width="19.140625" style="4" customWidth="1"/>
    <col min="10" max="10" width="12.85546875" style="4" bestFit="1" customWidth="1"/>
    <col min="11" max="16384" width="9.140625" style="4"/>
  </cols>
  <sheetData>
    <row r="1" spans="1:10" ht="16.5">
      <c r="A1" s="71"/>
      <c r="B1" s="177"/>
      <c r="C1" s="177"/>
      <c r="D1" s="71"/>
      <c r="E1" s="177"/>
      <c r="F1" s="177"/>
      <c r="G1" s="2"/>
      <c r="H1" s="31"/>
    </row>
    <row r="2" spans="1:10" ht="16.5">
      <c r="A2" s="71"/>
      <c r="B2" s="177"/>
      <c r="C2" s="126"/>
      <c r="D2" s="71"/>
      <c r="E2" s="405"/>
      <c r="F2" s="405"/>
      <c r="G2" s="389"/>
      <c r="H2" s="389"/>
    </row>
    <row r="3" spans="1:10" ht="30">
      <c r="A3" s="71"/>
      <c r="B3" s="397" t="s">
        <v>196</v>
      </c>
      <c r="C3" s="397"/>
      <c r="D3" s="397"/>
      <c r="E3" s="397"/>
      <c r="F3" s="126"/>
      <c r="G3" s="406"/>
      <c r="H3" s="406"/>
    </row>
    <row r="4" spans="1:10" ht="21">
      <c r="A4" s="77"/>
      <c r="B4" s="390" t="str">
        <f>+"ESTADO DE FLUJOS DE CAJA  AL "&amp;UPPER(TEXT(INDICE!O3,"DD \D\E MMMM \D\E yyyy"))</f>
        <v>ESTADO DE FLUJOS DE CAJA  AL 31 DE MARZO DE 2022</v>
      </c>
      <c r="C4" s="390"/>
      <c r="D4" s="390"/>
      <c r="E4" s="390"/>
      <c r="F4" s="77"/>
    </row>
    <row r="5" spans="1:10" ht="16.5" customHeight="1">
      <c r="A5" s="299"/>
      <c r="B5" s="393" t="s">
        <v>64</v>
      </c>
      <c r="C5" s="393"/>
      <c r="D5" s="393"/>
      <c r="E5" s="393"/>
      <c r="F5" s="77"/>
    </row>
    <row r="6" spans="1:10" ht="16.5">
      <c r="A6" s="299"/>
      <c r="B6" s="132"/>
      <c r="C6" s="132"/>
      <c r="D6" s="71"/>
      <c r="E6" s="71"/>
      <c r="F6" s="77"/>
      <c r="G6" s="11"/>
      <c r="H6" s="11"/>
      <c r="I6" s="11"/>
    </row>
    <row r="7" spans="1:10" s="6" customFormat="1" ht="16.5">
      <c r="A7" s="71"/>
      <c r="B7" s="80"/>
      <c r="C7" s="300">
        <f>+INDICE!P3</f>
        <v>2022</v>
      </c>
      <c r="D7" s="301"/>
      <c r="E7" s="302">
        <f>+INDICE!P2</f>
        <v>2021</v>
      </c>
      <c r="F7" s="78"/>
      <c r="G7" s="12"/>
      <c r="H7" s="12"/>
      <c r="I7" s="17"/>
      <c r="J7" s="17"/>
    </row>
    <row r="8" spans="1:10" s="6" customFormat="1" ht="16.5">
      <c r="A8" s="71"/>
      <c r="B8" s="82"/>
      <c r="C8" s="303" t="s">
        <v>0</v>
      </c>
      <c r="D8" s="304"/>
      <c r="E8" s="305" t="s">
        <v>0</v>
      </c>
      <c r="F8" s="78"/>
      <c r="G8" s="12"/>
      <c r="H8" s="12"/>
      <c r="I8" s="12"/>
    </row>
    <row r="9" spans="1:10" s="6" customFormat="1" ht="16.5">
      <c r="A9" s="71"/>
      <c r="B9" s="86"/>
      <c r="C9" s="306"/>
      <c r="D9" s="307"/>
      <c r="E9" s="308"/>
      <c r="F9" s="78"/>
      <c r="G9" s="12"/>
      <c r="H9" s="12"/>
      <c r="I9" s="12"/>
    </row>
    <row r="10" spans="1:10" s="6" customFormat="1" ht="16.5">
      <c r="A10" s="71"/>
      <c r="B10" s="90" t="s">
        <v>1</v>
      </c>
      <c r="C10" s="309">
        <f>+E26</f>
        <v>0</v>
      </c>
      <c r="D10" s="307"/>
      <c r="E10" s="310">
        <v>0</v>
      </c>
      <c r="F10" s="78"/>
      <c r="G10" s="12"/>
      <c r="H10" s="12"/>
      <c r="I10" s="12"/>
    </row>
    <row r="11" spans="1:10" s="6" customFormat="1" ht="16.5">
      <c r="A11" s="71"/>
      <c r="B11" s="86" t="s">
        <v>2</v>
      </c>
      <c r="C11" s="306"/>
      <c r="D11" s="306"/>
      <c r="E11" s="308"/>
      <c r="F11" s="78"/>
      <c r="G11" s="12"/>
      <c r="H11" s="12"/>
      <c r="I11" s="12"/>
    </row>
    <row r="12" spans="1:10" s="6" customFormat="1" ht="16.5">
      <c r="A12" s="299"/>
      <c r="B12" s="90" t="s">
        <v>3</v>
      </c>
      <c r="C12" s="311"/>
      <c r="D12" s="311"/>
      <c r="E12" s="312"/>
      <c r="F12" s="78"/>
      <c r="G12" s="12"/>
      <c r="H12" s="12"/>
      <c r="I12" s="12"/>
    </row>
    <row r="13" spans="1:10" s="6" customFormat="1" ht="16.5">
      <c r="A13" s="299"/>
      <c r="B13" s="90" t="s">
        <v>4</v>
      </c>
      <c r="C13" s="311"/>
      <c r="D13" s="311"/>
      <c r="E13" s="312"/>
      <c r="F13" s="78"/>
      <c r="G13" s="12"/>
      <c r="H13" s="12"/>
      <c r="I13" s="14"/>
    </row>
    <row r="14" spans="1:10" s="6" customFormat="1" ht="16.5">
      <c r="A14" s="71"/>
      <c r="B14" s="86" t="s">
        <v>5</v>
      </c>
      <c r="C14" s="313">
        <f>+'1'!C14*INDICE!M2</f>
        <v>-330280814.49919999</v>
      </c>
      <c r="D14" s="103"/>
      <c r="E14" s="314">
        <v>0</v>
      </c>
      <c r="F14" s="78"/>
      <c r="G14" s="12"/>
      <c r="H14" s="12"/>
      <c r="I14" s="8"/>
    </row>
    <row r="15" spans="1:10" s="6" customFormat="1" ht="16.5">
      <c r="A15" s="71"/>
      <c r="B15" s="86" t="s">
        <v>6</v>
      </c>
      <c r="C15" s="315">
        <v>0</v>
      </c>
      <c r="D15" s="311"/>
      <c r="E15" s="314">
        <v>0</v>
      </c>
      <c r="F15" s="78"/>
      <c r="G15" s="12"/>
      <c r="H15" s="12"/>
      <c r="I15" s="12"/>
    </row>
    <row r="16" spans="1:10" s="6" customFormat="1" ht="16.5">
      <c r="A16" s="71"/>
      <c r="B16" s="86" t="s">
        <v>7</v>
      </c>
      <c r="C16" s="313">
        <f>+'1'!C16*INDICE!M2</f>
        <v>726205.87840000005</v>
      </c>
      <c r="D16" s="311"/>
      <c r="E16" s="314">
        <v>0</v>
      </c>
      <c r="F16" s="78"/>
      <c r="G16" s="12"/>
      <c r="H16" s="12"/>
      <c r="I16" s="12"/>
    </row>
    <row r="17" spans="1:10" s="6" customFormat="1" ht="16.5">
      <c r="A17" s="71"/>
      <c r="B17" s="86" t="s">
        <v>8</v>
      </c>
      <c r="C17" s="316">
        <v>0</v>
      </c>
      <c r="D17" s="311"/>
      <c r="E17" s="314">
        <v>0</v>
      </c>
      <c r="F17" s="78"/>
      <c r="G17" s="12"/>
      <c r="H17" s="12"/>
      <c r="I17" s="12"/>
    </row>
    <row r="18" spans="1:10" s="6" customFormat="1" ht="16.5">
      <c r="A18" s="71"/>
      <c r="B18" s="86" t="s">
        <v>9</v>
      </c>
      <c r="C18" s="317">
        <f>+C14+C15+C16+C17</f>
        <v>-329554608.62079996</v>
      </c>
      <c r="D18" s="311"/>
      <c r="E18" s="318">
        <f>+E14+E15+E16+E17</f>
        <v>0</v>
      </c>
      <c r="F18" s="78"/>
      <c r="G18" s="12"/>
      <c r="H18" s="12"/>
      <c r="I18" s="12"/>
    </row>
    <row r="19" spans="1:10" s="6" customFormat="1" ht="16.5">
      <c r="A19" s="71"/>
      <c r="B19" s="86"/>
      <c r="C19" s="103"/>
      <c r="D19" s="311"/>
      <c r="E19" s="319"/>
      <c r="F19" s="78"/>
      <c r="G19" s="12"/>
      <c r="H19" s="12"/>
      <c r="I19" s="12"/>
    </row>
    <row r="20" spans="1:10" s="6" customFormat="1" ht="16.5">
      <c r="A20" s="71"/>
      <c r="B20" s="90" t="s">
        <v>10</v>
      </c>
      <c r="C20" s="103"/>
      <c r="D20" s="311"/>
      <c r="E20" s="320"/>
      <c r="F20" s="78"/>
      <c r="G20" s="12"/>
      <c r="H20" s="12"/>
      <c r="I20" s="12"/>
    </row>
    <row r="21" spans="1:10" s="6" customFormat="1" ht="16.5">
      <c r="A21" s="299"/>
      <c r="B21" s="86" t="s">
        <v>11</v>
      </c>
      <c r="C21" s="315">
        <v>0</v>
      </c>
      <c r="D21" s="311"/>
      <c r="E21" s="320">
        <v>0</v>
      </c>
      <c r="F21" s="78"/>
      <c r="G21" s="12"/>
      <c r="H21" s="12"/>
      <c r="I21" s="12"/>
    </row>
    <row r="22" spans="1:10" s="6" customFormat="1" ht="16.5">
      <c r="A22" s="299"/>
      <c r="B22" s="86" t="s">
        <v>65</v>
      </c>
      <c r="C22" s="315"/>
      <c r="D22" s="311"/>
      <c r="E22" s="320"/>
      <c r="F22" s="78"/>
      <c r="G22" s="12"/>
      <c r="H22" s="12"/>
      <c r="I22" s="12"/>
    </row>
    <row r="23" spans="1:10" s="6" customFormat="1" ht="16.5">
      <c r="A23" s="299"/>
      <c r="B23" s="86" t="s">
        <v>12</v>
      </c>
      <c r="C23" s="321">
        <f>+'1'!C22*INDICE!M2</f>
        <v>329637666.86080003</v>
      </c>
      <c r="D23" s="311"/>
      <c r="E23" s="322">
        <v>0</v>
      </c>
      <c r="F23" s="78"/>
      <c r="G23" s="12"/>
      <c r="H23" s="12"/>
      <c r="I23" s="12"/>
    </row>
    <row r="24" spans="1:10" s="6" customFormat="1" ht="16.5">
      <c r="A24" s="71"/>
      <c r="B24" s="86" t="s">
        <v>13</v>
      </c>
      <c r="C24" s="323">
        <v>0</v>
      </c>
      <c r="D24" s="311"/>
      <c r="E24" s="320">
        <v>0</v>
      </c>
      <c r="F24" s="78"/>
    </row>
    <row r="25" spans="1:10" s="6" customFormat="1" ht="16.5">
      <c r="A25" s="71"/>
      <c r="B25" s="86" t="s">
        <v>14</v>
      </c>
      <c r="C25" s="103">
        <f>+C23+C24+C22</f>
        <v>329637666.86080003</v>
      </c>
      <c r="D25" s="311"/>
      <c r="E25" s="324">
        <v>0</v>
      </c>
      <c r="F25" s="78"/>
    </row>
    <row r="26" spans="1:10" s="6" customFormat="1" ht="17.25" thickBot="1">
      <c r="A26" s="299"/>
      <c r="B26" s="90" t="s">
        <v>15</v>
      </c>
      <c r="C26" s="325">
        <f>+C18+C25+C10</f>
        <v>83058.240000069141</v>
      </c>
      <c r="D26" s="326"/>
      <c r="E26" s="327">
        <f>+E10+E18+E25</f>
        <v>0</v>
      </c>
      <c r="F26" s="78"/>
      <c r="H26" s="12"/>
      <c r="I26" s="12"/>
      <c r="J26" s="12"/>
    </row>
    <row r="27" spans="1:10" s="6" customFormat="1" ht="17.25" thickTop="1">
      <c r="A27" s="71"/>
      <c r="B27" s="82"/>
      <c r="C27" s="118"/>
      <c r="D27" s="118"/>
      <c r="E27" s="119"/>
      <c r="F27" s="78"/>
      <c r="I27" s="12"/>
    </row>
    <row r="28" spans="1:10" s="6" customFormat="1" ht="16.5">
      <c r="A28" s="71"/>
      <c r="B28" s="78"/>
      <c r="C28" s="121"/>
      <c r="D28" s="121"/>
      <c r="E28" s="121"/>
      <c r="F28" s="78"/>
    </row>
    <row r="29" spans="1:10" ht="16.5">
      <c r="A29" s="71"/>
      <c r="B29" s="78" t="s">
        <v>179</v>
      </c>
      <c r="C29" s="172"/>
      <c r="D29" s="172"/>
      <c r="E29" s="172"/>
      <c r="F29" s="77"/>
    </row>
    <row r="30" spans="1:10" ht="16.5">
      <c r="A30" s="71"/>
      <c r="B30" s="75"/>
      <c r="C30" s="76"/>
      <c r="D30" s="76"/>
      <c r="E30" s="76"/>
      <c r="F30" s="76"/>
      <c r="G30" s="11"/>
      <c r="H30" s="11"/>
      <c r="I30" s="11"/>
    </row>
    <row r="31" spans="1:10">
      <c r="B31" s="18"/>
      <c r="C31" s="15"/>
      <c r="D31" s="15"/>
      <c r="E31" s="15"/>
    </row>
    <row r="32" spans="1:10" ht="15">
      <c r="B32" s="16"/>
      <c r="C32" s="15"/>
      <c r="D32" s="15"/>
      <c r="E32" s="15"/>
    </row>
    <row r="33" spans="2:7">
      <c r="C33" s="15"/>
      <c r="D33" s="15"/>
      <c r="E33" s="15"/>
    </row>
    <row r="34" spans="2:7" ht="15">
      <c r="B34" s="7"/>
      <c r="C34" s="383"/>
      <c r="D34" s="383"/>
      <c r="E34" s="383"/>
      <c r="F34" s="383"/>
      <c r="G34" s="383"/>
    </row>
    <row r="35" spans="2:7" ht="15">
      <c r="B35" s="7"/>
      <c r="C35" s="383"/>
      <c r="D35" s="383"/>
      <c r="E35" s="383"/>
      <c r="F35" s="383"/>
      <c r="G35" s="383"/>
    </row>
    <row r="36" spans="2:7">
      <c r="C36" s="15"/>
      <c r="D36" s="15"/>
      <c r="E36" s="15"/>
    </row>
  </sheetData>
  <mergeCells count="8">
    <mergeCell ref="C35:G35"/>
    <mergeCell ref="B3:E3"/>
    <mergeCell ref="B5:E5"/>
    <mergeCell ref="E2:F2"/>
    <mergeCell ref="G2:H2"/>
    <mergeCell ref="G3:H3"/>
    <mergeCell ref="B4:E4"/>
    <mergeCell ref="C34:G34"/>
  </mergeCells>
  <pageMargins left="0.7" right="0.7" top="0.75" bottom="0.75" header="0.3" footer="0.3"/>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LJ34gsqIgRcqNqkDpK8GnmHagCVfVB8BvdtxiuNqjMI=</DigestValue>
    </Reference>
    <Reference Type="http://www.w3.org/2000/09/xmldsig#Object" URI="#idOfficeObject">
      <DigestMethod Algorithm="http://www.w3.org/2001/04/xmlenc#sha256"/>
      <DigestValue>c6S1U/obFszTbhi+6y0yAxHvz0BwzVrA3Q2g6UOzWmM=</DigestValue>
    </Reference>
    <Reference Type="http://uri.etsi.org/01903#SignedProperties" URI="#idSignedProperties">
      <Transforms>
        <Transform Algorithm="http://www.w3.org/TR/2001/REC-xml-c14n-20010315"/>
      </Transforms>
      <DigestMethod Algorithm="http://www.w3.org/2001/04/xmlenc#sha256"/>
      <DigestValue>FwPHstJny6nYYjf2Bszohfp6MGg8c1IVjzPs/Un52r8=</DigestValue>
    </Reference>
    <Reference Type="http://www.w3.org/2000/09/xmldsig#Object" URI="#idValidSigLnImg">
      <DigestMethod Algorithm="http://www.w3.org/2001/04/xmlenc#sha256"/>
      <DigestValue>5wCDHenYnmz2nqC3onZx7I5oJAReae931hdEh5bU0SU=</DigestValue>
    </Reference>
    <Reference Type="http://www.w3.org/2000/09/xmldsig#Object" URI="#idInvalidSigLnImg">
      <DigestMethod Algorithm="http://www.w3.org/2001/04/xmlenc#sha256"/>
      <DigestValue>+WAjGaqg5xUzI1WYiNvQ/LFcSSPsq3KCDCCyFKmKPWU=</DigestValue>
    </Reference>
  </SignedInfo>
  <SignatureValue>k1lxAp2GxpGwFSPpe6zBDRgksSH8KuPHHw/W5eHF6OVyNuW5wPmzNES8IurzAl+h1zXhbRfzZk8z
g03EiSssk4TwpeS/1rrYOrVyyY/+h8KUxPJjALi1hNbJQlUdJEYPMI5+xdeeagKERpKYwX4TWbID
b8KKm4OQCoUx20NclTbNlQcivANdbdQVOsmVJDTG5HfDs0kjFcjkyVZtDhP1Loo2ejJTzVwwtgyV
RZOBNO3JMbaL/FqFrKPnScGwxGLALLaIoRC/V6BnJBfC2WySFVfSPQdzh7K0YbSt5PrfJnCBSm2h
q2A0b9DgCzCwr8+mAokuuWLYfqUykApKwnOiXA==</SignatureValue>
  <KeyInfo>
    <X509Data>
      <X509Certificate>MIIH+DCCBeCgAwIBAgIIKeRycyJGe9EwDQYJKoZIhvcNAQELBQAwWzEXMBUGA1UEBRMOUlVDIDgwMDUwMTcyLTExGjAYBgNVBAMTEUNBLURPQ1VNRU5UQSBTLkEuMRcwFQYDVQQKEw5ET0NVTUVOVEEgUy5BLjELMAkGA1UEBhMCUFkwHhcNMjEwNTExMTk0MDAxWhcNMjMwNTExMTk1MDAxWjCBmTELMAkGA1UEBhMCUFkxFjAUBgNVBAQMDUNBTExJWk8gUEVDQ0kxEjAQBgNVBAUTCUNJMjAzNDY2MTERMA8GA1UEKgwIRkVERVJJQ08xFzAVBgNVBAoMDlBFUlNPTkEgRklTSUNBMREwDwYDVQQLDAhGSVJNQSBGMjEfMB0GA1UEAwwWRkVERVJJQ08gQ0FMTElaTyBQRUNDSTCCASIwDQYJKoZIhvcNAQEBBQADggEPADCCAQoCggEBAJ4tUBGNILrFPSO6CLh3AFHdgP3/9vHeJu24loazdWcdaHTpFMmUf795ZY8/rWRBtedFfxCvLALKNeK19or6fpx+vh9RW6bu7PNE2TXuQm8GHx5/smtmP8Er/nvY67eXr+Goo0j1cv/5kueF1DbipfTJ2M8MrKtAqERMxrHe/oRY+u7pWOxul73sX3Qm8yJEBDes9ZKio3dCK5EWlK5B4KIR6IYcUuaUDIOaGKHAc6uiLTth7dQ4SRfUhH8j/nBJyl0HnP/0uEj7hc7QlE/p82yrdxYEotAlg2OxRC9ll8RAP4O30w+QLCA/xAzU4wOmNNQB5FlCmPcHSNZg//pdNXcCAwEAAaOCA38wggN7MAwGA1UdEwEB/wQCMAAwDgYDVR0PAQH/BAQDAgXgMCoGA1UdJQEB/wQgMB4GCCsGAQUFBwMBBggrBgEFBQcDAgYIKwYBBQUHAwQwHQYDVR0OBBYEFFXhXTUBEQT1W0yZsI3MPZi3o3auMIGXBggrBgEFBQcBAQSBijCBhzA6BggrBgEFBQcwAYYuaHR0cHM6Ly93d3cuZG9jdW1lbnRhLmNvbS5weS9maXJtYWRpZ2l0YWwvb3NjcDBJBggrBgEFBQcwAoY9aHR0cHM6Ly93d3cuZG9jdW1lbnRhLmNvbS5weS9maXJtYWRpZ2l0YWwvZGVzY2FyZ2FzL2NhZG9jLmNydDAfBgNVHSMEGDAWgBRAJqwmXGKPxvUCVOSNwRom1u6lsjBPBgNVHR8ESDBGMESgQqBAhj5odHRwczovL3d3dy5kb2N1bWVudGEuY29tLnB5L2Zpcm1hZGlnaXRhbC9kZXNjYXJnYXMvY3JsZG9jLmNybDAjBgNVHREEHDAagRhmY2FsbGl6b0BpbnZlc3Rvci5jb20ucHk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DqjSH3Qu4z2KaTSb3dZiRQfPTNUnBq0bYENnsiTLyFgvMIeGE4+ahH58zqmt09yy8x6SUYcWFMIyjp3TqIeX4MRrhDgwgtFKtfzTfN7pUUhNoJ6j30xev0gSwPpKRMKlN/lCVc1KO7S8nZocYXY80HoGi/oIpxaOBnzc8M6IQ1k6SY1oeetgs0nGKb9UQDKQW+ilVZQH55SnP1BQy1o7IigKjCGBm1WxmKuecNHtxNxdVOQdeYRF93ST50XtqNCyWANDfNhB1B5wqT0R+P+NBO6RdVAkX4526k9HUTsYkw+lwautbE2SOZ4tQydZtQ07jMKxvDesi1dsh1A0v9uT8Fv1Nt+OAvZ9g2bVMopc2ibIuAfmDuhuTwzAQH6suhl0A2jW5XhZanZf3eaTqXSXbg96YYcZxUKXqIi+RZ0+PPnsPFqGbZ4vOj/eEDzdG6MzNAo4bYv8FFdwBIFqAMkNWZH4gwcJxG9HNmMfcAznDOGb4KExCihBYE47ck5JRNi4PZQzR5GLejY5kXIOc9BXWg+83ORh1N6Y1Wnu+QGDKwAmBZnO6lF1yUQ6h3YDQTgh4qnnoNiznL7SBP6MF9mf5DJGNwxbkra0S8g1GmR9N0mb8OrGNvufbCisMUgbGau0Zg7Vo+BsOnHacfrnFE2DMy8zO+2USmgdCFoTzx7Ntj1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MIhkstGHcLDsWlMj5D4HW3fYpsV5C7LAkwQZPM02S8U=</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yiWv4NZjdOJAL+yaDRqH1vgqZjg6C7QVWNtxj1RMJKA=</DigestValue>
      </Reference>
      <Reference URI="/xl/drawings/vmlDrawing1.vml?ContentType=application/vnd.openxmlformats-officedocument.vmlDrawing">
        <DigestMethod Algorithm="http://www.w3.org/2001/04/xmlenc#sha256"/>
        <DigestValue>bQXv83y9whnr7i2ktz4UbFyBFPddeU4Ns27HZwUoVps=</DigestValue>
      </Reference>
      <Reference URI="/xl/media/image1.png?ContentType=image/png">
        <DigestMethod Algorithm="http://www.w3.org/2001/04/xmlenc#sha256"/>
        <DigestValue>NHTz7HcPSE0NhIguUsxZpPD1jSHv70JrO0tF1ZPPuzc=</DigestValue>
      </Reference>
      <Reference URI="/xl/media/image2.emf?ContentType=image/x-emf">
        <DigestMethod Algorithm="http://www.w3.org/2001/04/xmlenc#sha256"/>
        <DigestValue>CDo4Nfxj9rDebQvEcW2GeG0cX5Q0SLaEjS3BW/WKznI=</DigestValue>
      </Reference>
      <Reference URI="/xl/media/image3.emf?ContentType=image/x-emf">
        <DigestMethod Algorithm="http://www.w3.org/2001/04/xmlenc#sha256"/>
        <DigestValue>fhxO5qAgn3qjmGK8rrr97CzsSwmkjKov0XDzywK4qEY=</DigestValue>
      </Reference>
      <Reference URI="/xl/media/image4.emf?ContentType=image/x-emf">
        <DigestMethod Algorithm="http://www.w3.org/2001/04/xmlenc#sha256"/>
        <DigestValue>h7D7jOo26lk8O5+LyHBXGJIZIZaQ2+vKbVcxt62RcU4=</DigestValue>
      </Reference>
      <Reference URI="/xl/printerSettings/printerSettings1.bin?ContentType=application/vnd.openxmlformats-officedocument.spreadsheetml.printerSettings">
        <DigestMethod Algorithm="http://www.w3.org/2001/04/xmlenc#sha256"/>
        <DigestValue>/E2xUnaKVvQhybBMAm8SzdIUH7GTLxtcurIpY3UIOPM=</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Cfw0083YUx4+c//A9/5+RCOR/iKtsVeQiYxZH4bhzc8=</DigestValue>
      </Reference>
      <Reference URI="/xl/printerSettings/printerSettings7.bin?ContentType=application/vnd.openxmlformats-officedocument.spreadsheetml.printerSettings">
        <DigestMethod Algorithm="http://www.w3.org/2001/04/xmlenc#sha256"/>
        <DigestValue>5zZ7T6LEsJabjAQHWhL4CNTP34ZZUv59o6AxrnRmNk4=</DigestValue>
      </Reference>
      <Reference URI="/xl/sharedStrings.xml?ContentType=application/vnd.openxmlformats-officedocument.spreadsheetml.sharedStrings+xml">
        <DigestMethod Algorithm="http://www.w3.org/2001/04/xmlenc#sha256"/>
        <DigestValue>tez2Alklhofo/MKz5eS94wgLIoS4t7wdRe4ulk7T188=</DigestValue>
      </Reference>
      <Reference URI="/xl/styles.xml?ContentType=application/vnd.openxmlformats-officedocument.spreadsheetml.styles+xml">
        <DigestMethod Algorithm="http://www.w3.org/2001/04/xmlenc#sha256"/>
        <DigestValue>3NbSge+sZw73XG0BjvtKZ2LDznnYxWoob1nAJNGRrvk=</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04xqgCTzwUPS8p3qVvMxTLp+cd71NRq8zBdLvP9ggi0=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EK3Yu5x7KiaiER3N2Dq5k84UghHoDe8CJdFppCW/pbE=</DigestValue>
      </Reference>
      <Reference URI="/xl/worksheets/sheet10.xml?ContentType=application/vnd.openxmlformats-officedocument.spreadsheetml.worksheet+xml">
        <DigestMethod Algorithm="http://www.w3.org/2001/04/xmlenc#sha256"/>
        <DigestValue>PUh97+Of1Us1i5N5wAaVWtRbAVYrAj+EbKWY8HYBAjU=</DigestValue>
      </Reference>
      <Reference URI="/xl/worksheets/sheet11.xml?ContentType=application/vnd.openxmlformats-officedocument.spreadsheetml.worksheet+xml">
        <DigestMethod Algorithm="http://www.w3.org/2001/04/xmlenc#sha256"/>
        <DigestValue>H0oowSTl5HQiOiOZawxGV25J/TZPHfrEi/1xq7W5HPA=</DigestValue>
      </Reference>
      <Reference URI="/xl/worksheets/sheet12.xml?ContentType=application/vnd.openxmlformats-officedocument.spreadsheetml.worksheet+xml">
        <DigestMethod Algorithm="http://www.w3.org/2001/04/xmlenc#sha256"/>
        <DigestValue>/GWDL3o8qZ6qcvLSw+KA1xHEumvxZEgschkW1pgmgXw=</DigestValue>
      </Reference>
      <Reference URI="/xl/worksheets/sheet2.xml?ContentType=application/vnd.openxmlformats-officedocument.spreadsheetml.worksheet+xml">
        <DigestMethod Algorithm="http://www.w3.org/2001/04/xmlenc#sha256"/>
        <DigestValue>rq6L1gAtHLOlO/3KK5WtikOS5Jv9lV9/0brrz8be6fo=</DigestValue>
      </Reference>
      <Reference URI="/xl/worksheets/sheet3.xml?ContentType=application/vnd.openxmlformats-officedocument.spreadsheetml.worksheet+xml">
        <DigestMethod Algorithm="http://www.w3.org/2001/04/xmlenc#sha256"/>
        <DigestValue>Q6Q+Dyef7BmaN1pz3yLG/r88wV3Z1Oky9YUezqXUsvI=</DigestValue>
      </Reference>
      <Reference URI="/xl/worksheets/sheet4.xml?ContentType=application/vnd.openxmlformats-officedocument.spreadsheetml.worksheet+xml">
        <DigestMethod Algorithm="http://www.w3.org/2001/04/xmlenc#sha256"/>
        <DigestValue>CFFRQEioOqjISMW5Yx92MRGHk9p05yus2O9m9pfJOy4=</DigestValue>
      </Reference>
      <Reference URI="/xl/worksheets/sheet5.xml?ContentType=application/vnd.openxmlformats-officedocument.spreadsheetml.worksheet+xml">
        <DigestMethod Algorithm="http://www.w3.org/2001/04/xmlenc#sha256"/>
        <DigestValue>X88RKtWXZJDBe7J3eJDX29y/+5tmqU4dg9RmvlcpK8Y=</DigestValue>
      </Reference>
      <Reference URI="/xl/worksheets/sheet6.xml?ContentType=application/vnd.openxmlformats-officedocument.spreadsheetml.worksheet+xml">
        <DigestMethod Algorithm="http://www.w3.org/2001/04/xmlenc#sha256"/>
        <DigestValue>rGljmk/f6RGHlvoVOec/hJ8Pylav7MPdqhqF6+26/2c=</DigestValue>
      </Reference>
      <Reference URI="/xl/worksheets/sheet7.xml?ContentType=application/vnd.openxmlformats-officedocument.spreadsheetml.worksheet+xml">
        <DigestMethod Algorithm="http://www.w3.org/2001/04/xmlenc#sha256"/>
        <DigestValue>JSar/0xXHmXXZRUxT0TDQgRfq3XGWr23QXqLT2xvItU=</DigestValue>
      </Reference>
      <Reference URI="/xl/worksheets/sheet8.xml?ContentType=application/vnd.openxmlformats-officedocument.spreadsheetml.worksheet+xml">
        <DigestMethod Algorithm="http://www.w3.org/2001/04/xmlenc#sha256"/>
        <DigestValue>GtSyEl9mgM5L1zBu4GgMk4F8kpMgt2vz506/72b9y4g=</DigestValue>
      </Reference>
      <Reference URI="/xl/worksheets/sheet9.xml?ContentType=application/vnd.openxmlformats-officedocument.spreadsheetml.worksheet+xml">
        <DigestMethod Algorithm="http://www.w3.org/2001/04/xmlenc#sha256"/>
        <DigestValue>Uoq/z3kkjv0Mq91IRSPnXkPwcd7Lqn57eUtnO1DCV0U=</DigestValue>
      </Reference>
    </Manifest>
    <SignatureProperties>
      <SignatureProperty Id="idSignatureTime" Target="#idPackageSignature">
        <mdssi:SignatureTime xmlns:mdssi="http://schemas.openxmlformats.org/package/2006/digital-signature">
          <mdssi:Format>YYYY-MM-DDThh:mm:ssTZD</mdssi:Format>
          <mdssi:Value>2022-05-03T20:44:18Z</mdssi:Value>
        </mdssi:SignatureTime>
      </SignatureProperty>
    </SignatureProperties>
  </Object>
  <Object Id="idOfficeObject">
    <SignatureProperties>
      <SignatureProperty Id="idOfficeV1Details" Target="#idPackageSignature">
        <SignatureInfoV1 xmlns="http://schemas.microsoft.com/office/2006/digsig">
          <SetupID>{6D81DFB0-DD73-4593-B4E1-2220608FB06F}</SetupID>
          <SignatureText>Federico CALLIZO PECCI</SignatureText>
          <SignatureImage/>
          <SignatureComments/>
          <WindowsVersion>10.0</WindowsVersion>
          <OfficeVersion>16.0.15128/23</OfficeVersion>
          <ApplicationVersion>16.0.15128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2022-05-03T20:44:18Z</xd:SigningTime>
          <xd:SigningCertificate>
            <xd:Cert>
              <xd:CertDigest>
                <DigestMethod Algorithm="http://www.w3.org/2001/04/xmlenc#sha256"/>
                <DigestValue>PNNhDNJ2Ba7orIBHSvGmM1FHnxq7pQRtVml3TwqbO38=</DigestValue>
              </xd:CertDigest>
              <xd:IssuerSerial>
                <X509IssuerName>C=PY, O=DOCUMENTA S.A., CN=CA-DOCUMENTA S.A., SERIALNUMBER=RUC 80050172-1</X509IssuerName>
                <X509SerialNumber>3018663489066925009</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P8AAAB/AAAAAAAAAAAAAADrEQAA8AgAACBFTUYAAAEA3BsAAKoAAAAGAAAAAAAAAAAAAAAAAAAAgAcAADgEAABYAQAAwQAAAAAAAAAAAAAAAAAAAMA/BQDo8Q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L0AAAAEAAAA9wAAABEAAAAlAAAADAAAAAEAAABUAAAAiAAAAL4AAAAEAAAA9QAAABAAAAABAAAAVVWPQYX2jkG+AAAABAAAAAoAAABMAAAAAAAAAAAAAAAAAAAA//////////9gAAAAMAAzAC8AMAA1AC8AMgAwADIAMg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VVWPQYX2jk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TAAAARwAAACkAAAAzAAAAqw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DUAAAASAAAACUAAAAMAAAABAAAAFQAAADQAAAAKgAAADMAAADSAAAARwAAAAEAAABVVY9BhfaOQSoAAAAzAAAAFgAAAEwAAAAAAAAAAAAAAAAAAAD//////////3gAAABGAGUAZABlAHIAaQBjAG8AIABDAEEATABMAEkAWgBPACAAUABFAEMAQwBJAAgAAAAIAAAACQAAAAgAAAAGAAAABAAAAAcAAAAJAAAABAAAAAoAAAAKAAAACAAAAAgAAAAEAAAACQAAAAwAAAAEAAAACQAAAAgAAAAKAAAACgAAAAQAAABLAAAAQAAAADAAAAAFAAAAIAAAAAEAAAABAAAAEAAAAAAAAAAAAAAAAAEAAIAAAAAAAAAAAAAAAAABAACAAAAAJQAAAAwAAAACAAAAJwAAABgAAAAFAAAAAAAAAP///wAAAAAAJQAAAAwAAAAFAAAATAAAAGQAAAAAAAAAUAAAAP8AAAB8AAAAAAAAAFAAAAAAAQAALQAAACEA8AAAAAAAAAAAAAAAgD8AAAAAAAAAAAAAgD8AAAAAAAAAAAAAAAAAAAAAAAAAAAAAAAAAAAAAAAAAACUAAAAMAAAAAAAAgCgAAAAMAAAABQAAACcAAAAYAAAABQAAAAAAAAD///8AAAAAACUAAAAMAAAABQAAAEwAAABkAAAACQAAAFAAAAD2AAAAXAAAAAkAAABQAAAA7gAAAA0AAAAhAPAAAAAAAAAAAAAAAIA/AAAAAAAAAAAAAIA/AAAAAAAAAAAAAAAAAAAAAAAAAAAAAAAAAAAAAAAAAAAlAAAADAAAAAAAAIAoAAAADAAAAAUAAAAlAAAADAAAAAEAAAAYAAAADAAAAAAAAAASAAAADAAAAAEAAAAeAAAAGAAAAAkAAABQAAAA9wAAAF0AAAAlAAAADAAAAAEAAABUAAAA0AAAAAoAAABQAAAAdgAAAFwAAAABAAAAVVWPQYX2jkEKAAAAUAAAABYAAABMAAAAAAAAAAAAAAAAAAAA//////////94AAAARgBlAGQAZQByAGkAYwBvACAAQwBhAGwAbABpAHoAbwAgAFAAZQBjAGMAaQAGAAAABgAAAAcAAAAGAAAABAAAAAMAAAAFAAAABwAAAAMAAAAHAAAABgAAAAMAAAADAAAAAwAAAAUAAAAHAAAAAwAAAAYAAAAGAAAABQAAAAUAAAADAAAASwAAAEAAAAAwAAAABQAAACAAAAABAAAAAQAAABAAAAAAAAAAAAAAAAABAACAAAAAAAAAAAAAAAAAAQAAgAAAACUAAAAMAAAAAgAAACcAAAAYAAAABQAAAAAAAAD///8AAAAAACUAAAAMAAAABQAAAEwAAABkAAAACQAAAGAAAAD2AAAAbAAAAAkAAABgAAAA7gAAAA0AAAAhAPAAAAAAAAAAAAAAAIA/AAAAAAAAAAAAAIA/AAAAAAAAAAAAAAAAAAAAAAAAAAAAAAAAAAAAAAAAAAAlAAAADAAAAAAAAIAoAAAADAAAAAUAAAAlAAAADAAAAAEAAAAYAAAADAAAAAAAAAASAAAADAAAAAEAAAAeAAAAGAAAAAkAAABgAAAA9wAAAG0AAAAlAAAADAAAAAEAAABUAAAAiAAAAAoAAABgAAAAPwAAAGwAAAABAAAAVVWPQYX2jkEKAAAAYAAAAAoAAABMAAAAAAAAAAAAAAAAAAAA//////////9gAAAAUAByAGUAcwBpAGQAZQBuAHQAZQAGAAAABAAAAAYAAAAFAAAAAwAAAAcAAAAGAAAABwAAAAQAAAAGAAAASwAAAEAAAAAwAAAABQAAACAAAAABAAAAAQAAABAAAAAAAAAAAAAAAAABAACAAAAAAAAAAAAAAAAAAQAAgAAAACUAAAAMAAAAAgAAACcAAAAYAAAABQAAAAAAAAD///8AAAAAACUAAAAMAAAABQAAAEwAAABkAAAACQAAAHAAAADQAAAAfAAAAAkAAABwAAAAyAAAAA0AAAAhAPAAAAAAAAAAAAAAAIA/AAAAAAAAAAAAAIA/AAAAAAAAAAAAAAAAAAAAAAAAAAAAAAAAAAAAAAAAAAAlAAAADAAAAAAAAIAoAAAADAAAAAUAAAAlAAAADAAAAAEAAAAYAAAADAAAAAAAAAASAAAADAAAAAEAAAAWAAAADAAAAAAAAABUAAAAIAEAAAoAAABwAAAAzwAAAHwAAAABAAAAVVWPQYX2jkEKAAAAcAAAACMAAABMAAAABAAAAAkAAABwAAAA0QAAAH0AAACUAAAARgBpAHIAbQBhAGQAbwAgAHAAbwByADoAIABGAEUARABFAFIASQBDAE8AIABDAEEATABMAEkAWgBPACAAUABFAEMAQwBJAAAABgAAAAMAAAAEAAAACQAAAAYAAAAHAAAABwAAAAMAAAAHAAAABwAAAAQAAAADAAAAAwAAAAYAAAAGAAAACAAAAAYAAAAHAAAAAwAAAAcAAAAJAAAAAwAAAAcAAAAHAAAABQAAAAUAAAADAAAABgAAAAkAAAADAAAABgAAAAYAAAAHAAAABwAAAAMAAAAWAAAADAAAAAAAAAAlAAAADAAAAAIAAAAOAAAAFAAAAAAAAAAQAAAAFAAAAA==</Object>
  <Object Id="idInvalidSigLnImg">AQAAAGwAAAAAAAAAAAAAAP8AAAB/AAAAAAAAAAAAAADrEQAA8AgAACBFTUYAAAEASCEAALEAAAAGAAAAAAAAAAAAAAAAAAAAgAcAADgEAABYAQAAwQAAAAAAAAAAAAAAAAAAAMA/BQDo8Q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CIAAAAEAAAAcgAAABEAAAAlAAAADAAAAAEAAABUAAAAqAAAACMAAAAEAAAAcAAAABAAAAABAAAAVVWPQYX2jkEjAAAABAAAAA8AAABMAAAAAAAAAAAAAAAAAAAA//////////9sAAAARgBpAHIAbQBhACAAbgBvACAAdgDhAGwAaQBkAGEAAAAGAAAAAwAAAAQAAAAJAAAABgAAAAMAAAAHAAAABwAAAAMAAAAFAAAABgAAAAMAAAADAAAABwAAAAYAAABLAAAAQAAAADAAAAAFAAAAIAAAAAEAAAABAAAAEAAAAAAAAAAAAAAAAAEAAIAAAAAAAAAAAAAAAAABAACAAAAAUgAAAHABAAACAAAAEAAAAAc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CgAAACcAAAAeAAAASgAAAAEAAABVVY9BhfaOQQoAAABLAAAAAQAAAEwAAAAEAAAACQAAACcAAAAgAAAASwAAAFAAAABYAI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NMAAABHAAAAKQAAADMAAACrAAAAFQAAACEA8AAAAAAAAAAAAAAAgD8AAAAAAAAAAAAAgD8AAAAAAAAAAAAAAAAAAAAAAAAAAAAAAAAAAAAAAAAAACUAAAAMAAAAAAAAgCgAAAAMAAAABAAAAFIAAABwAQAABAAAAPD///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pAAAAMwAAANQAAABIAAAAJQAAAAwAAAAEAAAAVAAAANAAAAAqAAAAMwAAANIAAABHAAAAAQAAAFVVj0GF9o5BKgAAADMAAAAWAAAATAAAAAAAAAAAAAAAAAAAAP//////////eAAAAEYAZQBkAGUAcgBpAGMAbwAgAEMAQQBMAEwASQBaAE8AIABQAEUAQwBDAEkACAAAAAgAAAAJAAAACAAAAAYAAAAEAAAABwAAAAkAAAAEAAAACgAAAAoAAAAIAAAACAAAAAQAAAAJAAAADAAAAAQAAAAJAAAACAAAAAoAAAAKAAAAB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QAAAACgAAAFAAAAB2AAAAXAAAAAEAAABVVY9BhfaOQQoAAABQAAAAFgAAAEwAAAAAAAAAAAAAAAAAAAD//////////3gAAABGAGUAZABlAHIAaQBjAG8AIABDAGEAbABsAGkAegBvACAAUABlAGMAYwBpAAYAAAAGAAAABwAAAAYAAAAEAAAAAwAAAAUAAAAHAAAAAwAAAAcAAAAGAAAAAwAAAAMAAAADAAAABQAAAAcAAAADAAAABgAAAAYAAAAFAAAABQAAAAM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IAAAACgAAAGAAAAA/AAAAbAAAAAEAAABVVY9BhfaOQQoAAABgAAAACgAAAEwAAAAAAAAAAAAAAAAAAAD//////////2AAAABQAHIAZQBzAGkAZABlAG4AdABlAAYAAAAEAAAABgAAAAUAAAADAAAABwAAAAYAAAAHAAAABAAAAAYAAABLAAAAQAAAADAAAAAFAAAAIAAAAAEAAAABAAAAEAAAAAAAAAAAAAAAAAEAAIAAAAAAAAAAAAAAAAABAACAAAAAJQAAAAwAAAACAAAAJwAAABgAAAAFAAAAAAAAAP///wAAAAAAJQAAAAwAAAAFAAAATAAAAGQAAAAJAAAAcAAAANAAAAB8AAAACQAAAHAAAADIAAAADQAAACEA8AAAAAAAAAAAAAAAgD8AAAAAAAAAAAAAgD8AAAAAAAAAAAAAAAAAAAAAAAAAAAAAAAAAAAAAAAAAACUAAAAMAAAAAAAAgCgAAAAMAAAABQAAACUAAAAMAAAAAQAAABgAAAAMAAAAAAAAABIAAAAMAAAAAQAAABYAAAAMAAAAAAAAAFQAAAAgAQAACgAAAHAAAADPAAAAfAAAAAEAAABVVY9BhfaOQQoAAABwAAAAIwAAAEwAAAAEAAAACQAAAHAAAADRAAAAfQAAAJQAAABGAGkAcgBtAGEAZABvACAAcABvAHIAOgAgAEYARQBEAEUAUgBJAEMATwAgAEMAQQBMAEwASQBaAE8AIABQAEUAQwBDAEkAAAAGAAAAAwAAAAQAAAAJAAAABgAAAAcAAAAHAAAAAwAAAAcAAAAHAAAABAAAAAMAAAADAAAABgAAAAYAAAAIAAAABgAAAAcAAAADAAAABwAAAAkAAAADAAAABwAAAAcAAAAFAAAABQAAAAMAAAAGAAAACQAAAAMAAAAGAAAABgAAAAcAAAAHAAAAAwAAABYAAAAMAAAAAAAAACUAAAAMAAAAAgAAAA4AAAAUAAAAAAAAABAAAAAU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upxb8Qz8irIt7+LPNRSXuSeFVT/HV6xBRWcOBjrJzSs=</DigestValue>
    </Reference>
    <Reference Type="http://www.w3.org/2000/09/xmldsig#Object" URI="#idOfficeObject">
      <DigestMethod Algorithm="http://www.w3.org/2001/04/xmlenc#sha256"/>
      <DigestValue>srGNm4JIMvdIaCrBBiFkhiMqPNTPyltB3OQQosfPeMA=</DigestValue>
    </Reference>
    <Reference Type="http://uri.etsi.org/01903#SignedProperties" URI="#idSignedProperties">
      <Transforms>
        <Transform Algorithm="http://www.w3.org/TR/2001/REC-xml-c14n-20010315"/>
      </Transforms>
      <DigestMethod Algorithm="http://www.w3.org/2001/04/xmlenc#sha256"/>
      <DigestValue>ptrTNjgcreb1xb2HFfHybCOrIOdSfMoWrRp2aYXEypE=</DigestValue>
    </Reference>
    <Reference Type="http://www.w3.org/2000/09/xmldsig#Object" URI="#idValidSigLnImg">
      <DigestMethod Algorithm="http://www.w3.org/2001/04/xmlenc#sha256"/>
      <DigestValue>6clpzozl7TCvH5/vsUS8pqGyXvuDgl0tQ6IwGlMjaiM=</DigestValue>
    </Reference>
    <Reference Type="http://www.w3.org/2000/09/xmldsig#Object" URI="#idInvalidSigLnImg">
      <DigestMethod Algorithm="http://www.w3.org/2001/04/xmlenc#sha256"/>
      <DigestValue>CYlGPvixldpYY31rTkdfBCLgDzqpKITtxjbowhXe8eM=</DigestValue>
    </Reference>
  </SignedInfo>
  <SignatureValue>P1qzeNP1ec4QGot1KbreR336E1NOSpOKDCpx5uFISt3HOdI80Nlq+HaBWGQU9hZRcl2seX7cf96y
/tdxB6uFVrl44bd6tOaIhTKs7p3OrjDMZLiFm7vICH2bwryEMiETQZezVU59SfrUFXUCeS4oAQib
VY/F+NecyyTPib2nVKQkW7nvZun+cyFPl/efzFLXZHNT0jdY1j+gJAnr21R7CdZVQqgFujubxbR3
cvHNro1xDSvmB2PNLulnbw69NjCnykmuoABNn7or6c5++qLGVWxZt+l1iC6SBUW2HkGUNKNi9Xvx
8W66HC3yXiOgh4NM0r8DQNjzkhl4bOVbSW5MYw==</SignatureValue>
  <KeyInfo>
    <X509Data>
      <X509Certificate>MIIIAjCCBeqgAwIBAgIIc80uvGfQjVQwDQYJKoZIhvcNAQELBQAwWzEXMBUGA1UEBRMOUlVDIDgwMDUwMTcyLTExGjAYBgNVBAMTEUNBLURPQ1VNRU5UQSBTLkEuMRcwFQYDVQQKEw5ET0NVTUVOVEEgUy5BLjELMAkGA1UEBhMCUFkwHhcNMjEwOTAxMTQwODMyWhcNMjMwOTAxMTQxODMyWjCBpDELMAkGA1UEBhMCUFkxFjAUBgNVBAQMDUdBUkNJQSBBR1VJQVIxETAPBgNVBAUTCENJMzI4MjY0MRcwFQYDVQQqDA5NQVJJQSBBR1VTVElOQTEXMBUGA1UECgwOUEVSU09OQSBGSVNJQ0ExETAPBgNVBAsMCEZJUk1BIEYyMSUwIwYDVQQDDBxNQVJJQSBBR1VTVElOQSBHQVJDSUEgQUdVSUFSMIIBIjANBgkqhkiG9w0BAQEFAAOCAQ8AMIIBCgKCAQEA3xRJl7CIlyJyH2iKGneEckQP9wG6KZxItlmf/5f8gg9LkPK3MhiqJ+DMi/KQCLGasSjR86WXAR6WWE/iwKVdshPRCUMu3FAQ/fTPBQkcL3HvDX1OfWJKUYHmzkk490wM/uuFep9mTs9NPAkE1S3MDZ5LxdGIKutWjQA9uG6Cz4obHli+W1irP3EqQ+ceH4n6cx/IoQcZ2fGfNLUBfniTHoUq9uzrnwk+yeoSgTQwcOVHoRckGeel6d4LUAQvacWvd0eGQd1yMh7nFcSE3ESRyh6GQW4stkwCXM2GnFrZL6BfxXhzzBKaWx01JJdwweiIhwxUVY6VPBQweuiehVojiwIDAQABo4IDfjCCA3owDAYDVR0TAQH/BAIwADAOBgNVHQ8BAf8EBAMCBeAwKgYDVR0lAQH/BCAwHgYIKwYBBQUHAwEGCCsGAQUFBwMCBggrBgEFBQcDBDAdBgNVHQ4EFgQUPVyELpk5s3mjbf3G1JeIpD7T5GgwgZcGCCsGAQUFBwEBBIGKMIGHMDoGCCsGAQUFBzABhi5odHRwcz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IGA1UdEQQbMBmBF21nYXJjaWFhZ3VpYXJAZ21haWwuY29tMIIB3QYDVR0gBIIB1DCCAdAwggHMBg4rBgEEAYL5OwEBAQYBATCCAbgwPwYIKwYBBQUHAgEWM2h0dHBzOi8vd3d3LmRvY3VtZW50YS5jb20ucHkvZmlybWFkaWdpdGFsL2Rlc2NhcmdhczCBwAYIKwYBBQUHAgIwgbMagbBFc3RlIGVzIHVuIGNlcnRpZmljYWRvIGRlIHBlcnNvbmEgZu1zaWNhIGN1eWEgY2xhdmUgcHJpdmFkYSBlc3ThIGNvbnRlbmlkYSBlbiB1biBt82R1bG8gZGUgaGFyZHdhcmUgc2VndXJvIHkgc3UgZmluYWxpZGFkIGVzIGF1dGVudGljYXIgYSBzdSB0aXR1bGFyIG8gZ2VuZXJhciBmaXJtYXMgZGlnaXRhbGVzLjCBsQYIKwYBBQUHAgIwgaQagaFUaGlzIGlzIGFuIGVuZCB1c2VyIGNlcnRpZmljYXRlIHdob3NlIHByaXZhdGUga2V5IGlzIGVtYmVkZGVkIHdpdGhpbiBhIHNlY3VyZSBoYXJkd2FyZSBtb2R1bGUgdGhhdCBhaW1zIHRvIGF1dGhlbnRpY2F0ZSBpdHMgb3duZXIgb3IgZ2VuZXJhdGUgZGlnaXRhbCBzaWduYXR1cmVzLjANBgkqhkiG9w0BAQsFAAOCAgEAzbJIacDNP7rCGSe7ZN2CHIBYgFAkUANheafWMEVpmE6eZy96Qwvfbl9fGnErOU6zK4/HBgNCCiV3MLCdaryDEx3hURANYBxEqIwMRdwL+VRw5pJAQQ8lOFIZGsd1YbfU8mYmg7IIQmR3xFhhwpQpg3l17KjfXoEau3AmKw1dq8VEaxAGuM79jTBehpBBg+AQG4tb17wkFOrxt0aKvaloHPKQUjePS3y5ppNa8jj51TFW3qEbGy2OWFFe/Pn0UG7taKsxucgxOpL9Hlhxg1RFGOKywqSmQG5JKJapN6TdZplAA+IF2KHaLKVsaFXrl9d8hOduLv5Sr67P5eVgR9XgTX12Ps5VYToPMRHdW2UPQEcoN5bHkdBcH57JrX6L0IgZsTg+4W4MNSeWWPhcEjbWFD9r/mQ8wu3JDHnHfGstrg07mf+k6gTUmzbxVjXZW/Cdx0sjhW2fH2J3IQLxOM/eZQVz+YtTOWQ6+9YA0w1no49bLj5fjrVmE5p5qwARoiP0DrdAJ+hZ+CHnsWVqISNJN4knePOjtv6tKYBlxIM4mYDXKGudphdQSoGp8ChrU62q/se7d7WEh9ulMuZ++2VSt1dl5RgJtqQaiQrGk0HiD04rVFiHBTDC+HRQ5pQ5GdWVnUfZjqb3DXRpt4AeeO5BqZkini+IyFG0dl2dXqWcQD4=</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MIhkstGHcLDsWlMj5D4HW3fYpsV5C7LAkwQZPM02S8U=</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yiWv4NZjdOJAL+yaDRqH1vgqZjg6C7QVWNtxj1RMJKA=</DigestValue>
      </Reference>
      <Reference URI="/xl/drawings/vmlDrawing1.vml?ContentType=application/vnd.openxmlformats-officedocument.vmlDrawing">
        <DigestMethod Algorithm="http://www.w3.org/2001/04/xmlenc#sha256"/>
        <DigestValue>bQXv83y9whnr7i2ktz4UbFyBFPddeU4Ns27HZwUoVps=</DigestValue>
      </Reference>
      <Reference URI="/xl/media/image1.png?ContentType=image/png">
        <DigestMethod Algorithm="http://www.w3.org/2001/04/xmlenc#sha256"/>
        <DigestValue>NHTz7HcPSE0NhIguUsxZpPD1jSHv70JrO0tF1ZPPuzc=</DigestValue>
      </Reference>
      <Reference URI="/xl/media/image2.emf?ContentType=image/x-emf">
        <DigestMethod Algorithm="http://www.w3.org/2001/04/xmlenc#sha256"/>
        <DigestValue>CDo4Nfxj9rDebQvEcW2GeG0cX5Q0SLaEjS3BW/WKznI=</DigestValue>
      </Reference>
      <Reference URI="/xl/media/image3.emf?ContentType=image/x-emf">
        <DigestMethod Algorithm="http://www.w3.org/2001/04/xmlenc#sha256"/>
        <DigestValue>fhxO5qAgn3qjmGK8rrr97CzsSwmkjKov0XDzywK4qEY=</DigestValue>
      </Reference>
      <Reference URI="/xl/media/image4.emf?ContentType=image/x-emf">
        <DigestMethod Algorithm="http://www.w3.org/2001/04/xmlenc#sha256"/>
        <DigestValue>h7D7jOo26lk8O5+LyHBXGJIZIZaQ2+vKbVcxt62RcU4=</DigestValue>
      </Reference>
      <Reference URI="/xl/printerSettings/printerSettings1.bin?ContentType=application/vnd.openxmlformats-officedocument.spreadsheetml.printerSettings">
        <DigestMethod Algorithm="http://www.w3.org/2001/04/xmlenc#sha256"/>
        <DigestValue>/E2xUnaKVvQhybBMAm8SzdIUH7GTLxtcurIpY3UIOPM=</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Cfw0083YUx4+c//A9/5+RCOR/iKtsVeQiYxZH4bhzc8=</DigestValue>
      </Reference>
      <Reference URI="/xl/printerSettings/printerSettings7.bin?ContentType=application/vnd.openxmlformats-officedocument.spreadsheetml.printerSettings">
        <DigestMethod Algorithm="http://www.w3.org/2001/04/xmlenc#sha256"/>
        <DigestValue>5zZ7T6LEsJabjAQHWhL4CNTP34ZZUv59o6AxrnRmNk4=</DigestValue>
      </Reference>
      <Reference URI="/xl/sharedStrings.xml?ContentType=application/vnd.openxmlformats-officedocument.spreadsheetml.sharedStrings+xml">
        <DigestMethod Algorithm="http://www.w3.org/2001/04/xmlenc#sha256"/>
        <DigestValue>tez2Alklhofo/MKz5eS94wgLIoS4t7wdRe4ulk7T188=</DigestValue>
      </Reference>
      <Reference URI="/xl/styles.xml?ContentType=application/vnd.openxmlformats-officedocument.spreadsheetml.styles+xml">
        <DigestMethod Algorithm="http://www.w3.org/2001/04/xmlenc#sha256"/>
        <DigestValue>3NbSge+sZw73XG0BjvtKZ2LDznnYxWoob1nAJNGRrvk=</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04xqgCTzwUPS8p3qVvMxTLp+cd71NRq8zBdLvP9ggi0=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EK3Yu5x7KiaiER3N2Dq5k84UghHoDe8CJdFppCW/pbE=</DigestValue>
      </Reference>
      <Reference URI="/xl/worksheets/sheet10.xml?ContentType=application/vnd.openxmlformats-officedocument.spreadsheetml.worksheet+xml">
        <DigestMethod Algorithm="http://www.w3.org/2001/04/xmlenc#sha256"/>
        <DigestValue>PUh97+Of1Us1i5N5wAaVWtRbAVYrAj+EbKWY8HYBAjU=</DigestValue>
      </Reference>
      <Reference URI="/xl/worksheets/sheet11.xml?ContentType=application/vnd.openxmlformats-officedocument.spreadsheetml.worksheet+xml">
        <DigestMethod Algorithm="http://www.w3.org/2001/04/xmlenc#sha256"/>
        <DigestValue>H0oowSTl5HQiOiOZawxGV25J/TZPHfrEi/1xq7W5HPA=</DigestValue>
      </Reference>
      <Reference URI="/xl/worksheets/sheet12.xml?ContentType=application/vnd.openxmlformats-officedocument.spreadsheetml.worksheet+xml">
        <DigestMethod Algorithm="http://www.w3.org/2001/04/xmlenc#sha256"/>
        <DigestValue>/GWDL3o8qZ6qcvLSw+KA1xHEumvxZEgschkW1pgmgXw=</DigestValue>
      </Reference>
      <Reference URI="/xl/worksheets/sheet2.xml?ContentType=application/vnd.openxmlformats-officedocument.spreadsheetml.worksheet+xml">
        <DigestMethod Algorithm="http://www.w3.org/2001/04/xmlenc#sha256"/>
        <DigestValue>rq6L1gAtHLOlO/3KK5WtikOS5Jv9lV9/0brrz8be6fo=</DigestValue>
      </Reference>
      <Reference URI="/xl/worksheets/sheet3.xml?ContentType=application/vnd.openxmlformats-officedocument.spreadsheetml.worksheet+xml">
        <DigestMethod Algorithm="http://www.w3.org/2001/04/xmlenc#sha256"/>
        <DigestValue>Q6Q+Dyef7BmaN1pz3yLG/r88wV3Z1Oky9YUezqXUsvI=</DigestValue>
      </Reference>
      <Reference URI="/xl/worksheets/sheet4.xml?ContentType=application/vnd.openxmlformats-officedocument.spreadsheetml.worksheet+xml">
        <DigestMethod Algorithm="http://www.w3.org/2001/04/xmlenc#sha256"/>
        <DigestValue>CFFRQEioOqjISMW5Yx92MRGHk9p05yus2O9m9pfJOy4=</DigestValue>
      </Reference>
      <Reference URI="/xl/worksheets/sheet5.xml?ContentType=application/vnd.openxmlformats-officedocument.spreadsheetml.worksheet+xml">
        <DigestMethod Algorithm="http://www.w3.org/2001/04/xmlenc#sha256"/>
        <DigestValue>X88RKtWXZJDBe7J3eJDX29y/+5tmqU4dg9RmvlcpK8Y=</DigestValue>
      </Reference>
      <Reference URI="/xl/worksheets/sheet6.xml?ContentType=application/vnd.openxmlformats-officedocument.spreadsheetml.worksheet+xml">
        <DigestMethod Algorithm="http://www.w3.org/2001/04/xmlenc#sha256"/>
        <DigestValue>rGljmk/f6RGHlvoVOec/hJ8Pylav7MPdqhqF6+26/2c=</DigestValue>
      </Reference>
      <Reference URI="/xl/worksheets/sheet7.xml?ContentType=application/vnd.openxmlformats-officedocument.spreadsheetml.worksheet+xml">
        <DigestMethod Algorithm="http://www.w3.org/2001/04/xmlenc#sha256"/>
        <DigestValue>JSar/0xXHmXXZRUxT0TDQgRfq3XGWr23QXqLT2xvItU=</DigestValue>
      </Reference>
      <Reference URI="/xl/worksheets/sheet8.xml?ContentType=application/vnd.openxmlformats-officedocument.spreadsheetml.worksheet+xml">
        <DigestMethod Algorithm="http://www.w3.org/2001/04/xmlenc#sha256"/>
        <DigestValue>GtSyEl9mgM5L1zBu4GgMk4F8kpMgt2vz506/72b9y4g=</DigestValue>
      </Reference>
      <Reference URI="/xl/worksheets/sheet9.xml?ContentType=application/vnd.openxmlformats-officedocument.spreadsheetml.worksheet+xml">
        <DigestMethod Algorithm="http://www.w3.org/2001/04/xmlenc#sha256"/>
        <DigestValue>Uoq/z3kkjv0Mq91IRSPnXkPwcd7Lqn57eUtnO1DCV0U=</DigestValue>
      </Reference>
    </Manifest>
    <SignatureProperties>
      <SignatureProperty Id="idSignatureTime" Target="#idPackageSignature">
        <mdssi:SignatureTime xmlns:mdssi="http://schemas.openxmlformats.org/package/2006/digital-signature">
          <mdssi:Format>YYYY-MM-DDThh:mm:ssTZD</mdssi:Format>
          <mdssi:Value>2022-05-03T20:48:03Z</mdssi:Value>
        </mdssi:SignatureTime>
      </SignatureProperty>
    </SignatureProperties>
  </Object>
  <Object Id="idOfficeObject">
    <SignatureProperties>
      <SignatureProperty Id="idOfficeV1Details" Target="#idPackageSignature">
        <SignatureInfoV1 xmlns="http://schemas.microsoft.com/office/2006/digsig">
          <SetupID>{BEE95137-5DD2-4FB8-8538-4E0DE4D69258}</SetupID>
          <SignatureText>Agustina Garcia</SignatureText>
          <SignatureImage/>
          <SignatureComments/>
          <WindowsVersion>10.0</WindowsVersion>
          <OfficeVersion>16.0.15128/23</OfficeVersion>
          <ApplicationVersion>16.0.15128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2022-05-03T20:48:03Z</xd:SigningTime>
          <xd:SigningCertificate>
            <xd:Cert>
              <xd:CertDigest>
                <DigestMethod Algorithm="http://www.w3.org/2001/04/xmlenc#sha256"/>
                <DigestValue>i19B8pUg0WdfCxZ/eto3mv6hvtBnPXLGpvS80ZIYZ20=</DigestValue>
              </xd:CertDigest>
              <xd:IssuerSerial>
                <X509IssuerName>C=PY, O=DOCUMENTA S.A., CN=CA-DOCUMENTA S.A., SERIALNUMBER=RUC 80050172-1</X509IssuerName>
                <X509SerialNumber>8344377071317847380</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AcBAAB/AAAAAAAAAAAAAAB6EgAA8AgAACBFTUYAAAEA8BsAAKoAAAAGAAAAAAAAAAAAAAAAAAAAgAcAADgEAABYAQAAwQAAAAAAAAAAAAAAAAAAAMA/BQDo8QI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L0AAAAEAAAA9wAAABEAAAAlAAAADAAAAAEAAABUAAAAiAAAAL4AAAAEAAAA9QAAABAAAAABAAAAVVWPQYX2jkG+AAAABAAAAAoAAABMAAAAAAAAAAAAAAAAAAAA//////////9gAAAAMAAzAC8AMAA1AC8AMgAwADIAMgAGAAAABgAAAAQAAAAGAAAABgAAAAQAAAAGAAAABgAAAAYAAAAGAAAASwAAAEAAAAAwAAAABQAAACAAAAABAAAAAQAAABAAAAAAAAAAAAAAAAgBAACAAAAAAAAAAAAAAAAI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VVWPQYX2jk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XAAAARwAAACkAAAAzAAAAbw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CYAAAASAAAACUAAAAMAAAABAAAAFQAAACoAAAAKgAAADMAAACWAAAARwAAAAEAAABVVY9BhfaOQSoAAAAzAAAADwAAAEwAAAAAAAAAAAAAAAAAAAD//////////2wAAABBAGcAdQBzAHQAaQBuAGEAIABHAGEAcgBjAGkAYQCAPwoAAAAJAAAACQAAAAcAAAAFAAAABAAAAAkAAAAIAAAABAAAAAsAAAAIAAAABgAAAAcAAAAEAAAACAAAAEsAAABAAAAAMAAAAAUAAAAgAAAAAQAAAAEAAAAQAAAAAAAAAAAAAAAIAQAAgAAAAAAAAAAAAAAACAEAAIAAAAAlAAAADAAAAAIAAAAnAAAAGAAAAAUAAAAAAAAA////AAAAAAAlAAAADAAAAAUAAABMAAAAZAAAAAAAAABQAAAABwEAAHwAAAAAAAAAUAAAAAgBAAAtAAAAIQDwAAAAAAAAAAAAAACAPwAAAAAAAAAAAACAPwAAAAAAAAAAAAAAAAAAAAAAAAAAAAAAAAAAAAAAAAAAJQAAAAwAAAAAAACAKAAAAAwAAAAFAAAAJwAAABgAAAAFAAAAAAAAAP///wAAAAAAJQAAAAwAAAAFAAAATAAAAGQAAAAJAAAAUAAAAP4AAABcAAAACQAAAFAAAAD2AAAADQAAACEA8AAAAAAAAAAAAAAAgD8AAAAAAAAAAAAAgD8AAAAAAAAAAAAAAAAAAAAAAAAAAAAAAAAAAAAAAAAAACUAAAAMAAAAAAAAgCgAAAAMAAAABQAAACUAAAAMAAAAAQAAABgAAAAMAAAAAAAAABIAAAAMAAAAAQAAAB4AAAAYAAAACQAAAFAAAAD/AAAAXQAAACUAAAAMAAAAAQAAAFQAAAD0AAAACgAAAFAAAACfAAAAXAAAAAEAAABVVY9BhfaOQQoAAABQAAAAHAAAAEwAAAAAAAAAAAAAAAAAAAD//////////4QAAABNAGEAcgBpAGEAIABBAGcAdQBzAHQAaQBuAGEAIABHAGEAcgBjAGkAYQAgAEEAZwB1AGkAYQByAAoAAAAGAAAABAAAAAMAAAAGAAAAAwAAAAcAAAAHAAAABwAAAAUAAAAEAAAAAwAAAAcAAAAGAAAAAwAAAAgAAAAGAAAABAAAAAUAAAADAAAABgAAAAMAAAAHAAAABwAAAAcAAAADAAAABgAAAAQAAABLAAAAQAAAADAAAAAFAAAAIAAAAAEAAAABAAAAEAAAAAAAAAAAAAAACAEAAIAAAAAAAAAAAAAAAAgBAACAAAAAJQAAAAwAAAACAAAAJwAAABgAAAAFAAAAAAAAAP///wAAAAAAJQAAAAwAAAAFAAAATAAAAGQAAAAJAAAAYAAAAP4AAABsAAAACQAAAGAAAAD2AAAADQAAACEA8AAAAAAAAAAAAAAAgD8AAAAAAAAAAAAAgD8AAAAAAAAAAAAAAAAAAAAAAAAAAAAAAAAAAAAAAAAAACUAAAAMAAAAAAAAgCgAAAAMAAAABQAAACUAAAAMAAAAAQAAABgAAAAMAAAAAAAAABIAAAAMAAAAAQAAAB4AAAAYAAAACQAAAGAAAAD/AAAAbQAAACUAAAAMAAAAAQAAAFQAAAB8AAAACgAAAGAAAAA6AAAAbAAAAAEAAABVVY9BhfaOQQoAAABgAAAACAAAAEwAAAAAAAAAAAAAAAAAAAD//////////1wAAABDAG8AbgB0AGEAZABvAHIABwAAAAcAAAAHAAAABAAAAAYAAAAHAAAABwAAAAQAAABLAAAAQAAAADAAAAAFAAAAIAAAAAEAAAABAAAAEAAAAAAAAAAAAAAACAEAAIAAAAAAAAAAAAAAAAgBAACAAAAAJQAAAAwAAAACAAAAJwAAABgAAAAFAAAAAAAAAP///wAAAAAAJQAAAAwAAAAFAAAATAAAAGQAAAAJAAAAcAAAAP4AAAB8AAAACQAAAHAAAAD2AAAADQAAACEA8AAAAAAAAAAAAAAAgD8AAAAAAAAAAAAAgD8AAAAAAAAAAAAAAAAAAAAAAAAAAAAAAAAAAAAAAAAAACUAAAAMAAAAAAAAgCgAAAAMAAAABQAAACUAAAAMAAAAAQAAABgAAAAMAAAAAAAAABIAAAAMAAAAAQAAABYAAAAMAAAAAAAAAFQAAABEAQAACgAAAHAAAAD9AAAAfAAAAAEAAABVVY9BhfaOQQoAAABwAAAAKQAAAEwAAAAEAAAACQAAAHAAAAD/AAAAfQAAAKAAAABGAGkAcgBtAGEAZABvACAAcABvAHIAOgAgAE0AQQBSAEkAQQAgAEEARwBVAFMAVABJAE4AQQAgAEcAQQBSAEMASQBBACAAQQBHAFUASQBBAFIAAAAGAAAAAwAAAAQAAAAJAAAABgAAAAcAAAAHAAAAAwAAAAcAAAAHAAAABAAAAAMAAAADAAAACgAAAAcAAAAHAAAAAwAAAAcAAAADAAAABwAAAAgAAAAIAAAABgAAAAYAAAADAAAACAAAAAcAAAADAAAACAAAAAcAAAAHAAAABwAAAAMAAAAHAAAAAwAAAAcAAAAIAAAACAAAAAMAAAAHAAAABwAAABYAAAAMAAAAAAAAACUAAAAMAAAAAgAAAA4AAAAUAAAAAAAAABAAAAAUAAAA</Object>
  <Object Id="idInvalidSigLnImg">AQAAAGwAAAAAAAAAAAAAAAcBAAB/AAAAAAAAAAAAAAB6EgAA8AgAACBFTUYAAAEAXCEAALEAAAAGAAAAAAAAAAAAAAAAAAAAgAcAADgEAABYAQAAwQAAAAAAAAAAAAAAAAAAAMA/BQDo8QI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CIAAAAEAAAAcgAAABEAAAAlAAAADAAAAAEAAABUAAAAqAAAACMAAAAEAAAAcAAAABAAAAABAAAAVVWPQYX2jkEjAAAABAAAAA8AAABMAAAAAAAAAAAAAAAAAAAA//////////9sAAAARgBpAHIAbQBhACAAbgBvACAAdgDhAGwAaQBkAGEAAAAGAAAAAwAAAAQAAAAJAAAABgAAAAMAAAAHAAAABwAAAAMAAAAFAAAABgAAAAMAAAADAAAABwAAAAYAAABLAAAAQAAAADAAAAAFAAAAIAAAAAEAAAABAAAAEAAAAAAAAAAAAAAACAEAAIAAAAAAAAAAAAAAAAgBAACAAAAAUgAAAHABAAACAAAAEAAAAAc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CgAAACcAAAAeAAAASgAAAAEAAABVVY9BhfaO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JcAAABHAAAAKQAAADMAAABvAAAAFQAAACEA8AAAAAAAAAAAAAAAgD8AAAAAAAAAAAAAgD8AAAAAAAAAAAAAAAAAAAAAAAAAAAAAAAAAAAAAAAAAACUAAAAMAAAAAAAAgCgAAAAMAAAABAAAAFIAAABwAQAABAAAAPD///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pAAAAMwAAAJgAAABIAAAAJQAAAAwAAAAEAAAAVAAAAKgAAAAqAAAAMwAAAJYAAABHAAAAAQAAAFVVj0GF9o5BKgAAADMAAAAPAAAATAAAAAAAAAAAAAAAAAAAAP//////////bAAAAEEAZwB1AHMAdABpAG4AYQAgAEcAYQByAGMAaQBhAAAACgAAAAkAAAAJAAAABwAAAAUAAAAEAAAACQAAAAgAAAAEAAAACwAAAAgAAAAGAAAABwAAAAQAAAAIAAAASwAAAEAAAAAwAAAABQAAACAAAAABAAAAAQAAABAAAAAAAAAAAAAAAAgBAACAAAAAAAAAAAAAAAAIAQAAgAAAACUAAAAMAAAAAgAAACcAAAAYAAAABQAAAAAAAAD///8AAAAAACUAAAAMAAAABQAAAEwAAABkAAAAAAAAAFAAAAAHAQAAfAAAAAAAAABQAAAACAEAAC0AAAAhAPAAAAAAAAAAAAAAAIA/AAAAAAAAAAAAAIA/AAAAAAAAAAAAAAAAAAAAAAAAAAAAAAAAAAAAAAAAAAAlAAAADAAAAAAAAIAoAAAADAAAAAUAAAAnAAAAGAAAAAUAAAAAAAAA////AAAAAAAlAAAADAAAAAUAAABMAAAAZAAAAAkAAABQAAAA/gAAAFwAAAAJAAAAUAAAAPYAAAANAAAAIQDwAAAAAAAAAAAAAACAPwAAAAAAAAAAAACAPwAAAAAAAAAAAAAAAAAAAAAAAAAAAAAAAAAAAAAAAAAAJQAAAAwAAAAAAACAKAAAAAwAAAAFAAAAJQAAAAwAAAABAAAAGAAAAAwAAAAAAAAAEgAAAAwAAAABAAAAHgAAABgAAAAJAAAAUAAAAP8AAABdAAAAJQAAAAwAAAABAAAAVAAAAPQAAAAKAAAAUAAAAJ8AAABcAAAAAQAAAFVVj0GF9o5BCgAAAFAAAAAcAAAATAAAAAAAAAAAAAAAAAAAAP//////////hAAAAE0AYQByAGkAYQAgAEEAZwB1AHMAdABpAG4AYQAgAEcAYQByAGMAaQBhACAAQQBnAHUAaQBhAHIACgAAAAYAAAAEAAAAAwAAAAYAAAADAAAABwAAAAcAAAAHAAAABQAAAAQAAAADAAAABwAAAAYAAAADAAAACAAAAAYAAAAEAAAABQAAAAMAAAAGAAAAAwAAAAcAAAAHAAAABwAAAAMAAAAGAAAABAAAAEsAAABAAAAAMAAAAAUAAAAgAAAAAQAAAAEAAAAQAAAAAAAAAAAAAAAIAQAAgAAAAAAAAAAAAAAACAEAAIAAAAAlAAAADAAAAAIAAAAnAAAAGAAAAAUAAAAAAAAA////AAAAAAAlAAAADAAAAAUAAABMAAAAZAAAAAkAAABgAAAA/gAAAGwAAAAJAAAAYAAAAPYAAAANAAAAIQDwAAAAAAAAAAAAAACAPwAAAAAAAAAAAACAPwAAAAAAAAAAAAAAAAAAAAAAAAAAAAAAAAAAAAAAAAAAJQAAAAwAAAAAAACAKAAAAAwAAAAFAAAAJQAAAAwAAAABAAAAGAAAAAwAAAAAAAAAEgAAAAwAAAABAAAAHgAAABgAAAAJAAAAYAAAAP8AAABtAAAAJQAAAAwAAAABAAAAVAAAAHwAAAAKAAAAYAAAADoAAABsAAAAAQAAAFVVj0GF9o5BCgAAAGAAAAAIAAAATAAAAAAAAAAAAAAAAAAAAP//////////XAAAAEMAbwBuAHQAYQBkAG8AcgAHAAAABwAAAAcAAAAEAAAABgAAAAcAAAAHAAAABAAAAEsAAABAAAAAMAAAAAUAAAAgAAAAAQAAAAEAAAAQAAAAAAAAAAAAAAAIAQAAgAAAAAAAAAAAAAAACAEAAIAAAAAlAAAADAAAAAIAAAAnAAAAGAAAAAUAAAAAAAAA////AAAAAAAlAAAADAAAAAUAAABMAAAAZAAAAAkAAABwAAAA/gAAAHwAAAAJAAAAcAAAAPYAAAANAAAAIQDwAAAAAAAAAAAAAACAPwAAAAAAAAAAAACAPwAAAAAAAAAAAAAAAAAAAAAAAAAAAAAAAAAAAAAAAAAAJQAAAAwAAAAAAACAKAAAAAwAAAAFAAAAJQAAAAwAAAABAAAAGAAAAAwAAAAAAAAAEgAAAAwAAAABAAAAFgAAAAwAAAAAAAAAVAAAAEQBAAAKAAAAcAAAAP0AAAB8AAAAAQAAAFVVj0GF9o5BCgAAAHAAAAApAAAATAAAAAQAAAAJAAAAcAAAAP8AAAB9AAAAoAAAAEYAaQByAG0AYQBkAG8AIABwAG8AcgA6ACAATQBBAFIASQBBACAAQQBHAFUAUwBUAEkATgBBACAARwBBAFIAQwBJAEEAIABBAEcAVQBJAEEAUgAAAAYAAAADAAAABAAAAAkAAAAGAAAABwAAAAcAAAADAAAABwAAAAcAAAAEAAAAAwAAAAMAAAAKAAAABwAAAAcAAAADAAAABwAAAAMAAAAHAAAACAAAAAgAAAAGAAAABgAAAAMAAAAIAAAABwAAAAMAAAAIAAAABwAAAAcAAAAHAAAAAwAAAAcAAAADAAAABwAAAAgAAAAIAAAAAwAAAAcAAAAHAAAAFgAAAAwAAAAAAAAAJQAAAAwAAAACAAAADgAAABQAAAAAAAAAEAAAABQ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5MkAlSaMJzmcZNeaaT07I5ANJ+IWlZcSLWXG2wTUxFA=</DigestValue>
    </Reference>
    <Reference Type="http://www.w3.org/2000/09/xmldsig#Object" URI="#idOfficeObject">
      <DigestMethod Algorithm="http://www.w3.org/2001/04/xmlenc#sha256"/>
      <DigestValue>jlUB4qnNmfCWqurPixC2pz1F2cACe6OGlt/9X4tgbn4=</DigestValue>
    </Reference>
    <Reference Type="http://uri.etsi.org/01903#SignedProperties" URI="#idSignedProperties">
      <Transforms>
        <Transform Algorithm="http://www.w3.org/TR/2001/REC-xml-c14n-20010315"/>
      </Transforms>
      <DigestMethod Algorithm="http://www.w3.org/2001/04/xmlenc#sha256"/>
      <DigestValue>U9Kkv5UNkBlT5450tYDR4iAAVpX3oSjtPezQVCrtdPk=</DigestValue>
    </Reference>
    <Reference Type="http://www.w3.org/2000/09/xmldsig#Object" URI="#idValidSigLnImg">
      <DigestMethod Algorithm="http://www.w3.org/2001/04/xmlenc#sha256"/>
      <DigestValue>BKeaiQF5rBqrsl0mjnQVRP5Sw+xRDJljaY2FL2ZefdY=</DigestValue>
    </Reference>
    <Reference Type="http://www.w3.org/2000/09/xmldsig#Object" URI="#idInvalidSigLnImg">
      <DigestMethod Algorithm="http://www.w3.org/2001/04/xmlenc#sha256"/>
      <DigestValue>FUqLY8snluPjpqRglctEmJzhckKFaO2mQzr53lJziDI=</DigestValue>
    </Reference>
  </SignedInfo>
  <SignatureValue>C05XdMTpN6LN+6TigL983I0WxSiOE+c5gICA3cdR0vVTENvXv7/vFD/MVK2P0bxkINCpjBlanTJW
DbSdhHY6uqapzeYNilA0ob/j14xKUcq8QeyT5jhHnjqKWjFtR5zx9jqL2exAV1V+jj482Nz58jy8
EDt+gzO7rk8ZT0branP2vzXHIaPXaDP13D4+1fm6LBr88iHFl7aXwDr6Eowg29gjMBcTiLQ17kbe
y7aAIE/EW8CJTMV+sRScIf3l0JmJnn900pSMOqrpn5+qhtNdF3zQPJtfPpo42ih8Zec/GAY+GqYE
b4ZwurOVPOIK74lc4AJsfxN8/qUxED9pD9/jFw==</SignatureValue>
  <KeyInfo>
    <X509Data>
      <X509Certificate>MIIIATCCBemgAwIBAgIIJuI7aX5/vlcwDQYJKoZIhvcNAQELBQAwWzEXMBUGA1UEBRMOUlVDIDgwMDUwMTcyLTExGjAYBgNVBAMTEUNBLURPQ1VNRU5UQSBTLkEuMRcwFQYDVQQKEw5ET0NVTUVOVEEgUy5BLjELMAkGA1UEBhMCUFkwHhcNMjEwNzI4MTQxMjQzWhcNMjMwNzI4MTQyMjQzWjCBoTELMAkGA1UEBhMCUFkxGTAXBgNVBAQMEFRBTEFWRVJBIFNBR1VJRVIxEjAQBgNVBAUTCUNJMTI0NjU3NzESMBAGA1UEKgwJSlVBTiBKT1NFMRcwFQYDVQQKDA5QRVJTT05BIEZJU0lDQTERMA8GA1UECwwIRklSTUEgRjIxIzAhBgNVBAMMGkpVQU4gSk9TRSBUQUxBVkVSQSBTQUdVSUVSMIIBIjANBgkqhkiG9w0BAQEFAAOCAQ8AMIIBCgKCAQEAp38T/ZoEWZZlB5PtEVAm1Y4znjZFh4QsHpP+3EHtMr/e6FWLpjfmJqsceb/aI2XB4hk+9x1EMjgRMBgRzaw91AgxGe9TzlF8SZBpHzm+MGjISOB+h95pAPo5SDkkB6zszpDA/SoyB9E1oWxqP8jMvscZ2CAvI+0LQ5xR5YY+wGH1L2JcsQPGBf5Y2aTtJSOxP0qF33JJmeCWL6G/pY/OaNNq6v4MHcWVZnTqsNqy9Ja1ONz2xqREkrPcChtA6xhj5m6ll3d1I4TbksLvGb9+nXchqUizlfgMnlaVvSHNeNUmS7ud5FelG5A2jSyMbJsxN1GJ4dqJhbrpzVGWN9oKDQIDAQABo4IDgDCCA3wwDAYDVR0TAQH/BAIwADAOBgNVHQ8BAf8EBAMCBeAwKgYDVR0lAQH/BCAwHgYIKwYBBQUHAwEGCCsGAQUFBwMCBggrBgEFBQcDBDAdBgNVHQ4EFgQU3nsZOG5V/AZJjhGwv+6j8HvD8K4wgZcGCCsGAQUFBwEBBIGKMIGHMDoGCCsGAQUFBzABhi5odHRwcz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QGA1UdEQQdMBuBGWp1YW4udGFsYXZlcmFAZWRnZS5jb20ucHk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CBS76E/qCnwxcvz9C+nGV8KuZ7d86V3DyBZCBJmwFU8aer9VTjJFZwwbq/o63CoCCG7yNUu+1T3qbcp0bdhRZK7on8pkV0v8zp/WsxXZbOYsgrzvSgT93xzFRa4L8I0gXSn8xQL0lts0h2I0T6ZKEdxakyWJ3BcxSPCBpk73sbnu4RUIYQGp1dIdy0Y/vlVbTikgAdSvbHLlqzwnO6xL5P9nDWfnTnRIR7oLK9z0cNWOWYg57kH6FZCNfkKLkVzxqbqRgNEpSBZBwLce3m+91LdQ2N/kCgMr7giHV64WXeFY/YMzddrnGjn606ffgK5RMQMBgcfPiEMMUlVo/MTHtvsPVYwhBYaocpkPHSaLTa3eTmEII80aiDtZojdghe8QWZMwCbFbs4VJzzMZq3SqyiCJ2QK+D+ZFEv2d26rh6gLX3iKKc09AVVYU72Rtp9O5nvuRGkzIvLXjP8lTR/F8JXLbtDES4aJJ+uZYk4EeFR5qgPQAOGWhRcZfJzE8AyRSNvKF+kN9niBDP+KeRbCnm+MxHhEMgd0k66hBIe+e9FZlsEYmgEyaMYjL8PYI/OdAFU9dSUoW2vx0xLctKkBfVk0v7bF7iKf1CsagzF5HdprUhH9n7cs4IHc7JkcOtcb2sJ+e289lJjDYMYkW8EybbAu3hJhbj75pBzPHZeaTxpZ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MIhkstGHcLDsWlMj5D4HW3fYpsV5C7LAkwQZPM02S8U=</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yiWv4NZjdOJAL+yaDRqH1vgqZjg6C7QVWNtxj1RMJKA=</DigestValue>
      </Reference>
      <Reference URI="/xl/drawings/vmlDrawing1.vml?ContentType=application/vnd.openxmlformats-officedocument.vmlDrawing">
        <DigestMethod Algorithm="http://www.w3.org/2001/04/xmlenc#sha256"/>
        <DigestValue>bQXv83y9whnr7i2ktz4UbFyBFPddeU4Ns27HZwUoVps=</DigestValue>
      </Reference>
      <Reference URI="/xl/media/image1.png?ContentType=image/png">
        <DigestMethod Algorithm="http://www.w3.org/2001/04/xmlenc#sha256"/>
        <DigestValue>NHTz7HcPSE0NhIguUsxZpPD1jSHv70JrO0tF1ZPPuzc=</DigestValue>
      </Reference>
      <Reference URI="/xl/media/image2.emf?ContentType=image/x-emf">
        <DigestMethod Algorithm="http://www.w3.org/2001/04/xmlenc#sha256"/>
        <DigestValue>CDo4Nfxj9rDebQvEcW2GeG0cX5Q0SLaEjS3BW/WKznI=</DigestValue>
      </Reference>
      <Reference URI="/xl/media/image3.emf?ContentType=image/x-emf">
        <DigestMethod Algorithm="http://www.w3.org/2001/04/xmlenc#sha256"/>
        <DigestValue>fhxO5qAgn3qjmGK8rrr97CzsSwmkjKov0XDzywK4qEY=</DigestValue>
      </Reference>
      <Reference URI="/xl/media/image4.emf?ContentType=image/x-emf">
        <DigestMethod Algorithm="http://www.w3.org/2001/04/xmlenc#sha256"/>
        <DigestValue>h7D7jOo26lk8O5+LyHBXGJIZIZaQ2+vKbVcxt62RcU4=</DigestValue>
      </Reference>
      <Reference URI="/xl/printerSettings/printerSettings1.bin?ContentType=application/vnd.openxmlformats-officedocument.spreadsheetml.printerSettings">
        <DigestMethod Algorithm="http://www.w3.org/2001/04/xmlenc#sha256"/>
        <DigestValue>/E2xUnaKVvQhybBMAm8SzdIUH7GTLxtcurIpY3UIOPM=</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Cfw0083YUx4+c//A9/5+RCOR/iKtsVeQiYxZH4bhzc8=</DigestValue>
      </Reference>
      <Reference URI="/xl/printerSettings/printerSettings7.bin?ContentType=application/vnd.openxmlformats-officedocument.spreadsheetml.printerSettings">
        <DigestMethod Algorithm="http://www.w3.org/2001/04/xmlenc#sha256"/>
        <DigestValue>5zZ7T6LEsJabjAQHWhL4CNTP34ZZUv59o6AxrnRmNk4=</DigestValue>
      </Reference>
      <Reference URI="/xl/sharedStrings.xml?ContentType=application/vnd.openxmlformats-officedocument.spreadsheetml.sharedStrings+xml">
        <DigestMethod Algorithm="http://www.w3.org/2001/04/xmlenc#sha256"/>
        <DigestValue>tez2Alklhofo/MKz5eS94wgLIoS4t7wdRe4ulk7T188=</DigestValue>
      </Reference>
      <Reference URI="/xl/styles.xml?ContentType=application/vnd.openxmlformats-officedocument.spreadsheetml.styles+xml">
        <DigestMethod Algorithm="http://www.w3.org/2001/04/xmlenc#sha256"/>
        <DigestValue>3NbSge+sZw73XG0BjvtKZ2LDznnYxWoob1nAJNGRrvk=</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04xqgCTzwUPS8p3qVvMxTLp+cd71NRq8zBdLvP9ggi0=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EK3Yu5x7KiaiER3N2Dq5k84UghHoDe8CJdFppCW/pbE=</DigestValue>
      </Reference>
      <Reference URI="/xl/worksheets/sheet10.xml?ContentType=application/vnd.openxmlformats-officedocument.spreadsheetml.worksheet+xml">
        <DigestMethod Algorithm="http://www.w3.org/2001/04/xmlenc#sha256"/>
        <DigestValue>PUh97+Of1Us1i5N5wAaVWtRbAVYrAj+EbKWY8HYBAjU=</DigestValue>
      </Reference>
      <Reference URI="/xl/worksheets/sheet11.xml?ContentType=application/vnd.openxmlformats-officedocument.spreadsheetml.worksheet+xml">
        <DigestMethod Algorithm="http://www.w3.org/2001/04/xmlenc#sha256"/>
        <DigestValue>H0oowSTl5HQiOiOZawxGV25J/TZPHfrEi/1xq7W5HPA=</DigestValue>
      </Reference>
      <Reference URI="/xl/worksheets/sheet12.xml?ContentType=application/vnd.openxmlformats-officedocument.spreadsheetml.worksheet+xml">
        <DigestMethod Algorithm="http://www.w3.org/2001/04/xmlenc#sha256"/>
        <DigestValue>/GWDL3o8qZ6qcvLSw+KA1xHEumvxZEgschkW1pgmgXw=</DigestValue>
      </Reference>
      <Reference URI="/xl/worksheets/sheet2.xml?ContentType=application/vnd.openxmlformats-officedocument.spreadsheetml.worksheet+xml">
        <DigestMethod Algorithm="http://www.w3.org/2001/04/xmlenc#sha256"/>
        <DigestValue>rq6L1gAtHLOlO/3KK5WtikOS5Jv9lV9/0brrz8be6fo=</DigestValue>
      </Reference>
      <Reference URI="/xl/worksheets/sheet3.xml?ContentType=application/vnd.openxmlformats-officedocument.spreadsheetml.worksheet+xml">
        <DigestMethod Algorithm="http://www.w3.org/2001/04/xmlenc#sha256"/>
        <DigestValue>Q6Q+Dyef7BmaN1pz3yLG/r88wV3Z1Oky9YUezqXUsvI=</DigestValue>
      </Reference>
      <Reference URI="/xl/worksheets/sheet4.xml?ContentType=application/vnd.openxmlformats-officedocument.spreadsheetml.worksheet+xml">
        <DigestMethod Algorithm="http://www.w3.org/2001/04/xmlenc#sha256"/>
        <DigestValue>CFFRQEioOqjISMW5Yx92MRGHk9p05yus2O9m9pfJOy4=</DigestValue>
      </Reference>
      <Reference URI="/xl/worksheets/sheet5.xml?ContentType=application/vnd.openxmlformats-officedocument.spreadsheetml.worksheet+xml">
        <DigestMethod Algorithm="http://www.w3.org/2001/04/xmlenc#sha256"/>
        <DigestValue>X88RKtWXZJDBe7J3eJDX29y/+5tmqU4dg9RmvlcpK8Y=</DigestValue>
      </Reference>
      <Reference URI="/xl/worksheets/sheet6.xml?ContentType=application/vnd.openxmlformats-officedocument.spreadsheetml.worksheet+xml">
        <DigestMethod Algorithm="http://www.w3.org/2001/04/xmlenc#sha256"/>
        <DigestValue>rGljmk/f6RGHlvoVOec/hJ8Pylav7MPdqhqF6+26/2c=</DigestValue>
      </Reference>
      <Reference URI="/xl/worksheets/sheet7.xml?ContentType=application/vnd.openxmlformats-officedocument.spreadsheetml.worksheet+xml">
        <DigestMethod Algorithm="http://www.w3.org/2001/04/xmlenc#sha256"/>
        <DigestValue>JSar/0xXHmXXZRUxT0TDQgRfq3XGWr23QXqLT2xvItU=</DigestValue>
      </Reference>
      <Reference URI="/xl/worksheets/sheet8.xml?ContentType=application/vnd.openxmlformats-officedocument.spreadsheetml.worksheet+xml">
        <DigestMethod Algorithm="http://www.w3.org/2001/04/xmlenc#sha256"/>
        <DigestValue>GtSyEl9mgM5L1zBu4GgMk4F8kpMgt2vz506/72b9y4g=</DigestValue>
      </Reference>
      <Reference URI="/xl/worksheets/sheet9.xml?ContentType=application/vnd.openxmlformats-officedocument.spreadsheetml.worksheet+xml">
        <DigestMethod Algorithm="http://www.w3.org/2001/04/xmlenc#sha256"/>
        <DigestValue>Uoq/z3kkjv0Mq91IRSPnXkPwcd7Lqn57eUtnO1DCV0U=</DigestValue>
      </Reference>
    </Manifest>
    <SignatureProperties>
      <SignatureProperty Id="idSignatureTime" Target="#idPackageSignature">
        <mdssi:SignatureTime xmlns:mdssi="http://schemas.openxmlformats.org/package/2006/digital-signature">
          <mdssi:Format>YYYY-MM-DDThh:mm:ssTZD</mdssi:Format>
          <mdssi:Value>2022-05-03T21:12:44Z</mdssi:Value>
        </mdssi:SignatureTime>
      </SignatureProperty>
    </SignatureProperties>
  </Object>
  <Object Id="idOfficeObject">
    <SignatureProperties>
      <SignatureProperty Id="idOfficeV1Details" Target="#idPackageSignature">
        <SignatureInfoV1 xmlns="http://schemas.microsoft.com/office/2006/digsig">
          <SetupID>{8DAA70EF-7A35-4F2A-BB6F-50964A60EFF9}</SetupID>
          <SignatureText>Juan Talavera</SignatureText>
          <SignatureImage/>
          <SignatureComments/>
          <WindowsVersion>10.0</WindowsVersion>
          <OfficeVersion>16.0.15128/23</OfficeVersion>
          <ApplicationVersion>16.0.15128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2022-05-03T21:12:44Z</xd:SigningTime>
          <xd:SigningCertificate>
            <xd:Cert>
              <xd:CertDigest>
                <DigestMethod Algorithm="http://www.w3.org/2001/04/xmlenc#sha256"/>
                <DigestValue>NzyQOkOpnuBS5UnBYfPWfUjFIrVPzgvD1M4bJpKvT1M=</DigestValue>
              </xd:CertDigest>
              <xd:IssuerSerial>
                <X509IssuerName>C=PY, O=DOCUMENTA S.A., CN=CA-DOCUMENTA S.A., SERIALNUMBER=RUC 80050172-1</X509IssuerName>
                <X509SerialNumber>2801867242457775703</X509SerialNumber>
              </xd:IssuerSerial>
            </xd:Cert>
          </xd:SigningCertificate>
          <xd:SignaturePolicyIdentifier>
            <xd:SignaturePolicyImplied/>
          </xd:SignaturePolicyIdentifier>
        </xd:SignedSignatureProperties>
      </xd:SignedProperties>
    </xd:QualifyingProperties>
  </Object>
  <Object Id="idValidSigLnImg">AQAAAGwAAAAAAAAAAAAAAP8AAAB/AAAAAAAAAAAAAAAYEAAAAwgAACBFTUYAAAEA4BsAAKoAAAAGAAAAAAAAAAAAAAAAAAAAgAcAADgEAAA1AQAArQAAAAAAAAAAAAAAAAAAAAi3BADIow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MkAAAAEAAAA9gAAABAAAADJAAAABAAAAC4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MkAAAAEAAAA9wAAABEAAAAlAAAADAAAAAEAAABUAAAAfAAAAMoAAAAEAAAA9QAAABAAAAABAAAAAMCAQe0lgEHKAAAABAAAAAgAAABMAAAAAAAAAAAAAAAAAAAA//////////9cAAAANQAvADM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AMCAQe0lgE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IAAAARwAAACkAAAAzAAAAYA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CJAAAASAAAACUAAAAMAAAABAAAAFQAAACcAAAAKgAAADMAAACHAAAARwAAAAEAAAAAwIBB7SWAQSoAAAAzAAAADQAAAEwAAAAAAAAAAAAAAAAAAAD//////////2gAAABKAHUAYQBuACAAVABhAGwAYQB2AGUAcgBhAAAABgAAAAkAAAAIAAAACQAAAAQAAAAIAAAACAAAAAQAAAAIAAAACAAAAAgAAAAGAAAAC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oAAAACgAAAFAAAACRAAAAXAAAAAEAAAAAwIBB7SWAQQoAAABQAAAAGgAAAEwAAAAAAAAAAAAAAAAAAAD//////////4AAAABKAHUAYQBuACAASgBvAHMAZQAgAFQAYQBsAGEAdgBlAHIAYQAgAFMAYQBnAHUAaQBlAHIABAAAAAcAAAAGAAAABwAAAAMAAAAEAAAABwAAAAUAAAAGAAAAAwAAAAYAAAAGAAAAAwAAAAYAAAAFAAAABgAAAAQAAAAGAAAAAwAAAAYAAAAGAAAABwAAAAcAAAADAAAABgAAAAQ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oAAAACgAAAGAAAABTAAAAbAAAAAEAAAAAwIBB7SWAQQoAAABgAAAADwAAAEwAAAAAAAAAAAAAAAAAAAD//////////2wAAABTAGkAbgBkAGkAYwBvACAAVABpAHQAdQBsAGEAcgAAAAYAAAADAAAABwAAAAcAAAADAAAABQAAAAcAAAADAAAABgAAAAMAAAAEAAAABwAAAAMAAAAGAAAABAAAAEsAAABAAAAAMAAAAAUAAAAgAAAAAQAAAAEAAAAQAAAAAAAAAAAAAAAAAQAAgAAAAAAAAAAAAAAAAAEAAIAAAAAlAAAADAAAAAIAAAAnAAAAGAAAAAUAAAAAAAAA////AAAAAAAlAAAADAAAAAUAAABMAAAAZAAAAAkAAABwAAAA4QAAAHwAAAAJAAAAcAAAANkAAAANAAAAIQDwAAAAAAAAAAAAAACAPwAAAAAAAAAAAACAPwAAAAAAAAAAAAAAAAAAAAAAAAAAAAAAAAAAAAAAAAAAJQAAAAwAAAAAAACAKAAAAAwAAAAFAAAAJQAAAAwAAAABAAAAGAAAAAwAAAAAAAAAEgAAAAwAAAABAAAAFgAAAAwAAAAAAAAAVAAAACwBAAAKAAAAcAAAAOAAAAB8AAAAAQAAAADAgEHtJYBBCgAAAHAAAAAlAAAATAAAAAQAAAAJAAAAcAAAAOIAAAB9AAAAmAAAAFMAaQBnAG4AZQBkACAAYgB5ADoAIABKAFUAQQBOACAASgBPAFMARQAgAFQAQQBMAEEAVgBFAFIAQQAgAFMAQQBHAFUASQBFAFIAAAAGAAAAAwAAAAcAAAAHAAAABgAAAAcAAAADAAAABwAAAAUAAAADAAAAAwAAAAQAAAAIAAAABwAAAAgAAAADAAAABAAAAAkAAAAGAAAABgAAAAMAAAAGAAAABwAAAAUAAAAHAAAABwAAAAYAAAAHAAAABwAAAAMAAAAGAAAABwAAAAgAAAAIAAAAAwAAAAYAAAAHAAAAFgAAAAwAAAAAAAAAJQAAAAwAAAACAAAADgAAABQAAAAAAAAAEAAAABQAAAA=</Object>
  <Object Id="idInvalidSigLnImg">AQAAAGwAAAAAAAAAAAAAAP8AAAB/AAAAAAAAAAAAAAAYEAAAAwgAACBFTUYAAAEAlB8AALAAAAAGAAAAAAAAAAAAAAAAAAAAgAcAADgEAAA1AQAArQAAAAAAAAAAAAAAAAAAAAi3BADIow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fTgAAAAcKDQcKDQcJDQ4WMShFrjFU1TJV1gECBAIDBAECBQoRKyZBowsTMQAAAAAAfqbJd6PIeqDCQFZ4JTd0Lk/HMVPSGy5uFiE4GypVJ0KnHjN9AAABh04AAACcz+7S6ffb7fnC0t1haH0hMm8aLXIuT8ggOIwoRKslP58cK08AAAEAAAAAAMHg9P///////////+bm5k9SXjw/SzBRzTFU0y1NwSAyVzFGXwEBAmBOCA8mnM/u69/SvI9jt4tgjIR9FBosDBEjMVTUMlXWMVPRKUSeDxk4AAAAAAAAAADT6ff///////+Tk5MjK0krSbkvUcsuT8YVJFoTIFIrSbgtTcEQHEdkVgAAAJzP7vT6/bTa8kRleixHhy1Nwi5PxiQtTnBwcJKSki81SRwtZAgOIwAAAAAAweD02+35gsLqZ5q6Jz1jNEJyOUZ4qamp+/v7////wdPeVnCJAQECYE4AAACv1/Ho8/ubzu6CwuqMudS3u769vb3////////////L5fZymsABAgMAAAAAAK/X8fz9/uLx+snk9uTy+vz9/v///////////////8vl9nKawAECA7pWAAAAotHvtdryxOL1xOL1tdry0+r32+350+r3tdryxOL1pdPvc5rAAQIDAAAAAABpj7ZnjrZqj7Zqj7ZnjrZtkbdukrdtkbdnjrZqj7ZojrZ3rdUCAwRgTgAAAAAAAAAAAAAAAAAAAAAAAAAAAAAAAAAAAAAAAAAAAAAAAAAAAAAAAAAAJwAAABgAAAABAAAAAAAAAP///wAAAAAAJQAAAAwAAAABAAAATAAAAGQAAAAiAAAABAAAAHkAAAAQAAAAIgAAAAQAAABYAAAADQAAACEA8AAAAAAAAAAAAAAAgD8AAAAAAAAAAAAAgD8AAAAAAAAAAAAAAAAAAAAAAAAAAAAAAAAAAAAAAAAAACUAAAAMAAAAAAAAgCgAAAAMAAAAAQAAAFIAAABwAQAAAQAAAPX///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BAAAAGAAAAAwAAAD/AAAAEgAAAAwAAAABAAAAHgAAABgAAAAiAAAABAAAAHoAAAARAAAAJQAAAAwAAAABAAAAVAAAALQAAAAjAAAABAAAAHgAAAAQAAAAAQAAAADAgEHtJYBBIwAAAAQAAAARAAAATAAAAAAAAAAAAAAAAAAAAP//////////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AMCAQe0lgE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IAAAARwAAACkAAAAzAAAAYA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CJAAAASAAAACUAAAAMAAAABAAAAFQAAACcAAAAKgAAADMAAACHAAAARwAAAAEAAAAAwIBB7SWAQSoAAAAzAAAADQAAAEwAAAAAAAAAAAAAAAAAAAD//////////2gAAABKAHUAYQBuACAAVABhAGwAYQB2AGUAcgBhAAAABgAAAAkAAAAIAAAACQAAAAQAAAAIAAAACAAAAAQAAAAIAAAACAAAAAgAAAAGAAAAC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oAAAACgAAAFAAAACRAAAAXAAAAAEAAAAAwIBB7SWAQQoAAABQAAAAGgAAAEwAAAAAAAAAAAAAAAAAAAD//////////4AAAABKAHUAYQBuACAASgBvAHMAZQAgAFQAYQBsAGEAdgBlAHIAYQAgAFMAYQBnAHUAaQBlAHIABAAAAAcAAAAGAAAABwAAAAMAAAAEAAAABwAAAAUAAAAGAAAAAwAAAAYAAAAGAAAAAwAAAAYAAAAFAAAABgAAAAQAAAAGAAAAAwAAAAYAAAAGAAAABwAAAAcAAAADAAAABgAAAAQ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oAAAACgAAAGAAAABTAAAAbAAAAAEAAAAAwIBB7SWAQQoAAABgAAAADwAAAEwAAAAAAAAAAAAAAAAAAAD//////////2wAAABTAGkAbgBkAGkAYwBvACAAVABpAHQAdQBsAGEAcgAAAAYAAAADAAAABwAAAAcAAAADAAAABQAAAAcAAAADAAAABgAAAAMAAAAEAAAABwAAAAMAAAAGAAAABAAAAEsAAABAAAAAMAAAAAUAAAAgAAAAAQAAAAEAAAAQAAAAAAAAAAAAAAAAAQAAgAAAAAAAAAAAAAAAAAEAAIAAAAAlAAAADAAAAAIAAAAnAAAAGAAAAAUAAAAAAAAA////AAAAAAAlAAAADAAAAAUAAABMAAAAZAAAAAkAAABwAAAA4QAAAHwAAAAJAAAAcAAAANkAAAANAAAAIQDwAAAAAAAAAAAAAACAPwAAAAAAAAAAAACAPwAAAAAAAAAAAAAAAAAAAAAAAAAAAAAAAAAAAAAAAAAAJQAAAAwAAAAAAACAKAAAAAwAAAAFAAAAJQAAAAwAAAABAAAAGAAAAAwAAAAAAAAAEgAAAAwAAAABAAAAFgAAAAwAAAAAAAAAVAAAACwBAAAKAAAAcAAAAOAAAAB8AAAAAQAAAADAgEHtJYBBCgAAAHAAAAAlAAAATAAAAAQAAAAJAAAAcAAAAOIAAAB9AAAAmAAAAFMAaQBnAG4AZQBkACAAYgB5ADoAIABKAFUAQQBOACAASgBPAFMARQAgAFQAQQBMAEEAVgBFAFIAQQAgAFMAQQBHAFUASQBFAFIAVQAGAAAAAwAAAAcAAAAHAAAABgAAAAcAAAADAAAABwAAAAUAAAADAAAAAwAAAAQAAAAIAAAABwAAAAgAAAADAAAABAAAAAkAAAAGAAAABgAAAAMAAAAGAAAABwAAAAUAAAAHAAAABwAAAAYAAAAHAAAABwAAAAMAAAAGAAAABwAAAAgAAAAIAAAAAwAAAAYAAAAHAAAAFgAAAAwAAAAAAAAAJQAAAAwAAAACAAAADgAAABQAAAAAAAAAEAAAABQAAAA=</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INDICE</vt:lpstr>
      <vt:lpstr>1</vt:lpstr>
      <vt:lpstr>2</vt:lpstr>
      <vt:lpstr>3</vt:lpstr>
      <vt:lpstr>4</vt:lpstr>
      <vt:lpstr>5</vt:lpstr>
      <vt:lpstr>6</vt:lpstr>
      <vt:lpstr>7</vt:lpstr>
      <vt:lpstr>8</vt:lpstr>
      <vt:lpstr>9</vt:lpstr>
      <vt:lpstr>10</vt:lpstr>
      <vt:lpstr>11</vt:lpstr>
      <vt:lpstr>'10'!_Hlk492023274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Pablo.Roa</dc:creator>
  <cp:lastModifiedBy>Pablo Roa</cp:lastModifiedBy>
  <dcterms:created xsi:type="dcterms:W3CDTF">2015-06-05T18:19:34Z</dcterms:created>
  <dcterms:modified xsi:type="dcterms:W3CDTF">2022-05-03T20:06:29Z</dcterms:modified>
</cp:coreProperties>
</file>