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franco\Desktop\1_ADMINISTRADORAS DE FONDOS\Estados Financieros AFPISA\Estados Financieros INVESTOR AFPISA\"/>
    </mc:Choice>
  </mc:AlternateContent>
  <bookViews>
    <workbookView xWindow="0" yWindow="0" windowWidth="20490" windowHeight="7755"/>
  </bookViews>
  <sheets>
    <sheet name="INDICE" sheetId="9" r:id="rId1"/>
    <sheet name="1" sheetId="1" r:id="rId2"/>
    <sheet name="2" sheetId="2" r:id="rId3"/>
    <sheet name="3" sheetId="3" r:id="rId4"/>
    <sheet name="4" sheetId="4" r:id="rId5"/>
    <sheet name="5" sheetId="5" r:id="rId6"/>
    <sheet name="6" sheetId="6" r:id="rId7"/>
    <sheet name="7" sheetId="7" r:id="rId8"/>
    <sheet name="8" sheetId="8" r:id="rId9"/>
    <sheet name="9" sheetId="10" r:id="rId10"/>
    <sheet name="10" sheetId="11" r:id="rId11"/>
    <sheet name="11" sheetId="12" r:id="rId12"/>
  </sheets>
  <definedNames>
    <definedName name="_Hlk492023274" localSheetId="10">'10'!$A$91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3" l="1"/>
  <c r="J59" i="12" l="1"/>
  <c r="N58" i="12"/>
  <c r="O58" i="12" s="1"/>
  <c r="O57" i="12"/>
  <c r="N57" i="12"/>
  <c r="N56" i="12"/>
  <c r="O56" i="12" s="1"/>
  <c r="O55" i="12"/>
  <c r="N55" i="12"/>
  <c r="N54" i="12"/>
  <c r="O53" i="12"/>
  <c r="N53" i="12"/>
  <c r="N52" i="12"/>
  <c r="O51" i="12"/>
  <c r="N51" i="12"/>
  <c r="N50" i="12"/>
  <c r="O49" i="12"/>
  <c r="N49" i="12"/>
  <c r="N48" i="12"/>
  <c r="O47" i="12"/>
  <c r="N47" i="12"/>
  <c r="N46" i="12"/>
  <c r="O45" i="12"/>
  <c r="N45" i="12"/>
  <c r="N44" i="12"/>
  <c r="O44" i="12" s="1"/>
  <c r="O43" i="12"/>
  <c r="N43" i="12"/>
  <c r="N42" i="12"/>
  <c r="O41" i="12"/>
  <c r="N41" i="12"/>
  <c r="N40" i="12"/>
  <c r="O39" i="12"/>
  <c r="N39" i="12"/>
  <c r="N38" i="12"/>
  <c r="O37" i="12"/>
  <c r="N37" i="12"/>
  <c r="N36" i="12"/>
  <c r="O35" i="12"/>
  <c r="N35" i="12"/>
  <c r="N34" i="12"/>
  <c r="O33" i="12"/>
  <c r="N33" i="12"/>
  <c r="N32" i="12"/>
  <c r="O31" i="12"/>
  <c r="N31" i="12"/>
  <c r="N30" i="12"/>
  <c r="O29" i="12"/>
  <c r="N29" i="12"/>
  <c r="N28" i="12"/>
  <c r="O27" i="12"/>
  <c r="N27" i="12"/>
  <c r="N26" i="12"/>
  <c r="O25" i="12"/>
  <c r="N25" i="12"/>
  <c r="N24" i="12"/>
  <c r="O23" i="12"/>
  <c r="N23" i="12"/>
  <c r="N22" i="12"/>
  <c r="O21" i="12"/>
  <c r="N21" i="12"/>
  <c r="N20" i="12"/>
  <c r="O19" i="12"/>
  <c r="N19" i="12"/>
  <c r="N18" i="12"/>
  <c r="O38" i="12" s="1"/>
  <c r="O17" i="12"/>
  <c r="N17" i="12"/>
  <c r="N16" i="12"/>
  <c r="O15" i="12"/>
  <c r="N15" i="12"/>
  <c r="N14" i="12"/>
  <c r="O52" i="12" s="1"/>
  <c r="O13" i="12"/>
  <c r="N13" i="12"/>
  <c r="N12" i="12"/>
  <c r="O30" i="12" s="1"/>
  <c r="O11" i="12"/>
  <c r="N11" i="12"/>
  <c r="N10" i="12"/>
  <c r="O16" i="12" s="1"/>
  <c r="O9" i="12"/>
  <c r="N9" i="12"/>
  <c r="N8" i="12"/>
  <c r="O54" i="12" s="1"/>
  <c r="O7" i="12"/>
  <c r="N7" i="12"/>
  <c r="N6" i="12"/>
  <c r="O36" i="12" s="1"/>
  <c r="O5" i="12"/>
  <c r="N5" i="12"/>
  <c r="O6" i="12" l="1"/>
  <c r="O8" i="12"/>
  <c r="O10" i="12"/>
  <c r="O12" i="12"/>
  <c r="O14" i="12"/>
  <c r="O18" i="12"/>
  <c r="O20" i="12"/>
  <c r="O22" i="12"/>
  <c r="O24" i="12"/>
  <c r="O26" i="12"/>
  <c r="O28" i="12"/>
  <c r="O32" i="12"/>
  <c r="O34" i="12"/>
  <c r="O40" i="12"/>
  <c r="O42" i="12"/>
  <c r="O46" i="12"/>
  <c r="O48" i="12"/>
  <c r="O50" i="12"/>
  <c r="D136" i="11"/>
  <c r="C136" i="11"/>
  <c r="E102" i="11"/>
  <c r="C102" i="11"/>
  <c r="E24" i="8"/>
  <c r="E23" i="8"/>
  <c r="E17" i="8"/>
  <c r="E16" i="8"/>
  <c r="E15" i="8"/>
  <c r="E14" i="8"/>
  <c r="D14" i="7"/>
  <c r="D19" i="6"/>
  <c r="D18" i="6"/>
  <c r="D12" i="6"/>
  <c r="D15" i="4"/>
  <c r="C24" i="1"/>
  <c r="E24" i="1"/>
  <c r="E25" i="1" s="1"/>
  <c r="E26" i="8" s="1"/>
  <c r="C10" i="8" s="1"/>
  <c r="E18" i="1"/>
  <c r="E25" i="8" l="1"/>
  <c r="E18" i="8"/>
  <c r="C10" i="9"/>
  <c r="C151" i="11" l="1"/>
  <c r="B151" i="11"/>
  <c r="D18" i="3" l="1"/>
  <c r="D12" i="3"/>
  <c r="C18" i="3"/>
  <c r="C12" i="3"/>
  <c r="C19" i="3" l="1"/>
  <c r="D19" i="3"/>
  <c r="C18" i="1"/>
  <c r="C10" i="1" l="1"/>
  <c r="C25" i="1" s="1"/>
  <c r="D31" i="4"/>
  <c r="D34" i="4" s="1"/>
  <c r="D35" i="4" s="1"/>
  <c r="D28" i="4"/>
  <c r="D21" i="4"/>
  <c r="D11" i="4"/>
  <c r="D16" i="4" s="1"/>
  <c r="D22" i="4" l="1"/>
  <c r="D32" i="4"/>
  <c r="A2" i="12"/>
  <c r="B4" i="2" l="1"/>
  <c r="C23" i="8"/>
  <c r="C16" i="8"/>
  <c r="C14" i="8"/>
  <c r="E7" i="8"/>
  <c r="C7" i="8"/>
  <c r="B4" i="8"/>
  <c r="B4" i="7"/>
  <c r="E14" i="7"/>
  <c r="E6" i="7"/>
  <c r="B3" i="6"/>
  <c r="B3" i="5"/>
  <c r="D6" i="6"/>
  <c r="C6" i="6"/>
  <c r="C17" i="6"/>
  <c r="C14" i="6"/>
  <c r="C11" i="6"/>
  <c r="C10" i="6"/>
  <c r="D5" i="5"/>
  <c r="C5" i="5"/>
  <c r="C30" i="5"/>
  <c r="C27" i="5"/>
  <c r="C19" i="5"/>
  <c r="D6" i="4"/>
  <c r="C6" i="4"/>
  <c r="B3" i="4"/>
  <c r="D5" i="3"/>
  <c r="C5" i="3"/>
  <c r="E14" i="2"/>
  <c r="E6" i="2"/>
  <c r="E6" i="1"/>
  <c r="C6" i="1"/>
  <c r="B4" i="1"/>
  <c r="O4" i="9" l="1"/>
  <c r="C25" i="8" l="1"/>
  <c r="C18" i="8"/>
  <c r="C14" i="7"/>
  <c r="E11" i="7"/>
  <c r="E10" i="7"/>
  <c r="E7" i="7"/>
  <c r="E36" i="6"/>
  <c r="C18" i="6"/>
  <c r="E12" i="6"/>
  <c r="E19" i="6" s="1"/>
  <c r="E22" i="6" s="1"/>
  <c r="E32" i="6" s="1"/>
  <c r="C12" i="6"/>
  <c r="C29" i="5"/>
  <c r="C21" i="5"/>
  <c r="C14" i="5"/>
  <c r="C10" i="5"/>
  <c r="C28" i="4"/>
  <c r="C21" i="4"/>
  <c r="C15" i="4"/>
  <c r="C11" i="4"/>
  <c r="C14" i="2"/>
  <c r="E11" i="2"/>
  <c r="E10" i="2"/>
  <c r="E7" i="2"/>
  <c r="E37" i="6" l="1"/>
  <c r="C26" i="8"/>
  <c r="C16" i="4"/>
  <c r="C22" i="4" s="1"/>
  <c r="C30" i="4" s="1"/>
  <c r="E13" i="2"/>
  <c r="E13" i="7"/>
  <c r="D14" i="2"/>
  <c r="E15" i="2" s="1"/>
  <c r="E12" i="7"/>
  <c r="C15" i="5"/>
  <c r="C23" i="5" s="1"/>
  <c r="C19" i="6"/>
  <c r="E12" i="2"/>
  <c r="C31" i="5" l="1"/>
  <c r="C32" i="5" s="1"/>
  <c r="C33" i="5" s="1"/>
  <c r="C31" i="4"/>
  <c r="E15" i="7"/>
  <c r="C34" i="4" l="1"/>
  <c r="C35" i="4" s="1"/>
  <c r="C32" i="4"/>
</calcChain>
</file>

<file path=xl/sharedStrings.xml><?xml version="1.0" encoding="utf-8"?>
<sst xmlns="http://schemas.openxmlformats.org/spreadsheetml/2006/main" count="763" uniqueCount="331">
  <si>
    <t>FONDO DE INVERSIÓN OPPORTUNITY</t>
  </si>
  <si>
    <t>G</t>
  </si>
  <si>
    <t>Saldo de Caja al inicio del año</t>
  </si>
  <si>
    <t>Actividades Operativas</t>
  </si>
  <si>
    <t>Causa de Las Variaciones de efectivo</t>
  </si>
  <si>
    <t>Cambios en activos y pasivos operativos</t>
  </si>
  <si>
    <t>Aumento o disminucion deudores por operaciones</t>
  </si>
  <si>
    <t>Aumento o Disminucion intereses a cobrar</t>
  </si>
  <si>
    <t>Aumentoo disminución en acreedores por operaciones</t>
  </si>
  <si>
    <t>Aumento o disminución en otros pasivos</t>
  </si>
  <si>
    <t>Flujo neto generado por actividades operativas</t>
  </si>
  <si>
    <t>Actividades de financiación</t>
  </si>
  <si>
    <t>Rescate</t>
  </si>
  <si>
    <t>Aumento o disminución de inversiones</t>
  </si>
  <si>
    <t>Suscripciones</t>
  </si>
  <si>
    <t>Flujo Neto de efectivo por actividades de financiación</t>
  </si>
  <si>
    <t>Saldo final de efectivos</t>
  </si>
  <si>
    <t>ESTADO DE VARIACIÓN DEL ACTIVO NETO</t>
  </si>
  <si>
    <t>CUENTAS</t>
  </si>
  <si>
    <t>APORTANTES</t>
  </si>
  <si>
    <t>RESULTADOS</t>
  </si>
  <si>
    <t>Saldo al inicio del periodo</t>
  </si>
  <si>
    <t>Movimientos del periodo</t>
  </si>
  <si>
    <t>Rescates</t>
  </si>
  <si>
    <t>Resultados acumulados</t>
  </si>
  <si>
    <t>Resultado del Periodo</t>
  </si>
  <si>
    <t>Saldo al final del periodo</t>
  </si>
  <si>
    <t>INGRESOS</t>
  </si>
  <si>
    <t>Resultado por Tenencia</t>
  </si>
  <si>
    <t xml:space="preserve">Intereses </t>
  </si>
  <si>
    <t xml:space="preserve">Otros </t>
  </si>
  <si>
    <t>Total Ingresos</t>
  </si>
  <si>
    <t>EGRESOS</t>
  </si>
  <si>
    <t>Comisión por Administración</t>
  </si>
  <si>
    <t xml:space="preserve">- Gastos de Ventas </t>
  </si>
  <si>
    <t>Comisión por Corretaje</t>
  </si>
  <si>
    <t>Otros Egresos</t>
  </si>
  <si>
    <t>Total Egresos</t>
  </si>
  <si>
    <t>Resultado del Ejercicio</t>
  </si>
  <si>
    <t>(EN MONEDA EXTRANJERA)</t>
  </si>
  <si>
    <t>ACTIVOS</t>
  </si>
  <si>
    <t>ACTIVO CORRIENTE</t>
  </si>
  <si>
    <t>DISPONIBILIDADES</t>
  </si>
  <si>
    <t>Valores al cobro  (Nota    )</t>
  </si>
  <si>
    <t xml:space="preserve">INVERSIONES </t>
  </si>
  <si>
    <t>Titulo de Renta fija (Nota    )</t>
  </si>
  <si>
    <t>Titulo de Renta Variable</t>
  </si>
  <si>
    <t>ACTIVO NO CORRIENTE</t>
  </si>
  <si>
    <t>Total de Activo Bruto</t>
  </si>
  <si>
    <t xml:space="preserve">PASIVOS </t>
  </si>
  <si>
    <t xml:space="preserve">PASIVO </t>
  </si>
  <si>
    <t>ACREEDORES POR OPERACIONES</t>
  </si>
  <si>
    <t>Comisiones a Pagar a la Administradora</t>
  </si>
  <si>
    <t>Rescates a Pagar</t>
  </si>
  <si>
    <t xml:space="preserve">Total Pasivo </t>
  </si>
  <si>
    <t xml:space="preserve">PLAN OPPORTUNITY </t>
  </si>
  <si>
    <t>RESULTADOS ACUMULADOS</t>
  </si>
  <si>
    <t>TOTAL PATRIMONIO</t>
  </si>
  <si>
    <t>TOTAL PASIVO Y PATRIMONIO NETO</t>
  </si>
  <si>
    <t>CANTIDAD CUOTAS PARTE</t>
  </si>
  <si>
    <t>VALOR CUOTA</t>
  </si>
  <si>
    <t>TOTAL ACTIVO NETO</t>
  </si>
  <si>
    <t>(EN MONEDA LOCAL)</t>
  </si>
  <si>
    <t>TOTAL ACTIVO CORRIENTE</t>
  </si>
  <si>
    <t>TOTAL ACTIVO NO CORRIENTE</t>
  </si>
  <si>
    <t>(Moneda Local)</t>
  </si>
  <si>
    <t>Diferencia de Cambio saldo inicial de caja y bancos</t>
  </si>
  <si>
    <t>Desde</t>
  </si>
  <si>
    <t>Tipo de cambio Vendedor</t>
  </si>
  <si>
    <t>Comparativo</t>
  </si>
  <si>
    <t>Tipo de cambio Comprador</t>
  </si>
  <si>
    <t>FECHA DE REPORTE</t>
  </si>
  <si>
    <t>Estados Financieros</t>
  </si>
  <si>
    <t>(Anexo D)</t>
  </si>
  <si>
    <t>Índice</t>
  </si>
  <si>
    <t>ESTADO DE FLUJO DE CAJA EN DOLARES AMERICANOS</t>
  </si>
  <si>
    <t>ESTADO DE VARIACION DEL ACTIVO NETO EN DOLARES AMERICANOS</t>
  </si>
  <si>
    <t>ESTADO DE RESULTADO EN DOLARES AMERICANOS</t>
  </si>
  <si>
    <t>BALANCE GENERAL EN DOLARES AMERICANOS</t>
  </si>
  <si>
    <t>BALANCE GENERAL EN GUARANIES</t>
  </si>
  <si>
    <t>ESTADO DE RESULTADO EN GUARANIES</t>
  </si>
  <si>
    <t>ESTADO DE VARIACION DEL ACTIVO NETO EN GUARANIES</t>
  </si>
  <si>
    <t>ESTADO DE FLUJO DE CAJA EN GUARANIES</t>
  </si>
  <si>
    <t>NOTAS A LOS ESTADOS FINANCIEROS</t>
  </si>
  <si>
    <t>CUADRO DE INVERSIONES</t>
  </si>
  <si>
    <t>Opportunity Fund Renta Fija USD</t>
  </si>
  <si>
    <t>USD</t>
  </si>
  <si>
    <t>Causa de las Variaciones de efectivo</t>
  </si>
  <si>
    <t>Aumento o disminucion intereses a cobrar</t>
  </si>
  <si>
    <t>INFORME SINDICO</t>
  </si>
  <si>
    <t>NOTAS A LOS ESTADOS CONTABLES</t>
  </si>
  <si>
    <t>INFORME DEL SINDICO</t>
  </si>
  <si>
    <t>Señores accionistas de</t>
  </si>
  <si>
    <t>FONDO OPPORTUNITY RENTA FIJA USD</t>
  </si>
  <si>
    <t>Es mi informe.</t>
  </si>
  <si>
    <t>Juan José Talavera</t>
  </si>
  <si>
    <t>Síndico Titular</t>
  </si>
  <si>
    <r>
      <t>-</t>
    </r>
    <r>
      <rPr>
        <sz val="7"/>
        <color theme="1"/>
        <rFont val="Times New Roman"/>
        <family val="1"/>
      </rPr>
      <t xml:space="preserve">       </t>
    </r>
    <r>
      <rPr>
        <sz val="12"/>
        <color theme="1"/>
        <rFont val="Arial"/>
        <family val="2"/>
      </rPr>
      <t>Autorizados por Resolución Nro. 34 E/17 de fecha 24 de Agosto de 2017 de la Comisión Nacional de Valores</t>
    </r>
    <r>
      <rPr>
        <b/>
        <sz val="12"/>
        <color theme="1"/>
        <rFont val="Arial"/>
        <family val="2"/>
      </rPr>
      <t>;</t>
    </r>
  </si>
  <si>
    <r>
      <t>-</t>
    </r>
    <r>
      <rPr>
        <sz val="7"/>
        <color theme="1"/>
        <rFont val="Times New Roman"/>
        <family val="1"/>
      </rPr>
      <t xml:space="preserve">       </t>
    </r>
    <r>
      <rPr>
        <sz val="12"/>
        <color theme="1"/>
        <rFont val="Arial"/>
        <family val="2"/>
      </rPr>
      <t>Objetivo principal del Fondo: El objetivo principal del Fondo será el de entregar a sus partícipes una rentabilidad de mediano y largo plazo para lo cual invertirá en instrumentos de deuda en dólares americanos emitidos por emisores nacionales principalmente o extranjeros en casos aislados, con la finalidad de formar una cartera de instrumentos con una duración promedio del portafolio de 5 a 7 años,  con una gestión activa del mismo, y con características de diversificación que permitan obtener retornos periódicos a través de un riesgo  diversificado y controlado.</t>
    </r>
  </si>
  <si>
    <r>
      <t>-</t>
    </r>
    <r>
      <rPr>
        <sz val="7"/>
        <color theme="1"/>
        <rFont val="Times New Roman"/>
        <family val="1"/>
      </rPr>
      <t xml:space="preserve">       </t>
    </r>
    <r>
      <rPr>
        <b/>
        <sz val="11"/>
        <color theme="1"/>
        <rFont val="Calibri"/>
        <family val="2"/>
        <scheme val="minor"/>
      </rPr>
      <t xml:space="preserve"> </t>
    </r>
    <r>
      <rPr>
        <sz val="12"/>
        <color theme="1"/>
        <rFont val="Arial"/>
        <family val="2"/>
      </rPr>
      <t>Política de Inversión: se basará en el análisis fundamental y en la capacidad de pago de los distintos emisores, así como en el estudio de las distintas condiciones de cobertura que entregue cada emisión en particular.</t>
    </r>
  </si>
  <si>
    <r>
      <t>-</t>
    </r>
    <r>
      <rPr>
        <sz val="7"/>
        <color theme="1"/>
        <rFont val="Times New Roman"/>
        <family val="1"/>
      </rPr>
      <t xml:space="preserve">       </t>
    </r>
    <r>
      <rPr>
        <sz val="12"/>
        <color theme="1"/>
        <rFont val="Arial"/>
        <family val="2"/>
      </rPr>
      <t>El procedimiento para la selección de los instrumentos a ser adquiridos por el Fondo, se establecerá según la sección II. Política de inversión del Reglamento Interno del Fondo.</t>
    </r>
  </si>
  <si>
    <t>CARACTERISTICAS DE LA EMISIÓN DE CUOTAS DE PARTICIPACIÓN</t>
  </si>
  <si>
    <r>
      <t xml:space="preserve">  .</t>
    </r>
    <r>
      <rPr>
        <sz val="11"/>
        <color theme="1"/>
        <rFont val="Calibri"/>
        <family val="2"/>
        <scheme val="minor"/>
      </rPr>
      <t xml:space="preserve">   </t>
    </r>
    <r>
      <rPr>
        <sz val="12"/>
        <color theme="1"/>
        <rFont val="Arial"/>
        <family val="2"/>
      </rPr>
      <t>La emisión de cuotas de participación se realizará en moneda extranjera (Dólares americanos), los valores serán de oferta pública, inscriptas en el registro de la Comisión Nacional de Valores (C.N.V.) y registrada en la Bolsa de Valores y Productos de Asunción S.A. (B.V.P.A.S.A).</t>
    </r>
  </si>
  <si>
    <t>El valor nominal de cada cuota: USD 1.000,00 (Dólares americanos Un mil).</t>
  </si>
  <si>
    <r>
      <t>Plazo de colocación: El plazo para la colocación, suscripción y pago de las cuotas, no podrá exceder de 12 (doce) meses, contados desde la fecha de su autorización por la Comisión Nacional de Valores (C.N.V.). Dicho plazo podrá ser prorrogado por la C.N.V., por causas debidamente fundadas. Cumplido el plazo establecido, el número de cuotas del fondo quedará reducido al de las efectivamente pagadas</t>
    </r>
    <r>
      <rPr>
        <sz val="11"/>
        <color theme="1"/>
        <rFont val="Calibri"/>
        <family val="2"/>
        <scheme val="minor"/>
      </rPr>
      <t xml:space="preserve">. </t>
    </r>
  </si>
  <si>
    <t>Precio: No podrá ser inferior al que resulte de dividir el valor diario del patrimonio del fondo por el número de cuotas pagadas a la fecha.</t>
  </si>
  <si>
    <t xml:space="preserve">Plazo de colocación: El plazo para la colocación, suscripción y pago de las cuotas, no podrá exceder de 12 (doce) meses, contados desde la fecha de su autorización por la Comisión Nacional de Valores (C.N.V.). Dicho plazo podrá ser prorrogado por la C.N.V., por causas debidamente fundadas. Cumplido el plazo establecido, el número de cuotas del fondo quedará reducido al de las efectivamente pagadas. </t>
  </si>
  <si>
    <t>Agente colocador: INVESTOR Administradora de Fondos Patrimoniales de Inversión S.A. e INVESTOR Casa de Bolsa S.A.</t>
  </si>
  <si>
    <t>Entidad de Custodia de las cuotas partes: Bolsa de Valores y Productos de Asunción S.A. (B.V.P.A.S.A), forma desmaterializada por Sistema Electrónico de Negociación (S.E.N.).</t>
  </si>
  <si>
    <t>Entidad de Custodia del portafolio del Fondo: Bolsa de Valores y Productos de Asunción S.A. (B.V.P.A.S.A) e Investor Casa de Bolsa S.A.</t>
  </si>
  <si>
    <t>Condiciones de compra de cuotas del fondo:</t>
  </si>
  <si>
    <t>Límites de permanencia: 7 años, prorrogable sucesivamente por periodos de 5 años, a criterio de la Asamblea Extraordinaria de Aportantes.</t>
  </si>
  <si>
    <t xml:space="preserve">Reglas para suscripción: Los partícipes deberán suscribir con la Sociedad Administradora el Contrato de Suscripción al fondo y la Solicitud de Inversión correspondiente. </t>
  </si>
  <si>
    <t>Forma de representación de las cuotas: Los aportes quedarán expresados en cuotas del fondo, nominativas, unitarias de igual valor y características, y no podrán rescatarse antes de la liquidación del Fondo.</t>
  </si>
  <si>
    <t>POLITICA DE INVERSION</t>
  </si>
  <si>
    <t>Al efecto de materializar la inversión del Fondo, sus recursos se invertirán en los siguientes instrumentos:</t>
  </si>
  <si>
    <r>
      <t>a)</t>
    </r>
    <r>
      <rPr>
        <sz val="7"/>
        <color theme="1"/>
        <rFont val="Times New Roman"/>
        <family val="1"/>
      </rPr>
      <t xml:space="preserve">    </t>
    </r>
    <r>
      <rPr>
        <sz val="12"/>
        <color theme="1"/>
        <rFont val="Arial"/>
        <family val="2"/>
      </rPr>
      <t>Títulos emitidos por el Tesoro Público o garantizados por el mismo, cuya emisión haya sido registrada en el Registro de Valores que lleva la CNV;</t>
    </r>
  </si>
  <si>
    <r>
      <t>b)</t>
    </r>
    <r>
      <rPr>
        <sz val="7"/>
        <color theme="1"/>
        <rFont val="Times New Roman"/>
        <family val="1"/>
      </rPr>
      <t xml:space="preserve">    </t>
    </r>
    <r>
      <rPr>
        <sz val="12"/>
        <color theme="1"/>
        <rFont val="Arial"/>
        <family val="2"/>
      </rPr>
      <t>Títulos emitidos por las Gobernaciones, Municipalidades y otros organismos y entidades del Estado, cuya emisión haya sido registrada en el Registro de Valores que lleva la CNV;</t>
    </r>
  </si>
  <si>
    <r>
      <t>c)</t>
    </r>
    <r>
      <rPr>
        <sz val="7"/>
        <color theme="1"/>
        <rFont val="Times New Roman"/>
        <family val="1"/>
      </rPr>
      <t xml:space="preserve">    </t>
    </r>
    <r>
      <rPr>
        <sz val="12"/>
        <color theme="1"/>
        <rFont val="Arial"/>
        <family val="2"/>
      </rPr>
      <t xml:space="preserve">Títulos emitidos por el Banco Central del Paraguay; </t>
    </r>
  </si>
  <si>
    <r>
      <t>d)</t>
    </r>
    <r>
      <rPr>
        <sz val="7"/>
        <color theme="1"/>
        <rFont val="Times New Roman"/>
        <family val="1"/>
      </rPr>
      <t xml:space="preserve">    </t>
    </r>
    <r>
      <rPr>
        <sz val="12"/>
        <color theme="1"/>
        <rFont val="Arial"/>
        <family val="2"/>
      </rPr>
      <t xml:space="preserve">Títulos a plazo de instituciones habilitadas por el Banco Central del Paraguay y que cuenten con calificación de riesgo BBB o superior; </t>
    </r>
  </si>
  <si>
    <r>
      <t>e)</t>
    </r>
    <r>
      <rPr>
        <sz val="7"/>
        <color theme="1"/>
        <rFont val="Times New Roman"/>
        <family val="1"/>
      </rPr>
      <t xml:space="preserve">    </t>
    </r>
    <r>
      <rPr>
        <sz val="12"/>
        <color theme="1"/>
        <rFont val="Arial"/>
        <family val="2"/>
      </rPr>
      <t xml:space="preserve">Letras o cédulas hipotecarias establecidas en la Ley General de Bancos, Financieras y Otras Entidades de Crédito, cuya emisión haya sido registrada en el Registro de Valores que lleva la CNV; </t>
    </r>
  </si>
  <si>
    <r>
      <t>f)</t>
    </r>
    <r>
      <rPr>
        <sz val="7"/>
        <color theme="1"/>
        <rFont val="Times New Roman"/>
        <family val="1"/>
      </rPr>
      <t xml:space="preserve">     </t>
    </r>
    <r>
      <rPr>
        <sz val="12"/>
        <color theme="1"/>
        <rFont val="Arial"/>
        <family val="2"/>
      </rPr>
      <t>Bonos, títulos de deuda o títulos emitidos en desarrollo de titularizaciones, cuya emisión haya sido registrada en el Registro de Valores que lleva la CNV, y que cuenten con calificación de riesgo BBB o superior;</t>
    </r>
  </si>
  <si>
    <r>
      <t>g)</t>
    </r>
    <r>
      <rPr>
        <sz val="7"/>
        <color theme="1"/>
        <rFont val="Times New Roman"/>
        <family val="1"/>
      </rPr>
      <t xml:space="preserve">    </t>
    </r>
    <r>
      <rPr>
        <sz val="12"/>
        <color theme="1"/>
        <rFont val="Arial"/>
        <family val="2"/>
      </rPr>
      <t xml:space="preserve">Operaciones de venta con compromiso de compra y las operaciones de compra con compromiso de venta debiendo ser con títulos desmaterializados custodiados en la Bolsa. </t>
    </r>
  </si>
  <si>
    <r>
      <t>h)</t>
    </r>
    <r>
      <rPr>
        <sz val="7"/>
        <color theme="1"/>
        <rFont val="Times New Roman"/>
        <family val="1"/>
      </rPr>
      <t xml:space="preserve">    </t>
    </r>
    <r>
      <rPr>
        <sz val="12"/>
        <color theme="1"/>
        <rFont val="Arial"/>
        <family val="2"/>
      </rPr>
      <t>Títulos emitidos por un Estado extranjero que tengan calificación A similar o superior, que se transen habitualmente en los mercados locales o internacionales; si un mismo título fuere calificado en categorías de riesgo discordantes se deberá considerar la categoría más baja.</t>
    </r>
  </si>
  <si>
    <r>
      <t>i)</t>
    </r>
    <r>
      <rPr>
        <sz val="7"/>
        <color theme="1"/>
        <rFont val="Times New Roman"/>
        <family val="1"/>
      </rPr>
      <t xml:space="preserve">     </t>
    </r>
    <r>
      <rPr>
        <sz val="12"/>
        <color theme="1"/>
        <rFont val="Arial"/>
        <family val="2"/>
      </rPr>
      <t xml:space="preserve">Otros valores de inversión que determine la CNV por normas de carácter general. </t>
    </r>
  </si>
  <si>
    <t>Nota  2 – Información sobre la Administradora</t>
  </si>
  <si>
    <t>2.1 - INVESTOR ADMINISTRADORA DE FONDOS PATRIMONIALES DE INVERSION  SOCIEDAD ANÓNIMA ha sido constituida legalmente bajo las leyes de la República del Paraguay. Su constitución ha sido formalizada ante el escribano Publico Luis Enrique Peroni Giralt  por Escritura Publica Nº 1.201 en fecha 20 de diciembre de 2016. Se encuentra inscripta en los Registros Públicos de Comercio, bajo el Numero 7612 serie 1 folio 1 y siguientes, de la sección contratos de fecha 18 de enero de 2017.</t>
  </si>
  <si>
    <r>
      <t>Fue inscripta en la Comisión Nacional de Valores por medio de la Resolucion Nº  34 E/17 de fecha 24 de Agosto de 2017 de la Comisión Nacional de Valores</t>
    </r>
    <r>
      <rPr>
        <b/>
        <sz val="12"/>
        <color theme="1"/>
        <rFont val="Arial"/>
        <family val="2"/>
      </rPr>
      <t>;</t>
    </r>
  </si>
  <si>
    <r>
      <t>2.2 – Entidad encargada de la custodia:</t>
    </r>
    <r>
      <rPr>
        <sz val="11"/>
        <color theme="1"/>
        <rFont val="Calibri"/>
        <family val="2"/>
        <scheme val="minor"/>
      </rPr>
      <t xml:space="preserve"> </t>
    </r>
    <r>
      <rPr>
        <sz val="12"/>
        <color theme="1"/>
        <rFont val="Arial"/>
        <family val="2"/>
      </rPr>
      <t>BVPASA e INVESTOR Casa de Bolsa S.A.</t>
    </r>
  </si>
  <si>
    <t>Nota 3.- Principales políticas y prácticas contables aplicadas.</t>
  </si>
  <si>
    <t>3.1 Los Estados Financieros han sido preparados de acuerdo a las normas establecidas por la comisión Nacional de Valores y Normas Internacionales de Información Financiera</t>
  </si>
  <si>
    <t xml:space="preserve">3.2. La moneda de cuenta </t>
  </si>
  <si>
    <t>3.3 Política de Constitución de Previsiones:</t>
  </si>
  <si>
    <t xml:space="preserve">La entidad no tiene saldos de clientes, por tanto no existen partidas que requieran la constitución de previsiones. </t>
  </si>
  <si>
    <t>3.5 – Valuación de las Inversiones</t>
  </si>
  <si>
    <r>
      <t xml:space="preserve"> </t>
    </r>
    <r>
      <rPr>
        <sz val="12"/>
        <color theme="1"/>
        <rFont val="Arial"/>
        <family val="2"/>
      </rPr>
      <t>Las inversiones (Bonos y CDA en cartera), se exponen a sus valores actualizados. Las diferencias  se exponen en el estado de resultados en el rubro intereses ganados</t>
    </r>
    <r>
      <rPr>
        <sz val="11"/>
        <color theme="1"/>
        <rFont val="Calibri"/>
        <family val="2"/>
        <scheme val="minor"/>
      </rPr>
      <t>.</t>
    </r>
  </si>
  <si>
    <t>3.6 Política de Reconocimiento de Ingresos:</t>
  </si>
  <si>
    <r>
      <t>Los ingresos son reconocidos con base en el criterio de lo devengado, de conformidad con las disposiciones de las Normas contables emitidas por el Consejo de Contadores Públicos del Paraguay</t>
    </r>
    <r>
      <rPr>
        <b/>
        <sz val="12"/>
        <color theme="1"/>
        <rFont val="Arial"/>
        <family val="2"/>
      </rPr>
      <t>.</t>
    </r>
  </si>
  <si>
    <t xml:space="preserve">3.7  Flujo de Efectivo  </t>
  </si>
  <si>
    <t>El flujo de efectivos fue preparado de acuerdo con la Resolución CG N° 01/2019 de la Comisión Nacional de Valores.</t>
  </si>
  <si>
    <t>3.9 La Administradora no ha realizado cambios en la aplicación de los criterios contables del Fondo.</t>
  </si>
  <si>
    <t>3.10 – Valorización de las Inversiones. Las inversiones son incorporadas al valor de costo, y ajustadas diariamente por devengamiento de los intereses, y las ganancias a realizar, afectando a resultados como Intereses Ganados.</t>
  </si>
  <si>
    <t>3.11 – Los ingresos y gastos del fondo son reconocidos aplicando el criterio de lo devengado;</t>
  </si>
  <si>
    <t>3.12 -  A la fecha de la información financiera, no se ajustaron los precios.</t>
  </si>
  <si>
    <t>3.13 Tipos de cambio utilizados para convertir en moneda nacional los saldos en Moneda Extranjera:</t>
  </si>
  <si>
    <t>Periodo actual</t>
  </si>
  <si>
    <t>Periodo anterior</t>
  </si>
  <si>
    <t>Tipo de cambio comprador</t>
  </si>
  <si>
    <t>tipo de cambio vendedor</t>
  </si>
  <si>
    <t>Posición en moneda extranjera</t>
  </si>
  <si>
    <t>Detalle</t>
  </si>
  <si>
    <t>Moneda extranjera clase</t>
  </si>
  <si>
    <t>Moneda extranjera Monto</t>
  </si>
  <si>
    <t>Cambio vigente</t>
  </si>
  <si>
    <t>Saldo periodo actual (Gs.)</t>
  </si>
  <si>
    <t>Activos</t>
  </si>
  <si>
    <t>Pasivos</t>
  </si>
  <si>
    <t>NO APLICABLE. Los fondos se constituyeron y registran en moneda extranjera, y su conversión a Guaraníes se efectúa al cierre al solo efecto de su presentación a los entes reguladores. Las diferencias de cambio que se exponen en el Flujo de Efectivo y la Variación del activo neto, es al sólo efecto de ajustar los saldos iniciales a los tipos de cambo del presente ejercicio.</t>
  </si>
  <si>
    <r>
      <t>b)</t>
    </r>
    <r>
      <rPr>
        <b/>
        <sz val="7"/>
        <color theme="1"/>
        <rFont val="Times New Roman"/>
        <family val="1"/>
      </rPr>
      <t xml:space="preserve">   </t>
    </r>
    <r>
      <rPr>
        <b/>
        <sz val="12"/>
        <color theme="1"/>
        <rFont val="Arial"/>
        <family val="2"/>
      </rPr>
      <t>Gastos operacionales y comisiones de la administradora con cargo al Fondo:</t>
    </r>
  </si>
  <si>
    <r>
      <t>Ø</t>
    </r>
    <r>
      <rPr>
        <sz val="7"/>
        <color theme="1"/>
        <rFont val="Times New Roman"/>
        <family val="1"/>
      </rPr>
      <t xml:space="preserve">  </t>
    </r>
    <r>
      <rPr>
        <u/>
        <sz val="12"/>
        <color theme="1"/>
        <rFont val="Arial"/>
        <family val="2"/>
      </rPr>
      <t>Comisión de administración</t>
    </r>
    <r>
      <rPr>
        <sz val="12"/>
        <color theme="1"/>
        <rFont val="Arial"/>
        <family val="2"/>
      </rPr>
      <t xml:space="preserve">: 0.55% nominal anual (base 365) más IVA  sobre el patrimonio neto de pre cierre administrado. La comisión se devenga diariamente y se cobra mensualmente. </t>
    </r>
  </si>
  <si>
    <r>
      <t>Ø</t>
    </r>
    <r>
      <rPr>
        <sz val="7"/>
        <color theme="1"/>
        <rFont val="Times New Roman"/>
        <family val="1"/>
      </rPr>
      <t xml:space="preserve">  </t>
    </r>
    <r>
      <rPr>
        <u/>
        <sz val="12"/>
        <color theme="1"/>
        <rFont val="Arial"/>
        <family val="2"/>
      </rPr>
      <t xml:space="preserve">Gastos y comisiones bancarias: </t>
    </r>
    <r>
      <rPr>
        <sz val="12"/>
        <color theme="1"/>
        <rFont val="Arial"/>
        <family val="2"/>
      </rPr>
      <t>mantenimiento de cuentas, transferencias interbancarias y otras de similar naturaleza).</t>
    </r>
  </si>
  <si>
    <t>Concepto</t>
  </si>
  <si>
    <t>Comisiones por Administración</t>
  </si>
  <si>
    <t>TOTAL</t>
  </si>
  <si>
    <r>
      <t>c)</t>
    </r>
    <r>
      <rPr>
        <b/>
        <sz val="7"/>
        <color theme="1"/>
        <rFont val="Times New Roman"/>
        <family val="1"/>
      </rPr>
      <t xml:space="preserve">    </t>
    </r>
    <r>
      <rPr>
        <b/>
        <sz val="12"/>
        <color theme="1"/>
        <rFont val="Arial"/>
        <family val="2"/>
      </rPr>
      <t>Información Estadística</t>
    </r>
  </si>
  <si>
    <t>Mes</t>
  </si>
  <si>
    <t>Valor cuota</t>
  </si>
  <si>
    <t>N° de Partícipes</t>
  </si>
  <si>
    <t>1er. Trimestre</t>
  </si>
  <si>
    <t>Enero</t>
  </si>
  <si>
    <t>Febrero</t>
  </si>
  <si>
    <t>Marzo</t>
  </si>
  <si>
    <t>2do. Trimestre</t>
  </si>
  <si>
    <t>Abril</t>
  </si>
  <si>
    <t>Mayo</t>
  </si>
  <si>
    <t>Junio</t>
  </si>
  <si>
    <t>3er. Trimestre</t>
  </si>
  <si>
    <t>Julio</t>
  </si>
  <si>
    <t>Agosto</t>
  </si>
  <si>
    <t>Setiembre</t>
  </si>
  <si>
    <t>4to. Trimestre</t>
  </si>
  <si>
    <t>Octubre</t>
  </si>
  <si>
    <t>Noviembre</t>
  </si>
  <si>
    <t>Diciembre</t>
  </si>
  <si>
    <t>4.- COMPOSICIÓN DE LAS CUENTAS</t>
  </si>
  <si>
    <t>4.1 - DIPONIBILIDADES</t>
  </si>
  <si>
    <t>Efectivos en moneda nacional depositadas en las cuentas de INVESTOR CASA DE BOLSA S.A.</t>
  </si>
  <si>
    <t>Valores al Cobro</t>
  </si>
  <si>
    <t>4.3 – ACREEDORES  POR OPERACIONES</t>
  </si>
  <si>
    <t>Comisión por Administración ( en usd)</t>
  </si>
  <si>
    <t>Nota  1 – INFORMACIÓN BÁSICA DEL OPPORTUNITY EN MONEDA EXTRANJERA</t>
  </si>
  <si>
    <r>
      <t xml:space="preserve"> Naturaleza jurídica: </t>
    </r>
    <r>
      <rPr>
        <sz val="12"/>
        <color theme="1"/>
        <rFont val="Arial"/>
        <family val="2"/>
      </rPr>
      <t xml:space="preserve">       </t>
    </r>
    <r>
      <rPr>
        <sz val="11"/>
        <color theme="1"/>
        <rFont val="Arial"/>
        <family val="2"/>
      </rPr>
      <t>OPPORTUNITY FUND RENTA FIJA USD.</t>
    </r>
  </si>
  <si>
    <r>
      <t>a)</t>
    </r>
    <r>
      <rPr>
        <b/>
        <sz val="7"/>
        <color theme="1"/>
        <rFont val="Times New Roman"/>
        <family val="1"/>
      </rPr>
      <t xml:space="preserve">    </t>
    </r>
    <r>
      <rPr>
        <b/>
        <sz val="12"/>
        <color theme="1"/>
        <rFont val="Arial"/>
        <family val="2"/>
      </rPr>
      <t>Diferencia de cambio en Moneda Extranjera</t>
    </r>
  </si>
  <si>
    <t>Patrimonio Neto del Opportunity Fund Renta Fija USD</t>
  </si>
  <si>
    <t xml:space="preserve">       4.2 INVERSIONES</t>
  </si>
  <si>
    <t>Instrumento</t>
  </si>
  <si>
    <t>Emisor</t>
  </si>
  <si>
    <t>Fecha de vencimiento</t>
  </si>
  <si>
    <t>Monto</t>
  </si>
  <si>
    <t>Total de las Inversiones</t>
  </si>
  <si>
    <t>CDA</t>
  </si>
  <si>
    <t>BANCO BASA S.A.</t>
  </si>
  <si>
    <t>BANCO ITAU PARAGUAY S.A.</t>
  </si>
  <si>
    <t>BANCO BILBAO VIZCAYA ARGENTARIA PARAGUAY S.A.</t>
  </si>
  <si>
    <t>BANCO REGIONAL S.A.E.C.A.</t>
  </si>
  <si>
    <t>SOLAR AHORRO Y FINANZAS S.A.E.C.A.</t>
  </si>
  <si>
    <t>BANCO RIO S.A.E.C.A.</t>
  </si>
  <si>
    <t>Sector</t>
  </si>
  <si>
    <t>Pais</t>
  </si>
  <si>
    <t>Fecha de Compra</t>
  </si>
  <si>
    <t>Moneda</t>
  </si>
  <si>
    <t>Valor de compra</t>
  </si>
  <si>
    <t>Valor contable</t>
  </si>
  <si>
    <t>Valor Nominal</t>
  </si>
  <si>
    <t>Tasa de interés</t>
  </si>
  <si>
    <t>% de las Inversiones según Reglam. Interno</t>
  </si>
  <si>
    <t>% de las Inversiones con relación al patrimonio neto del fondo</t>
  </si>
  <si>
    <t>% de las Inversiones por grupo económico</t>
  </si>
  <si>
    <t>Bonos Subordinados</t>
  </si>
  <si>
    <t xml:space="preserve">BANCO CONTINENTAL S.A.E.C.A. </t>
  </si>
  <si>
    <t>Financiero (Bancos)</t>
  </si>
  <si>
    <t>Paraguay</t>
  </si>
  <si>
    <t>15/02/2018</t>
  </si>
  <si>
    <t>29/10/2027</t>
  </si>
  <si>
    <t>Dólares Americanos</t>
  </si>
  <si>
    <t>10.00%</t>
  </si>
  <si>
    <t>03/05/2018</t>
  </si>
  <si>
    <t>10/02/2027</t>
  </si>
  <si>
    <t>Financiero (Financieras)</t>
  </si>
  <si>
    <t>25/06/2018</t>
  </si>
  <si>
    <t>07/07/2023</t>
  </si>
  <si>
    <t>Bonos Financieros</t>
  </si>
  <si>
    <t xml:space="preserve">BANCO ATLAS S.A. </t>
  </si>
  <si>
    <t>27/08/2018</t>
  </si>
  <si>
    <t>05/11/2021</t>
  </si>
  <si>
    <t>18/11/2022</t>
  </si>
  <si>
    <t xml:space="preserve">VISION BANCO S.A.E.C.A. </t>
  </si>
  <si>
    <t>28/08/2018</t>
  </si>
  <si>
    <t>04/04/2023</t>
  </si>
  <si>
    <t>29/08/2018</t>
  </si>
  <si>
    <t>25/05/2023</t>
  </si>
  <si>
    <t>26/09/2018</t>
  </si>
  <si>
    <t>17/08/2023</t>
  </si>
  <si>
    <t>03/10/2018</t>
  </si>
  <si>
    <t>17/10/2018</t>
  </si>
  <si>
    <t>12/11/2018</t>
  </si>
  <si>
    <t xml:space="preserve">BANCO FAMILIAR S.A.E.C.A. </t>
  </si>
  <si>
    <t>27/12/2021</t>
  </si>
  <si>
    <t>03/01/2019</t>
  </si>
  <si>
    <t>21/02/2019</t>
  </si>
  <si>
    <t>01/04/2022</t>
  </si>
  <si>
    <t>07/03/2019</t>
  </si>
  <si>
    <t>29/11/2024</t>
  </si>
  <si>
    <t>13/03/2019</t>
  </si>
  <si>
    <t>15/03/2019</t>
  </si>
  <si>
    <t>21/03/2019</t>
  </si>
  <si>
    <t>09/01/2023</t>
  </si>
  <si>
    <t>29/04/2019</t>
  </si>
  <si>
    <t>21/04/2025</t>
  </si>
  <si>
    <t>10/05/2024</t>
  </si>
  <si>
    <t>27/05/2019</t>
  </si>
  <si>
    <t>25/05/2024</t>
  </si>
  <si>
    <t>20/04/2023</t>
  </si>
  <si>
    <t>31/05/2019</t>
  </si>
  <si>
    <t>28/05/2024</t>
  </si>
  <si>
    <t>CRISOL Y ENCARNACION FINANCIERA S.A.E.C.A.</t>
  </si>
  <si>
    <t>03/06/2019</t>
  </si>
  <si>
    <t>30/05/2022</t>
  </si>
  <si>
    <t>07/06/2019</t>
  </si>
  <si>
    <t>24/04/2023</t>
  </si>
  <si>
    <t>13/06/2019</t>
  </si>
  <si>
    <t>18/06/2019</t>
  </si>
  <si>
    <t>12/07/2019</t>
  </si>
  <si>
    <t>06/08/2024</t>
  </si>
  <si>
    <t xml:space="preserve">FINEXPAR S.A.E.C.A. </t>
  </si>
  <si>
    <t>15/07/2019</t>
  </si>
  <si>
    <t>02/02/2022</t>
  </si>
  <si>
    <t>06/08/2019</t>
  </si>
  <si>
    <t>07/08/2019</t>
  </si>
  <si>
    <t>03/07/2028</t>
  </si>
  <si>
    <t>13/08/2019</t>
  </si>
  <si>
    <t>23/08/2019</t>
  </si>
  <si>
    <t>27/08/2019</t>
  </si>
  <si>
    <t>19/09/2024</t>
  </si>
  <si>
    <t>03/09/2019</t>
  </si>
  <si>
    <t>27/08/2024</t>
  </si>
  <si>
    <t>11/09/2019</t>
  </si>
  <si>
    <t>27/06/2024</t>
  </si>
  <si>
    <t>12/09/2019</t>
  </si>
  <si>
    <t>23/09/2024</t>
  </si>
  <si>
    <t>De conformidad a lo establecido por el Código Civil y los Estatutos Sociales, he procedido a la revisión de los registros contables, los comprobantes que respaldan las transacciones  efectuadas, así como el Balance General, Cuadro de Resultados, Estado de Flujo de Efectivo, Variación del Patrimonio Neto y sus correspondientes Notas Contables del ejercicio cerrado al 30 de Setiembre 2019, encontrándolos todos conformes a las Leyes, los Estatutos Sociales, los Principios de Contabilidad Generalmente Aceptados y las Normas Contables indicadas por la Comisión Nacional de Valores  como así también por las normas de Contabilidad vigentes en el Paraguay, por lo que recomiendo su aprobación.</t>
  </si>
  <si>
    <t xml:space="preserve">Valor mínimo de compra: 10 cuotas por USD 1.000 (Dólares Americanos un mil) por valor nominal de cada cuota = USD10.000 (Dólares Americanos diez mil). </t>
  </si>
  <si>
    <t xml:space="preserve">Valor máximo de compra: hasta 25% de las cuotas del fondo (1.750 cuotas) por valor nominal de cada cuota USD 1.000 (Dólares Americanos un mil) = USD 1.750.000 (Dólares Americanos Un millón setecientos cincuenta mil). </t>
  </si>
  <si>
    <t>4.2 INVERSIONES</t>
  </si>
  <si>
    <t>Ver Cuadro</t>
  </si>
  <si>
    <t>Los estados financieros están preparados en Dólares Americanos. Para la conversión de los estados financieros se utiliza el tipo de cambio Comprador establecido para el cierre del mes por la Administración Tributaria 1USD = 6.375,54 Gs.</t>
  </si>
  <si>
    <t>3.8 – Los estados contables corresponden al trimestre cerrado el 30 de Setiembre de 2019</t>
  </si>
  <si>
    <t>Las cuatro (5) Notas que se acompañan son parte integrande de estos Estados Financieros</t>
  </si>
  <si>
    <t>Suscripciones (*)</t>
  </si>
  <si>
    <t>(*)Corresponde a la Dif. De cambio de las cuotas entre periodos.</t>
  </si>
  <si>
    <t>Valor total del Fondo: USD 5.000.000,00 (Dólares americanos Siete millones).</t>
  </si>
  <si>
    <t>Cantidad de cuotas: 5.000 (cinco mil).</t>
  </si>
  <si>
    <t>OTROS GASTOS</t>
  </si>
  <si>
    <t>Comisión por Aranceles y corretajes</t>
  </si>
  <si>
    <t>Ajustes por redondeos</t>
  </si>
  <si>
    <t>Pérdida en Operaciones</t>
  </si>
  <si>
    <t>Saldo al 31/12/2019</t>
  </si>
  <si>
    <t>Saldo al 31/12/2018</t>
  </si>
  <si>
    <t>No aplica</t>
  </si>
  <si>
    <t>4.4 – COMISIONES A PAGAR A LA ADMINISTRADORA</t>
  </si>
  <si>
    <t>Nota 5. HECHOS POSTERIORES AL CIERRE - SITUACIÓN SANITARIA GLOBAL</t>
  </si>
  <si>
    <t>Durante las primeras semanas de 2020 se inició la propagación de un nuevo virus causante de la enfermedad conocida como COVID-19, que a la fecha de emisión de los presentes estados financieros se había extendido a muchos países en diversos continentes con un impacto social y económico importante. Con fecha 11 de marzo de 2020 la Organización Mundial de la Salud lo declaró una pandemia.
Es probable que la propagación del Coronavirus (COVID-19) tenga un impacto en cualquiera (o la totalidad) de nuestras operaciones, la de nuestros inversionistas o su cadena de suministro, que podría extenderse a todos los servicios y bienes. Actualmente, se desconoce el alcance de su impacto, ya que los hechos y el entorno están cambiando constantemente, incluidas las decisiones externas tales como declaraciones de estados de emergencia, cierres nacionales o regionales. Dichas decisiones pueden afectar los niveles de liquidez de la entidad Administradora o del Valor Razonable de las entidades donde se encuentra el mayor porcentaje de las inversiones realizadas, ya sea directamente a la Compañía o a cualquiera de nuestros inversionistas o actividades relacionadas, lo que podría reducir la demanda y probablemente afectar nuestra actividad y rendimiento. La gerencia está siguiendo y apoyando todas las decisiones estatales y brinda apoyo a nuestros empleados, proveedores y clientes en esta situación excepcional.</t>
  </si>
  <si>
    <t>08/11/2019</t>
  </si>
  <si>
    <t>07/10/2019</t>
  </si>
  <si>
    <t>30/10/2019</t>
  </si>
  <si>
    <t>24/10/2022</t>
  </si>
  <si>
    <t>23/10/2024</t>
  </si>
  <si>
    <t>11/11/2019</t>
  </si>
  <si>
    <t>26/11/2019</t>
  </si>
  <si>
    <t>29/11/2019</t>
  </si>
  <si>
    <t>04/04/2024</t>
  </si>
  <si>
    <t>18/12/2019</t>
  </si>
  <si>
    <t>27/10/2023</t>
  </si>
  <si>
    <t xml:space="preserve">SUDAMERIS BANK S.A.E.C.A. </t>
  </si>
  <si>
    <t>30/12/2019</t>
  </si>
  <si>
    <t>06/12/2029</t>
  </si>
  <si>
    <t>27/12/2019</t>
  </si>
  <si>
    <t>25/11/2021</t>
  </si>
  <si>
    <t>Patrimonio del Fondo al 31/12/2019</t>
  </si>
  <si>
    <t>Valores al cobro  (Nota 4.1 )</t>
  </si>
  <si>
    <t>Titulo de Renta fija (Nota 4.2 )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</si>
</sst>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_-* #,##0_-;\-* #,##0_-;_-* &quot;-&quot;_-;_-@_-"/>
    <numFmt numFmtId="165" formatCode="_-* #,##0.00_-;\-* #,##0.00_-;_-* &quot;-&quot;??_-;_-@_-"/>
    <numFmt numFmtId="166" formatCode="0_);\(#,#00\)"/>
    <numFmt numFmtId="167" formatCode="#,##0.00_ ;\-#,##0.00\ "/>
    <numFmt numFmtId="168" formatCode="#,##0.000000"/>
    <numFmt numFmtId="169" formatCode="#,##0.##"/>
    <numFmt numFmtId="170" formatCode="_-* #,##0_-;\-* #,##0_-;_-* &quot;-&quot;??_-;_-@_-"/>
    <numFmt numFmtId="171" formatCode="_ * #,##0.00_ ;_ * \-#,##0.00_ ;_ * &quot;-&quot;_ ;_ @_ "/>
  </numFmts>
  <fonts count="53">
    <font>
      <sz val="11"/>
      <color theme="1"/>
      <name val="Calibri"/>
      <family val="2"/>
      <scheme val="minor"/>
    </font>
    <font>
      <sz val="11"/>
      <color theme="1"/>
      <name val="Calibri"/>
      <family val="2"/>
      <scheme val="minor"/>
    </font>
    <font>
      <b/>
      <sz val="11"/>
      <color theme="1"/>
      <name val="Calibri"/>
      <family val="2"/>
      <scheme val="minor"/>
    </font>
    <font>
      <sz val="11"/>
      <name val="Arial"/>
      <family val="2"/>
    </font>
    <font>
      <sz val="11"/>
      <color indexed="8"/>
      <name val="Subway"/>
    </font>
    <font>
      <b/>
      <sz val="20"/>
      <color indexed="8"/>
      <name val="Subway"/>
    </font>
    <font>
      <sz val="10"/>
      <name val="Arial"/>
      <family val="2"/>
    </font>
    <font>
      <b/>
      <u/>
      <sz val="14"/>
      <name val="Arial"/>
      <family val="2"/>
    </font>
    <font>
      <b/>
      <sz val="11"/>
      <name val="Arial"/>
      <family val="2"/>
    </font>
    <font>
      <sz val="9"/>
      <name val="Arial"/>
      <family val="2"/>
    </font>
    <font>
      <b/>
      <sz val="11"/>
      <color indexed="8"/>
      <name val="Subway"/>
    </font>
    <font>
      <b/>
      <sz val="11"/>
      <color indexed="8"/>
      <name val="Arial"/>
      <family val="2"/>
    </font>
    <font>
      <b/>
      <u/>
      <sz val="16"/>
      <name val="Arial"/>
      <family val="2"/>
    </font>
    <font>
      <b/>
      <sz val="12"/>
      <name val="Arial"/>
      <family val="2"/>
    </font>
    <font>
      <b/>
      <sz val="16"/>
      <name val="Arial"/>
      <family val="2"/>
    </font>
    <font>
      <b/>
      <sz val="10"/>
      <name val="Arial"/>
      <family val="2"/>
    </font>
    <font>
      <b/>
      <u/>
      <sz val="12"/>
      <name val="Arial"/>
      <family val="2"/>
    </font>
    <font>
      <sz val="8"/>
      <name val="Arial"/>
      <family val="2"/>
    </font>
    <font>
      <b/>
      <sz val="8"/>
      <name val="Arial"/>
      <family val="2"/>
    </font>
    <font>
      <u/>
      <sz val="8"/>
      <name val="Arial"/>
      <family val="2"/>
    </font>
    <font>
      <u/>
      <sz val="11"/>
      <color theme="10"/>
      <name val="Calibri"/>
      <family val="2"/>
      <scheme val="minor"/>
    </font>
    <font>
      <sz val="18"/>
      <color theme="0"/>
      <name val="Arial"/>
      <family val="2"/>
    </font>
    <font>
      <sz val="18"/>
      <name val="Arial"/>
      <family val="2"/>
    </font>
    <font>
      <sz val="28"/>
      <color theme="0"/>
      <name val="Arial"/>
      <family val="2"/>
    </font>
    <font>
      <sz val="10"/>
      <color theme="1"/>
      <name val="Arial"/>
      <family val="2"/>
    </font>
    <font>
      <sz val="11"/>
      <color theme="1"/>
      <name val="Arial"/>
      <family val="2"/>
    </font>
    <font>
      <b/>
      <sz val="20"/>
      <color indexed="8"/>
      <name val="Arial"/>
      <family val="2"/>
    </font>
    <font>
      <sz val="11"/>
      <color indexed="8"/>
      <name val="Arial"/>
      <family val="2"/>
    </font>
    <font>
      <b/>
      <sz val="11"/>
      <color theme="1"/>
      <name val="Arial"/>
      <family val="2"/>
    </font>
    <font>
      <b/>
      <sz val="8"/>
      <color indexed="8"/>
      <name val="Arial"/>
      <family val="2"/>
    </font>
    <font>
      <b/>
      <sz val="10"/>
      <color indexed="8"/>
      <name val="Subway"/>
    </font>
    <font>
      <u/>
      <sz val="11"/>
      <color theme="1"/>
      <name val="Arial"/>
      <family val="2"/>
    </font>
    <font>
      <b/>
      <sz val="14"/>
      <color theme="1"/>
      <name val="Tahoma"/>
      <family val="2"/>
    </font>
    <font>
      <sz val="10"/>
      <color theme="1"/>
      <name val="Tahoma"/>
      <family val="2"/>
    </font>
    <font>
      <b/>
      <sz val="10"/>
      <color theme="1"/>
      <name val="Tahoma"/>
      <family val="2"/>
    </font>
    <font>
      <b/>
      <sz val="12"/>
      <color theme="1"/>
      <name val="Arial"/>
      <family val="2"/>
    </font>
    <font>
      <sz val="12"/>
      <color theme="1"/>
      <name val="Arial"/>
      <family val="2"/>
    </font>
    <font>
      <sz val="7"/>
      <color theme="1"/>
      <name val="Times New Roman"/>
      <family val="1"/>
    </font>
    <font>
      <sz val="11"/>
      <color rgb="FF000000"/>
      <name val="Calibri"/>
      <family val="2"/>
      <scheme val="minor"/>
    </font>
    <font>
      <b/>
      <sz val="7"/>
      <color theme="1"/>
      <name val="Times New Roman"/>
      <family val="1"/>
    </font>
    <font>
      <sz val="12"/>
      <color theme="1"/>
      <name val="Wingdings"/>
      <charset val="2"/>
    </font>
    <font>
      <u/>
      <sz val="12"/>
      <color theme="1"/>
      <name val="Arial"/>
      <family val="2"/>
    </font>
    <font>
      <b/>
      <sz val="11"/>
      <color rgb="FF000000"/>
      <name val="Calibri"/>
      <family val="2"/>
      <scheme val="minor"/>
    </font>
    <font>
      <b/>
      <sz val="8"/>
      <color theme="1"/>
      <name val="Arial"/>
      <family val="2"/>
    </font>
    <font>
      <sz val="9.5"/>
      <color rgb="FF000000"/>
      <name val="Times New Roman"/>
      <family val="1"/>
    </font>
    <font>
      <sz val="10"/>
      <color rgb="FF000000"/>
      <name val="Arial"/>
      <family val="2"/>
    </font>
    <font>
      <b/>
      <sz val="14"/>
      <color theme="1"/>
      <name val="Calibri"/>
      <family val="2"/>
      <scheme val="minor"/>
    </font>
    <font>
      <b/>
      <u/>
      <sz val="14"/>
      <color theme="1"/>
      <name val="Calibri"/>
      <family val="2"/>
      <scheme val="minor"/>
    </font>
    <font>
      <b/>
      <u/>
      <sz val="11"/>
      <color theme="1"/>
      <name val="Calibri"/>
      <family val="2"/>
      <scheme val="minor"/>
    </font>
    <font>
      <b/>
      <sz val="8"/>
      <name val="Calibri"/>
      <family val="2"/>
    </font>
    <font>
      <b/>
      <sz val="10"/>
      <name val="Calibri"/>
      <family val="2"/>
    </font>
    <font>
      <u/>
      <sz val="11"/>
      <color theme="1"/>
      <name val="Calibri"/>
      <family val="2"/>
      <scheme val="minor"/>
    </font>
    <font>
      <b/>
      <sz val="11"/>
      <color indexed="8"/>
      <name val="Calibri"/>
      <family val="2"/>
      <scheme val="minor"/>
    </font>
  </fonts>
  <fills count="5">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2"/>
        <bgColor indexed="64"/>
      </patternFill>
    </fill>
  </fills>
  <borders count="21">
    <border>
      <left/>
      <right/>
      <top/>
      <bottom/>
      <diagonal/>
    </border>
    <border>
      <left/>
      <right/>
      <top/>
      <bottom style="thin">
        <color indexed="64"/>
      </bottom>
      <diagonal/>
    </border>
    <border>
      <left/>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165" fontId="1" fillId="0" borderId="0" applyFont="0" applyFill="0" applyBorder="0" applyAlignment="0" applyProtection="0"/>
    <xf numFmtId="164" fontId="1" fillId="0" borderId="0" applyFont="0" applyFill="0" applyBorder="0" applyAlignment="0" applyProtection="0"/>
    <xf numFmtId="0" fontId="20" fillId="0" borderId="0" applyNumberFormat="0" applyFill="0" applyBorder="0" applyAlignment="0" applyProtection="0"/>
    <xf numFmtId="9" fontId="1" fillId="0" borderId="0" applyFont="0" applyFill="0" applyBorder="0" applyAlignment="0" applyProtection="0"/>
  </cellStyleXfs>
  <cellXfs count="370">
    <xf numFmtId="0" fontId="0" fillId="0" borderId="0" xfId="0"/>
    <xf numFmtId="0" fontId="3" fillId="0" borderId="0" xfId="0" applyFont="1"/>
    <xf numFmtId="0" fontId="4" fillId="0" borderId="0" xfId="0" applyFont="1"/>
    <xf numFmtId="0" fontId="4" fillId="0" borderId="0" xfId="0" applyFont="1" applyAlignment="1">
      <alignment horizontal="center"/>
    </xf>
    <xf numFmtId="0" fontId="6" fillId="0" borderId="0" xfId="0" applyFont="1"/>
    <xf numFmtId="0" fontId="8" fillId="0" borderId="0" xfId="0" applyFont="1"/>
    <xf numFmtId="166" fontId="3" fillId="0" borderId="0" xfId="0" applyNumberFormat="1" applyFont="1" applyAlignment="1">
      <alignment horizontal="right"/>
    </xf>
    <xf numFmtId="0" fontId="9" fillId="0" borderId="0" xfId="0" applyFont="1"/>
    <xf numFmtId="3" fontId="8" fillId="0" borderId="1" xfId="0" applyNumberFormat="1" applyFont="1" applyBorder="1" applyAlignment="1">
      <alignment horizontal="center"/>
    </xf>
    <xf numFmtId="0" fontId="8" fillId="0" borderId="0" xfId="0" applyFont="1" applyAlignment="1">
      <alignment horizontal="center"/>
    </xf>
    <xf numFmtId="37" fontId="3" fillId="0" borderId="0" xfId="0" applyNumberFormat="1" applyFont="1"/>
    <xf numFmtId="4" fontId="8" fillId="0" borderId="0" xfId="0" applyNumberFormat="1" applyFont="1" applyAlignment="1">
      <alignment vertical="center"/>
    </xf>
    <xf numFmtId="4" fontId="0" fillId="2" borderId="0" xfId="0" applyNumberFormat="1" applyFill="1"/>
    <xf numFmtId="3" fontId="3" fillId="0" borderId="2" xfId="1" applyNumberFormat="1" applyFont="1" applyBorder="1" applyAlignment="1">
      <alignment horizontal="right"/>
    </xf>
    <xf numFmtId="4" fontId="3" fillId="0" borderId="0" xfId="0" applyNumberFormat="1" applyFont="1"/>
    <xf numFmtId="167" fontId="3" fillId="0" borderId="0" xfId="0" applyNumberFormat="1" applyFont="1"/>
    <xf numFmtId="2" fontId="10" fillId="0" borderId="0" xfId="0" applyNumberFormat="1" applyFont="1" applyAlignment="1">
      <alignment horizontal="center"/>
    </xf>
    <xf numFmtId="2" fontId="6" fillId="0" borderId="0" xfId="0" applyNumberFormat="1" applyFont="1"/>
    <xf numFmtId="3" fontId="6" fillId="0" borderId="0" xfId="0" applyNumberFormat="1" applyFont="1"/>
    <xf numFmtId="3" fontId="9" fillId="0" borderId="0" xfId="0" applyNumberFormat="1" applyFont="1"/>
    <xf numFmtId="2" fontId="9" fillId="0" borderId="0" xfId="0" applyNumberFormat="1" applyFont="1"/>
    <xf numFmtId="4" fontId="9" fillId="0" borderId="0" xfId="0" applyNumberFormat="1" applyFont="1"/>
    <xf numFmtId="3" fontId="3" fillId="0" borderId="0" xfId="0" applyNumberFormat="1" applyFont="1"/>
    <xf numFmtId="0" fontId="11" fillId="0" borderId="0" xfId="0" applyFont="1"/>
    <xf numFmtId="0" fontId="12" fillId="0" borderId="0" xfId="0" applyFont="1"/>
    <xf numFmtId="0" fontId="13" fillId="0" borderId="0" xfId="0" applyFont="1"/>
    <xf numFmtId="4" fontId="0" fillId="0" borderId="0" xfId="0" applyNumberFormat="1"/>
    <xf numFmtId="0" fontId="14" fillId="0" borderId="0" xfId="0" applyFont="1"/>
    <xf numFmtId="0" fontId="15" fillId="0" borderId="0" xfId="0" applyFont="1"/>
    <xf numFmtId="4" fontId="15" fillId="0" borderId="0" xfId="0" applyNumberFormat="1" applyFont="1"/>
    <xf numFmtId="0" fontId="16" fillId="0" borderId="0" xfId="0" applyFont="1"/>
    <xf numFmtId="0" fontId="0" fillId="0" borderId="0" xfId="0" applyAlignment="1">
      <alignment horizontal="center"/>
    </xf>
    <xf numFmtId="0" fontId="13" fillId="0" borderId="0" xfId="0" applyFont="1" applyAlignment="1">
      <alignment horizontal="center"/>
    </xf>
    <xf numFmtId="0" fontId="17" fillId="0" borderId="0" xfId="0" applyFont="1"/>
    <xf numFmtId="0" fontId="18" fillId="0" borderId="0" xfId="0" applyFont="1" applyAlignment="1">
      <alignment vertical="center"/>
    </xf>
    <xf numFmtId="0" fontId="18" fillId="0" borderId="0" xfId="0" applyFont="1" applyAlignment="1">
      <alignment horizontal="center"/>
    </xf>
    <xf numFmtId="0" fontId="18" fillId="0" borderId="0" xfId="0" applyFont="1" applyAlignment="1">
      <alignment horizontal="center" wrapText="1"/>
    </xf>
    <xf numFmtId="14" fontId="18" fillId="0" borderId="0" xfId="0" applyNumberFormat="1" applyFont="1" applyAlignment="1">
      <alignment horizontal="center"/>
    </xf>
    <xf numFmtId="4" fontId="17" fillId="0" borderId="0" xfId="0" applyNumberFormat="1" applyFont="1"/>
    <xf numFmtId="3" fontId="17" fillId="0" borderId="0" xfId="0" applyNumberFormat="1" applyFont="1"/>
    <xf numFmtId="3" fontId="0" fillId="0" borderId="0" xfId="0" applyNumberFormat="1"/>
    <xf numFmtId="0" fontId="19" fillId="0" borderId="0" xfId="0" applyFont="1"/>
    <xf numFmtId="0" fontId="18" fillId="0" borderId="0" xfId="0" applyFont="1"/>
    <xf numFmtId="0" fontId="4" fillId="2" borderId="0" xfId="0" applyFont="1" applyFill="1"/>
    <xf numFmtId="0" fontId="10" fillId="0" borderId="0" xfId="0" applyFont="1" applyAlignment="1">
      <alignment horizontal="centerContinuous"/>
    </xf>
    <xf numFmtId="14" fontId="10" fillId="0" borderId="0" xfId="0" applyNumberFormat="1" applyFont="1" applyAlignment="1">
      <alignment horizontal="center"/>
    </xf>
    <xf numFmtId="0" fontId="15" fillId="0" borderId="1" xfId="0" applyFont="1" applyBorder="1" applyAlignment="1">
      <alignment horizontal="center"/>
    </xf>
    <xf numFmtId="3" fontId="0" fillId="0" borderId="1" xfId="0" applyNumberFormat="1" applyBorder="1"/>
    <xf numFmtId="3" fontId="15" fillId="0" borderId="1" xfId="0" applyNumberFormat="1" applyFont="1" applyBorder="1"/>
    <xf numFmtId="49" fontId="0" fillId="0" borderId="0" xfId="0" applyNumberFormat="1"/>
    <xf numFmtId="4" fontId="6" fillId="0" borderId="0" xfId="0" applyNumberFormat="1" applyFont="1"/>
    <xf numFmtId="49" fontId="15" fillId="0" borderId="0" xfId="0" applyNumberFormat="1" applyFont="1"/>
    <xf numFmtId="3" fontId="15" fillId="0" borderId="0" xfId="0" applyNumberFormat="1" applyFont="1"/>
    <xf numFmtId="3" fontId="15" fillId="0" borderId="2" xfId="0" applyNumberFormat="1" applyFont="1" applyBorder="1"/>
    <xf numFmtId="3" fontId="15" fillId="0" borderId="10" xfId="0" applyNumberFormat="1" applyFont="1" applyBorder="1"/>
    <xf numFmtId="4" fontId="4" fillId="0" borderId="0" xfId="0" applyNumberFormat="1" applyFont="1"/>
    <xf numFmtId="0" fontId="0" fillId="2" borderId="0" xfId="0" applyFill="1"/>
    <xf numFmtId="4" fontId="15" fillId="2" borderId="0" xfId="0" applyNumberFormat="1" applyFont="1" applyFill="1"/>
    <xf numFmtId="3" fontId="15" fillId="2" borderId="0" xfId="0" applyNumberFormat="1" applyFont="1" applyFill="1"/>
    <xf numFmtId="3" fontId="0" fillId="0" borderId="0" xfId="0" applyNumberFormat="1" applyAlignment="1">
      <alignment horizontal="center"/>
    </xf>
    <xf numFmtId="37" fontId="17" fillId="0" borderId="0" xfId="0" applyNumberFormat="1" applyFont="1"/>
    <xf numFmtId="3" fontId="8" fillId="0" borderId="1" xfId="0" applyNumberFormat="1" applyFont="1" applyBorder="1" applyAlignment="1">
      <alignment horizontal="right"/>
    </xf>
    <xf numFmtId="3" fontId="3" fillId="0" borderId="1" xfId="0" applyNumberFormat="1" applyFont="1" applyBorder="1" applyAlignment="1">
      <alignment horizontal="right"/>
    </xf>
    <xf numFmtId="3" fontId="3" fillId="0" borderId="3" xfId="1" applyNumberFormat="1" applyFont="1" applyBorder="1"/>
    <xf numFmtId="0" fontId="0" fillId="3" borderId="0" xfId="0" applyFill="1"/>
    <xf numFmtId="0" fontId="2" fillId="0" borderId="0" xfId="0" applyFont="1"/>
    <xf numFmtId="14" fontId="2" fillId="4" borderId="0" xfId="0" applyNumberFormat="1" applyFont="1" applyFill="1" applyAlignment="1">
      <alignment horizontal="center"/>
    </xf>
    <xf numFmtId="0" fontId="21" fillId="3" borderId="0" xfId="0" applyFont="1" applyFill="1" applyAlignment="1">
      <alignment vertical="center" wrapText="1"/>
    </xf>
    <xf numFmtId="0" fontId="22" fillId="3" borderId="0" xfId="0" applyFont="1" applyFill="1"/>
    <xf numFmtId="0" fontId="21" fillId="3" borderId="0" xfId="0" applyFont="1" applyFill="1" applyAlignment="1">
      <alignment horizontal="center" vertical="center"/>
    </xf>
    <xf numFmtId="165" fontId="2" fillId="4" borderId="0" xfId="1" applyFont="1" applyFill="1" applyAlignment="1">
      <alignment horizontal="center"/>
    </xf>
    <xf numFmtId="1" fontId="2" fillId="4" borderId="0" xfId="0" applyNumberFormat="1" applyFont="1" applyFill="1" applyAlignment="1">
      <alignment horizontal="center"/>
    </xf>
    <xf numFmtId="0" fontId="21" fillId="3" borderId="0" xfId="0" applyFont="1" applyFill="1" applyAlignment="1">
      <alignment vertical="center"/>
    </xf>
    <xf numFmtId="17" fontId="2" fillId="4" borderId="0" xfId="0" applyNumberFormat="1" applyFont="1" applyFill="1" applyAlignment="1">
      <alignment horizontal="center"/>
    </xf>
    <xf numFmtId="14" fontId="21" fillId="3" borderId="0" xfId="0" applyNumberFormat="1" applyFont="1" applyFill="1" applyAlignment="1">
      <alignment horizontal="center" vertical="center"/>
    </xf>
    <xf numFmtId="0" fontId="24" fillId="3" borderId="0" xfId="0" applyFont="1" applyFill="1"/>
    <xf numFmtId="0" fontId="25" fillId="3" borderId="0" xfId="0" applyFont="1" applyFill="1" applyAlignment="1">
      <alignment horizontal="center"/>
    </xf>
    <xf numFmtId="0" fontId="25" fillId="2" borderId="0" xfId="0" applyFont="1" applyFill="1" applyAlignment="1">
      <alignment horizontal="center"/>
    </xf>
    <xf numFmtId="0" fontId="24" fillId="2" borderId="0" xfId="0" applyFont="1" applyFill="1"/>
    <xf numFmtId="0" fontId="24" fillId="0" borderId="0" xfId="0" applyFont="1"/>
    <xf numFmtId="0" fontId="22" fillId="0" borderId="0" xfId="0" applyFont="1" applyAlignment="1">
      <alignment horizontal="center"/>
    </xf>
    <xf numFmtId="0" fontId="25" fillId="0" borderId="0" xfId="0" applyFont="1"/>
    <xf numFmtId="4" fontId="25" fillId="2" borderId="0" xfId="0" applyNumberFormat="1" applyFont="1" applyFill="1"/>
    <xf numFmtId="3" fontId="8" fillId="0" borderId="1" xfId="0" applyNumberFormat="1" applyFont="1" applyBorder="1" applyAlignment="1">
      <alignment horizontal="center" vertical="center"/>
    </xf>
    <xf numFmtId="0" fontId="8" fillId="0" borderId="0" xfId="0" applyFont="1" applyAlignment="1">
      <alignment vertical="center"/>
    </xf>
    <xf numFmtId="4" fontId="8" fillId="0" borderId="1" xfId="0" applyNumberFormat="1" applyFont="1" applyBorder="1" applyAlignment="1">
      <alignment horizontal="center" vertical="center"/>
    </xf>
    <xf numFmtId="4" fontId="3" fillId="0" borderId="1" xfId="0" applyNumberFormat="1" applyFont="1" applyBorder="1" applyAlignment="1">
      <alignment horizontal="center" vertical="center"/>
    </xf>
    <xf numFmtId="0" fontId="3" fillId="0" borderId="11" xfId="0" applyFont="1" applyBorder="1"/>
    <xf numFmtId="0" fontId="3" fillId="0" borderId="12" xfId="0" applyFont="1" applyBorder="1"/>
    <xf numFmtId="3" fontId="8" fillId="0" borderId="14" xfId="0" applyNumberFormat="1" applyFont="1" applyBorder="1" applyAlignment="1">
      <alignment horizontal="center" vertical="center"/>
    </xf>
    <xf numFmtId="3" fontId="8" fillId="0" borderId="0" xfId="0" applyNumberFormat="1" applyFont="1" applyBorder="1" applyAlignment="1">
      <alignment horizontal="center" vertical="center"/>
    </xf>
    <xf numFmtId="0" fontId="8" fillId="0" borderId="0" xfId="0" applyFont="1" applyBorder="1" applyAlignment="1">
      <alignment horizontal="center" vertical="center"/>
    </xf>
    <xf numFmtId="3" fontId="8" fillId="0" borderId="13" xfId="0" applyNumberFormat="1" applyFont="1" applyBorder="1" applyAlignment="1">
      <alignment horizontal="center" vertical="center"/>
    </xf>
    <xf numFmtId="0" fontId="8" fillId="0" borderId="12" xfId="0" applyFont="1" applyBorder="1"/>
    <xf numFmtId="37" fontId="3" fillId="0" borderId="0" xfId="0" applyNumberFormat="1" applyFont="1" applyBorder="1" applyAlignment="1">
      <alignment horizontal="center" vertical="center"/>
    </xf>
    <xf numFmtId="37" fontId="3" fillId="0" borderId="13" xfId="0" applyNumberFormat="1" applyFont="1" applyBorder="1" applyAlignment="1">
      <alignment horizontal="center" vertical="center"/>
    </xf>
    <xf numFmtId="3" fontId="3" fillId="0" borderId="0" xfId="1" applyNumberFormat="1" applyFont="1" applyBorder="1" applyAlignment="1">
      <alignment horizontal="center" vertical="center"/>
    </xf>
    <xf numFmtId="3" fontId="3" fillId="0" borderId="13" xfId="1" applyNumberFormat="1" applyFont="1" applyBorder="1" applyAlignment="1">
      <alignment horizontal="center" vertical="center"/>
    </xf>
    <xf numFmtId="166" fontId="3" fillId="0" borderId="13" xfId="0" applyNumberFormat="1" applyFont="1" applyBorder="1" applyAlignment="1">
      <alignment horizontal="center" vertical="center"/>
    </xf>
    <xf numFmtId="4" fontId="25" fillId="2" borderId="0" xfId="0" applyNumberFormat="1" applyFont="1" applyFill="1" applyBorder="1" applyAlignment="1">
      <alignment horizontal="center" vertical="center"/>
    </xf>
    <xf numFmtId="3" fontId="3" fillId="0" borderId="14" xfId="1" quotePrefix="1" applyNumberFormat="1" applyFont="1" applyBorder="1" applyAlignment="1">
      <alignment horizontal="center" vertical="center"/>
    </xf>
    <xf numFmtId="4" fontId="3" fillId="0" borderId="0" xfId="0" applyNumberFormat="1" applyFont="1" applyBorder="1" applyAlignment="1">
      <alignment horizontal="center" vertical="center"/>
    </xf>
    <xf numFmtId="4" fontId="3" fillId="0" borderId="13" xfId="1" applyNumberFormat="1" applyFont="1" applyBorder="1" applyAlignment="1">
      <alignment horizontal="center" vertical="center"/>
    </xf>
    <xf numFmtId="4" fontId="3" fillId="0" borderId="14" xfId="0" applyNumberFormat="1" applyFont="1" applyBorder="1" applyAlignment="1">
      <alignment horizontal="center" vertical="center"/>
    </xf>
    <xf numFmtId="4" fontId="3" fillId="0" borderId="0" xfId="1" applyNumberFormat="1" applyFont="1" applyBorder="1" applyAlignment="1">
      <alignment horizontal="center" vertical="center"/>
    </xf>
    <xf numFmtId="0" fontId="3" fillId="0" borderId="17" xfId="0" applyFont="1" applyBorder="1"/>
    <xf numFmtId="167" fontId="3" fillId="0" borderId="1" xfId="0" applyNumberFormat="1" applyFont="1" applyBorder="1"/>
    <xf numFmtId="37" fontId="3" fillId="0" borderId="1" xfId="0" applyNumberFormat="1" applyFont="1" applyBorder="1"/>
    <xf numFmtId="37" fontId="3" fillId="0" borderId="14" xfId="0" applyNumberFormat="1" applyFont="1" applyBorder="1"/>
    <xf numFmtId="0" fontId="3" fillId="0" borderId="6" xfId="0" applyFont="1" applyBorder="1"/>
    <xf numFmtId="4" fontId="8" fillId="0" borderId="2" xfId="1" applyNumberFormat="1" applyFont="1" applyBorder="1" applyAlignment="1">
      <alignment horizontal="center" vertical="center"/>
    </xf>
    <xf numFmtId="37" fontId="8" fillId="0" borderId="0" xfId="0" applyNumberFormat="1" applyFont="1" applyBorder="1" applyAlignment="1">
      <alignment horizontal="center" vertical="center"/>
    </xf>
    <xf numFmtId="0" fontId="8" fillId="0" borderId="18" xfId="0" applyFont="1" applyBorder="1"/>
    <xf numFmtId="4" fontId="8" fillId="0" borderId="2" xfId="0" applyNumberFormat="1" applyFont="1" applyBorder="1" applyAlignment="1">
      <alignment horizontal="center" vertical="center"/>
    </xf>
    <xf numFmtId="4" fontId="8" fillId="0" borderId="10" xfId="1" applyNumberFormat="1" applyFont="1" applyBorder="1" applyAlignment="1">
      <alignment horizontal="center" vertical="center"/>
    </xf>
    <xf numFmtId="4" fontId="8" fillId="0" borderId="10" xfId="0" applyNumberFormat="1" applyFont="1" applyBorder="1" applyAlignment="1">
      <alignment horizontal="center" vertical="center"/>
    </xf>
    <xf numFmtId="4" fontId="8" fillId="0" borderId="19" xfId="1" applyNumberFormat="1" applyFont="1" applyBorder="1" applyAlignment="1">
      <alignment horizontal="center" vertical="center"/>
    </xf>
    <xf numFmtId="0" fontId="27" fillId="0" borderId="0" xfId="0" applyFont="1" applyAlignment="1">
      <alignment horizontal="center"/>
    </xf>
    <xf numFmtId="0" fontId="25" fillId="0" borderId="0" xfId="0" applyFont="1" applyAlignment="1">
      <alignment horizontal="center"/>
    </xf>
    <xf numFmtId="4" fontId="25" fillId="0" borderId="0" xfId="0" applyNumberFormat="1" applyFont="1" applyAlignment="1">
      <alignment horizontal="center"/>
    </xf>
    <xf numFmtId="4" fontId="25" fillId="0" borderId="5" xfId="0" applyNumberFormat="1" applyFont="1" applyBorder="1" applyAlignment="1">
      <alignment horizontal="center"/>
    </xf>
    <xf numFmtId="4" fontId="25" fillId="0" borderId="8" xfId="0" applyNumberFormat="1" applyFont="1" applyBorder="1"/>
    <xf numFmtId="4" fontId="25" fillId="0" borderId="0" xfId="0" applyNumberFormat="1" applyFont="1"/>
    <xf numFmtId="0" fontId="8" fillId="0" borderId="4" xfId="0" applyFont="1" applyBorder="1" applyAlignment="1">
      <alignment horizontal="center" vertical="center"/>
    </xf>
    <xf numFmtId="0" fontId="8" fillId="0" borderId="5" xfId="0" applyFont="1" applyBorder="1" applyAlignment="1">
      <alignment horizontal="center" vertical="center"/>
    </xf>
    <xf numFmtId="4" fontId="3" fillId="0" borderId="5" xfId="0" applyNumberFormat="1" applyFont="1" applyBorder="1" applyAlignment="1">
      <alignment horizontal="center"/>
    </xf>
    <xf numFmtId="4" fontId="3" fillId="0" borderId="8" xfId="0" applyNumberFormat="1" applyFont="1" applyBorder="1" applyAlignment="1">
      <alignment horizontal="center"/>
    </xf>
    <xf numFmtId="4" fontId="8" fillId="0" borderId="8" xfId="0" applyNumberFormat="1" applyFont="1" applyBorder="1" applyAlignment="1">
      <alignment vertical="center"/>
    </xf>
    <xf numFmtId="4" fontId="8" fillId="0" borderId="8" xfId="0" applyNumberFormat="1" applyFont="1" applyBorder="1" applyAlignment="1">
      <alignment horizontal="right" wrapText="1"/>
    </xf>
    <xf numFmtId="4" fontId="8" fillId="0" borderId="8" xfId="0" applyNumberFormat="1" applyFont="1" applyBorder="1" applyAlignment="1">
      <alignment horizontal="center"/>
    </xf>
    <xf numFmtId="0" fontId="8" fillId="0" borderId="0" xfId="0" applyFont="1" applyAlignment="1">
      <alignment horizontal="center" wrapText="1"/>
    </xf>
    <xf numFmtId="4" fontId="8" fillId="0" borderId="0" xfId="0" applyNumberFormat="1" applyFont="1" applyAlignment="1">
      <alignment horizontal="center"/>
    </xf>
    <xf numFmtId="4" fontId="3" fillId="0" borderId="8" xfId="0" applyNumberFormat="1" applyFont="1" applyBorder="1" applyAlignment="1">
      <alignment horizontal="right"/>
    </xf>
    <xf numFmtId="0" fontId="3" fillId="0" borderId="9" xfId="0" applyFont="1" applyBorder="1"/>
    <xf numFmtId="4" fontId="3" fillId="0" borderId="9" xfId="0" applyNumberFormat="1" applyFont="1" applyBorder="1"/>
    <xf numFmtId="0" fontId="8" fillId="0" borderId="4" xfId="0" applyFont="1" applyFill="1" applyBorder="1" applyAlignment="1">
      <alignment horizontal="center" vertical="center" wrapText="1"/>
    </xf>
    <xf numFmtId="0" fontId="8" fillId="0" borderId="6" xfId="0" applyFont="1" applyBorder="1" applyAlignment="1">
      <alignment horizontal="center" vertical="center" wrapText="1"/>
    </xf>
    <xf numFmtId="0" fontId="8" fillId="0" borderId="8" xfId="0" applyFont="1" applyBorder="1" applyAlignment="1">
      <alignment horizontal="center" vertical="center" wrapText="1"/>
    </xf>
    <xf numFmtId="0" fontId="3" fillId="0" borderId="8" xfId="0" applyFont="1" applyBorder="1" applyAlignment="1">
      <alignment vertical="center"/>
    </xf>
    <xf numFmtId="0" fontId="3" fillId="0" borderId="8" xfId="0" applyFont="1" applyBorder="1" applyAlignment="1">
      <alignment horizontal="left"/>
    </xf>
    <xf numFmtId="4" fontId="28" fillId="0" borderId="20" xfId="0" applyNumberFormat="1" applyFont="1" applyBorder="1" applyAlignment="1">
      <alignment horizontal="center" vertical="center"/>
    </xf>
    <xf numFmtId="3" fontId="3" fillId="0" borderId="17" xfId="0" applyNumberFormat="1" applyFont="1" applyBorder="1"/>
    <xf numFmtId="4" fontId="3" fillId="0" borderId="1" xfId="0" applyNumberFormat="1" applyFont="1" applyBorder="1"/>
    <xf numFmtId="4" fontId="28" fillId="0" borderId="4" xfId="0" applyNumberFormat="1" applyFont="1" applyBorder="1" applyAlignment="1">
      <alignment horizontal="center" vertical="center"/>
    </xf>
    <xf numFmtId="0" fontId="7" fillId="0" borderId="0" xfId="0" applyFont="1" applyAlignment="1"/>
    <xf numFmtId="0" fontId="8" fillId="0" borderId="0" xfId="0" applyFont="1" applyAlignment="1"/>
    <xf numFmtId="0" fontId="12" fillId="0" borderId="0" xfId="0" applyFont="1" applyAlignment="1">
      <alignment horizontal="center"/>
    </xf>
    <xf numFmtId="0" fontId="8" fillId="0" borderId="1" xfId="0" applyFont="1" applyBorder="1" applyAlignment="1">
      <alignment horizontal="center"/>
    </xf>
    <xf numFmtId="49" fontId="8" fillId="0" borderId="0" xfId="0" applyNumberFormat="1" applyFont="1"/>
    <xf numFmtId="3" fontId="8" fillId="0" borderId="0" xfId="0" applyNumberFormat="1" applyFont="1"/>
    <xf numFmtId="0" fontId="0" fillId="0" borderId="6" xfId="0" applyBorder="1"/>
    <xf numFmtId="0" fontId="25" fillId="0" borderId="17" xfId="0" applyFont="1" applyBorder="1"/>
    <xf numFmtId="0" fontId="25" fillId="0" borderId="12" xfId="0" applyFont="1" applyBorder="1"/>
    <xf numFmtId="49" fontId="3" fillId="0" borderId="12" xfId="0" applyNumberFormat="1" applyFont="1" applyBorder="1"/>
    <xf numFmtId="49" fontId="25" fillId="0" borderId="12" xfId="0" applyNumberFormat="1" applyFont="1" applyBorder="1"/>
    <xf numFmtId="49" fontId="8" fillId="0" borderId="12" xfId="0" applyNumberFormat="1" applyFont="1" applyBorder="1"/>
    <xf numFmtId="49" fontId="25" fillId="0" borderId="17" xfId="0" applyNumberFormat="1" applyFont="1" applyBorder="1"/>
    <xf numFmtId="3" fontId="25" fillId="0" borderId="1" xfId="0" applyNumberFormat="1" applyFont="1" applyBorder="1"/>
    <xf numFmtId="3" fontId="25" fillId="0" borderId="14" xfId="0" applyNumberFormat="1" applyFont="1" applyBorder="1"/>
    <xf numFmtId="3" fontId="25" fillId="0" borderId="0" xfId="0" applyNumberFormat="1" applyFont="1" applyBorder="1" applyAlignment="1">
      <alignment horizontal="center" vertical="center"/>
    </xf>
    <xf numFmtId="3" fontId="25" fillId="0" borderId="13" xfId="0" applyNumberFormat="1" applyFont="1" applyBorder="1" applyAlignment="1">
      <alignment horizontal="center" vertical="center"/>
    </xf>
    <xf numFmtId="4" fontId="25" fillId="0" borderId="13" xfId="0" applyNumberFormat="1" applyFont="1" applyBorder="1" applyAlignment="1">
      <alignment horizontal="center" vertical="center"/>
    </xf>
    <xf numFmtId="4" fontId="25" fillId="0" borderId="0" xfId="0" applyNumberFormat="1" applyFont="1" applyBorder="1" applyAlignment="1">
      <alignment horizontal="center" vertical="center"/>
    </xf>
    <xf numFmtId="4" fontId="25" fillId="0" borderId="1" xfId="0" applyNumberFormat="1" applyFont="1" applyBorder="1" applyAlignment="1">
      <alignment horizontal="center" vertical="center"/>
    </xf>
    <xf numFmtId="4" fontId="25" fillId="0" borderId="14" xfId="0" applyNumberFormat="1" applyFont="1" applyBorder="1" applyAlignment="1">
      <alignment horizontal="center" vertical="center"/>
    </xf>
    <xf numFmtId="4" fontId="8" fillId="0" borderId="14" xfId="0" applyNumberFormat="1" applyFont="1" applyBorder="1" applyAlignment="1">
      <alignment horizontal="center" vertical="center"/>
    </xf>
    <xf numFmtId="4" fontId="8" fillId="0" borderId="15" xfId="0" applyNumberFormat="1" applyFont="1" applyBorder="1" applyAlignment="1">
      <alignment horizontal="center" vertical="center"/>
    </xf>
    <xf numFmtId="4" fontId="8" fillId="0" borderId="19" xfId="0" applyNumberFormat="1" applyFont="1" applyBorder="1" applyAlignment="1">
      <alignment horizontal="center" vertical="center"/>
    </xf>
    <xf numFmtId="0" fontId="0" fillId="2" borderId="0" xfId="0" applyFill="1" applyAlignment="1">
      <alignment horizontal="center"/>
    </xf>
    <xf numFmtId="0" fontId="29" fillId="0" borderId="0" xfId="0" applyFont="1" applyAlignment="1">
      <alignment horizontal="center"/>
    </xf>
    <xf numFmtId="0" fontId="25" fillId="2" borderId="0" xfId="0" applyFont="1" applyFill="1"/>
    <xf numFmtId="4" fontId="8" fillId="2" borderId="2" xfId="0" applyNumberFormat="1" applyFont="1" applyFill="1" applyBorder="1" applyAlignment="1">
      <alignment horizontal="center" vertical="center"/>
    </xf>
    <xf numFmtId="4" fontId="8" fillId="2" borderId="1" xfId="0" applyNumberFormat="1" applyFont="1" applyFill="1" applyBorder="1" applyAlignment="1">
      <alignment horizontal="center" vertical="center"/>
    </xf>
    <xf numFmtId="4" fontId="8" fillId="2" borderId="10" xfId="0" applyNumberFormat="1" applyFont="1" applyFill="1" applyBorder="1" applyAlignment="1">
      <alignment horizontal="center" vertical="center"/>
    </xf>
    <xf numFmtId="3" fontId="25" fillId="2" borderId="0" xfId="0" applyNumberFormat="1" applyFont="1" applyFill="1" applyBorder="1" applyAlignment="1">
      <alignment horizontal="center" vertical="center"/>
    </xf>
    <xf numFmtId="4" fontId="25" fillId="2" borderId="13" xfId="0" applyNumberFormat="1" applyFont="1" applyFill="1" applyBorder="1" applyAlignment="1">
      <alignment horizontal="center" vertical="center"/>
    </xf>
    <xf numFmtId="4" fontId="8" fillId="2" borderId="15" xfId="0" applyNumberFormat="1" applyFont="1" applyFill="1" applyBorder="1" applyAlignment="1">
      <alignment horizontal="center" vertical="center"/>
    </xf>
    <xf numFmtId="4" fontId="8" fillId="2" borderId="0" xfId="0" applyNumberFormat="1" applyFont="1" applyFill="1" applyBorder="1" applyAlignment="1">
      <alignment horizontal="center" vertical="center"/>
    </xf>
    <xf numFmtId="4" fontId="8" fillId="2" borderId="13" xfId="0" applyNumberFormat="1" applyFont="1" applyFill="1" applyBorder="1" applyAlignment="1">
      <alignment horizontal="center" vertical="center"/>
    </xf>
    <xf numFmtId="4" fontId="8" fillId="2" borderId="14" xfId="0" applyNumberFormat="1" applyFont="1" applyFill="1" applyBorder="1" applyAlignment="1">
      <alignment horizontal="center" vertical="center"/>
    </xf>
    <xf numFmtId="4" fontId="8" fillId="2" borderId="19" xfId="0" applyNumberFormat="1" applyFont="1" applyFill="1" applyBorder="1" applyAlignment="1">
      <alignment horizontal="center" vertical="center"/>
    </xf>
    <xf numFmtId="0" fontId="8" fillId="0" borderId="17" xfId="0" applyFont="1" applyBorder="1"/>
    <xf numFmtId="0" fontId="11" fillId="0" borderId="12" xfId="0" applyFont="1" applyBorder="1"/>
    <xf numFmtId="0" fontId="25" fillId="2" borderId="1" xfId="0" applyFont="1" applyFill="1" applyBorder="1"/>
    <xf numFmtId="4" fontId="25" fillId="2" borderId="14" xfId="0" applyNumberFormat="1" applyFont="1" applyFill="1" applyBorder="1"/>
    <xf numFmtId="4" fontId="11" fillId="2" borderId="10" xfId="0" applyNumberFormat="1" applyFont="1" applyFill="1" applyBorder="1" applyAlignment="1">
      <alignment horizontal="center" vertical="center"/>
    </xf>
    <xf numFmtId="1" fontId="8" fillId="2" borderId="2" xfId="0" applyNumberFormat="1" applyFont="1" applyFill="1" applyBorder="1" applyAlignment="1">
      <alignment horizontal="center" vertical="center"/>
    </xf>
    <xf numFmtId="1" fontId="8" fillId="2" borderId="15" xfId="0" applyNumberFormat="1" applyFont="1" applyFill="1" applyBorder="1" applyAlignment="1">
      <alignment horizontal="center" vertical="center"/>
    </xf>
    <xf numFmtId="3" fontId="10" fillId="2" borderId="0" xfId="0" applyNumberFormat="1" applyFont="1" applyFill="1" applyAlignment="1">
      <alignment horizontal="center"/>
    </xf>
    <xf numFmtId="3" fontId="25" fillId="2" borderId="0" xfId="0" applyNumberFormat="1" applyFont="1" applyFill="1" applyBorder="1" applyAlignment="1">
      <alignment horizontal="center"/>
    </xf>
    <xf numFmtId="3" fontId="25" fillId="2" borderId="13" xfId="0" applyNumberFormat="1" applyFont="1" applyFill="1" applyBorder="1" applyAlignment="1">
      <alignment horizontal="center"/>
    </xf>
    <xf numFmtId="168" fontId="25" fillId="2" borderId="1" xfId="0" applyNumberFormat="1" applyFont="1" applyFill="1" applyBorder="1" applyAlignment="1">
      <alignment horizontal="center"/>
    </xf>
    <xf numFmtId="0" fontId="25" fillId="2" borderId="14" xfId="0" applyFont="1" applyFill="1" applyBorder="1" applyAlignment="1">
      <alignment horizontal="center"/>
    </xf>
    <xf numFmtId="168" fontId="25" fillId="2" borderId="0" xfId="0" applyNumberFormat="1" applyFont="1" applyFill="1" applyAlignment="1">
      <alignment horizontal="center"/>
    </xf>
    <xf numFmtId="3" fontId="8" fillId="2" borderId="2" xfId="0" applyNumberFormat="1" applyFont="1" applyFill="1" applyBorder="1" applyAlignment="1">
      <alignment horizontal="center"/>
    </xf>
    <xf numFmtId="3" fontId="8" fillId="2" borderId="15" xfId="0" applyNumberFormat="1" applyFont="1" applyFill="1" applyBorder="1" applyAlignment="1">
      <alignment horizontal="center"/>
    </xf>
    <xf numFmtId="3" fontId="8" fillId="2" borderId="0" xfId="0" applyNumberFormat="1" applyFont="1" applyFill="1" applyBorder="1" applyAlignment="1">
      <alignment horizontal="center"/>
    </xf>
    <xf numFmtId="3" fontId="8" fillId="2" borderId="13" xfId="0" applyNumberFormat="1" applyFont="1" applyFill="1" applyBorder="1" applyAlignment="1">
      <alignment horizontal="center"/>
    </xf>
    <xf numFmtId="3" fontId="8" fillId="2" borderId="10" xfId="0" applyNumberFormat="1" applyFont="1" applyFill="1" applyBorder="1" applyAlignment="1">
      <alignment horizontal="center"/>
    </xf>
    <xf numFmtId="3" fontId="8" fillId="2" borderId="19" xfId="0" applyNumberFormat="1" applyFont="1" applyFill="1" applyBorder="1" applyAlignment="1">
      <alignment horizontal="center"/>
    </xf>
    <xf numFmtId="0" fontId="8" fillId="2" borderId="1" xfId="0" applyFont="1" applyFill="1" applyBorder="1" applyAlignment="1">
      <alignment horizontal="center"/>
    </xf>
    <xf numFmtId="0" fontId="8" fillId="2" borderId="14" xfId="0" applyFont="1" applyFill="1" applyBorder="1" applyAlignment="1">
      <alignment horizontal="center"/>
    </xf>
    <xf numFmtId="3" fontId="8" fillId="2" borderId="11" xfId="0" applyNumberFormat="1" applyFont="1" applyFill="1" applyBorder="1" applyAlignment="1">
      <alignment horizontal="center"/>
    </xf>
    <xf numFmtId="3" fontId="8" fillId="2" borderId="7" xfId="0" applyNumberFormat="1" applyFont="1" applyFill="1" applyBorder="1" applyAlignment="1">
      <alignment horizontal="center"/>
    </xf>
    <xf numFmtId="3" fontId="8" fillId="0" borderId="0" xfId="0" applyNumberFormat="1" applyFont="1" applyBorder="1" applyAlignment="1">
      <alignment horizontal="center"/>
    </xf>
    <xf numFmtId="3" fontId="8" fillId="0" borderId="2" xfId="0" applyNumberFormat="1" applyFont="1" applyBorder="1" applyAlignment="1">
      <alignment horizontal="center"/>
    </xf>
    <xf numFmtId="3" fontId="3" fillId="2" borderId="13" xfId="0" applyNumberFormat="1" applyFont="1" applyFill="1" applyBorder="1" applyAlignment="1">
      <alignment horizontal="center"/>
    </xf>
    <xf numFmtId="3" fontId="3" fillId="2" borderId="0" xfId="0" applyNumberFormat="1" applyFont="1" applyFill="1" applyBorder="1" applyAlignment="1">
      <alignment horizontal="center"/>
    </xf>
    <xf numFmtId="4" fontId="3" fillId="2" borderId="0" xfId="0" applyNumberFormat="1" applyFont="1" applyFill="1" applyBorder="1" applyAlignment="1">
      <alignment horizontal="center" vertical="center"/>
    </xf>
    <xf numFmtId="4" fontId="3" fillId="2" borderId="13" xfId="0" applyNumberFormat="1" applyFont="1" applyFill="1" applyBorder="1" applyAlignment="1">
      <alignment horizontal="center" vertical="center"/>
    </xf>
    <xf numFmtId="4" fontId="3" fillId="2" borderId="1" xfId="0" applyNumberFormat="1" applyFont="1" applyFill="1" applyBorder="1" applyAlignment="1">
      <alignment horizontal="center" vertical="center"/>
    </xf>
    <xf numFmtId="4" fontId="3" fillId="2" borderId="14" xfId="0" applyNumberFormat="1" applyFont="1" applyFill="1" applyBorder="1" applyAlignment="1">
      <alignment horizontal="center" vertical="center"/>
    </xf>
    <xf numFmtId="0" fontId="25" fillId="0" borderId="18" xfId="0" applyFont="1" applyBorder="1"/>
    <xf numFmtId="49" fontId="0" fillId="0" borderId="17" xfId="0" applyNumberFormat="1" applyBorder="1"/>
    <xf numFmtId="1" fontId="8" fillId="0" borderId="2" xfId="0" applyNumberFormat="1" applyFont="1" applyBorder="1" applyAlignment="1">
      <alignment horizontal="center" vertical="center"/>
    </xf>
    <xf numFmtId="1" fontId="8" fillId="0" borderId="15" xfId="0" applyNumberFormat="1" applyFont="1" applyBorder="1" applyAlignment="1">
      <alignment horizontal="center" vertical="center"/>
    </xf>
    <xf numFmtId="3" fontId="3" fillId="0" borderId="0" xfId="0" applyNumberFormat="1" applyFont="1" applyBorder="1" applyAlignment="1">
      <alignment vertical="center"/>
    </xf>
    <xf numFmtId="3" fontId="8" fillId="0" borderId="14" xfId="0" applyNumberFormat="1" applyFont="1" applyBorder="1" applyAlignment="1">
      <alignment horizontal="center"/>
    </xf>
    <xf numFmtId="3" fontId="25" fillId="0" borderId="1" xfId="0" applyNumberFormat="1" applyFont="1" applyBorder="1" applyAlignment="1">
      <alignment horizontal="center" vertical="center"/>
    </xf>
    <xf numFmtId="3" fontId="25" fillId="0" borderId="14" xfId="0" applyNumberFormat="1" applyFont="1" applyBorder="1" applyAlignment="1">
      <alignment horizontal="center" vertical="center"/>
    </xf>
    <xf numFmtId="3" fontId="3" fillId="0" borderId="0" xfId="0" applyNumberFormat="1" applyFont="1" applyBorder="1" applyAlignment="1">
      <alignment horizontal="center" vertical="center"/>
    </xf>
    <xf numFmtId="3" fontId="8" fillId="0" borderId="2" xfId="0" applyNumberFormat="1" applyFont="1" applyBorder="1" applyAlignment="1">
      <alignment horizontal="center" vertical="center"/>
    </xf>
    <xf numFmtId="3" fontId="8" fillId="0" borderId="15" xfId="0" applyNumberFormat="1" applyFont="1" applyBorder="1" applyAlignment="1">
      <alignment horizontal="center" vertical="center"/>
    </xf>
    <xf numFmtId="3" fontId="8" fillId="0" borderId="10" xfId="0" applyNumberFormat="1" applyFont="1" applyBorder="1" applyAlignment="1">
      <alignment horizontal="center" vertical="center"/>
    </xf>
    <xf numFmtId="3" fontId="8" fillId="0" borderId="19" xfId="0" applyNumberFormat="1" applyFont="1" applyBorder="1" applyAlignment="1">
      <alignment horizontal="center" vertical="center"/>
    </xf>
    <xf numFmtId="3" fontId="0" fillId="0" borderId="1" xfId="0" applyNumberFormat="1" applyBorder="1" applyAlignment="1">
      <alignment horizontal="center" vertical="center"/>
    </xf>
    <xf numFmtId="3" fontId="0" fillId="0" borderId="14" xfId="0" applyNumberFormat="1" applyBorder="1" applyAlignment="1">
      <alignment horizontal="center" vertical="center"/>
    </xf>
    <xf numFmtId="3" fontId="25" fillId="0" borderId="8" xfId="0" applyNumberFormat="1" applyFont="1" applyBorder="1" applyAlignment="1">
      <alignment horizontal="center" vertical="center"/>
    </xf>
    <xf numFmtId="0" fontId="8" fillId="0" borderId="4" xfId="0" applyFont="1" applyBorder="1" applyAlignment="1">
      <alignment horizontal="center" vertical="center" wrapText="1"/>
    </xf>
    <xf numFmtId="3" fontId="8" fillId="0" borderId="8" xfId="0" applyNumberFormat="1" applyFont="1" applyBorder="1" applyAlignment="1">
      <alignment horizontal="center" vertical="center"/>
    </xf>
    <xf numFmtId="3" fontId="3" fillId="0" borderId="8" xfId="0" applyNumberFormat="1" applyFont="1" applyBorder="1" applyAlignment="1">
      <alignment horizontal="center" vertical="center"/>
    </xf>
    <xf numFmtId="0" fontId="8" fillId="0" borderId="5" xfId="0" applyFont="1" applyBorder="1" applyAlignment="1">
      <alignment horizontal="center" vertical="center" wrapText="1"/>
    </xf>
    <xf numFmtId="0" fontId="3" fillId="0" borderId="8" xfId="0" applyFont="1" applyBorder="1" applyAlignment="1">
      <alignment horizontal="left" vertical="center"/>
    </xf>
    <xf numFmtId="0" fontId="3" fillId="0" borderId="9" xfId="0" applyFont="1" applyBorder="1" applyAlignment="1">
      <alignment vertical="center"/>
    </xf>
    <xf numFmtId="0" fontId="3" fillId="0" borderId="8" xfId="0" applyFont="1" applyBorder="1" applyAlignment="1">
      <alignment horizontal="center"/>
    </xf>
    <xf numFmtId="3" fontId="3" fillId="0" borderId="5" xfId="0" applyNumberFormat="1" applyFont="1" applyBorder="1" applyAlignment="1">
      <alignment horizontal="center" vertical="center"/>
    </xf>
    <xf numFmtId="3" fontId="25" fillId="0" borderId="5" xfId="0" applyNumberFormat="1" applyFont="1" applyBorder="1" applyAlignment="1">
      <alignment horizontal="center" vertical="center"/>
    </xf>
    <xf numFmtId="3" fontId="3" fillId="0" borderId="9" xfId="0" applyNumberFormat="1" applyFont="1" applyBorder="1" applyAlignment="1">
      <alignment horizontal="center" vertical="center"/>
    </xf>
    <xf numFmtId="3" fontId="3" fillId="0" borderId="8" xfId="0" applyNumberFormat="1" applyFont="1" applyBorder="1" applyAlignment="1">
      <alignment horizontal="center" vertical="center" wrapText="1"/>
    </xf>
    <xf numFmtId="3" fontId="8" fillId="0" borderId="4" xfId="0" applyNumberFormat="1" applyFont="1" applyBorder="1" applyAlignment="1">
      <alignment horizontal="center" vertical="center"/>
    </xf>
    <xf numFmtId="37" fontId="28" fillId="0" borderId="4" xfId="0" applyNumberFormat="1" applyFont="1" applyBorder="1" applyAlignment="1">
      <alignment horizontal="center" vertical="center"/>
    </xf>
    <xf numFmtId="37" fontId="28" fillId="0" borderId="20" xfId="0" applyNumberFormat="1" applyFont="1" applyBorder="1" applyAlignment="1">
      <alignment horizontal="center" vertical="center"/>
    </xf>
    <xf numFmtId="0" fontId="15" fillId="0" borderId="0" xfId="0" applyFont="1" applyAlignment="1"/>
    <xf numFmtId="0" fontId="0" fillId="0" borderId="0" xfId="0" applyAlignment="1"/>
    <xf numFmtId="1" fontId="8" fillId="0" borderId="11" xfId="0" applyNumberFormat="1" applyFont="1" applyBorder="1" applyAlignment="1">
      <alignment horizontal="center"/>
    </xf>
    <xf numFmtId="0" fontId="8" fillId="0" borderId="11" xfId="0" applyFont="1" applyBorder="1" applyAlignment="1">
      <alignment horizontal="center"/>
    </xf>
    <xf numFmtId="1" fontId="8" fillId="0" borderId="7" xfId="0" applyNumberFormat="1" applyFont="1" applyBorder="1" applyAlignment="1">
      <alignment horizontal="center"/>
    </xf>
    <xf numFmtId="0" fontId="8" fillId="0" borderId="0" xfId="0" applyFont="1" applyBorder="1" applyAlignment="1">
      <alignment horizontal="center"/>
    </xf>
    <xf numFmtId="3" fontId="8" fillId="0" borderId="13" xfId="0" applyNumberFormat="1" applyFont="1" applyBorder="1" applyAlignment="1">
      <alignment horizontal="center"/>
    </xf>
    <xf numFmtId="37" fontId="3" fillId="0" borderId="0" xfId="0" applyNumberFormat="1" applyFont="1" applyBorder="1"/>
    <xf numFmtId="37" fontId="3" fillId="0" borderId="13" xfId="0" applyNumberFormat="1" applyFont="1" applyBorder="1" applyAlignment="1">
      <alignment horizontal="center"/>
    </xf>
    <xf numFmtId="3" fontId="3" fillId="0" borderId="0" xfId="1" applyNumberFormat="1" applyFont="1" applyBorder="1"/>
    <xf numFmtId="166" fontId="3" fillId="0" borderId="0" xfId="0" applyNumberFormat="1" applyFont="1" applyBorder="1" applyAlignment="1">
      <alignment horizontal="right"/>
    </xf>
    <xf numFmtId="3" fontId="25" fillId="2" borderId="0" xfId="0" applyNumberFormat="1" applyFont="1" applyFill="1" applyBorder="1"/>
    <xf numFmtId="3" fontId="3" fillId="0" borderId="15" xfId="1" applyNumberFormat="1" applyFont="1" applyBorder="1" applyAlignment="1">
      <alignment horizontal="right"/>
    </xf>
    <xf numFmtId="3" fontId="3" fillId="0" borderId="13" xfId="1" applyNumberFormat="1" applyFont="1" applyBorder="1" applyAlignment="1">
      <alignment horizontal="center"/>
    </xf>
    <xf numFmtId="3" fontId="3" fillId="0" borderId="0" xfId="0" applyNumberFormat="1" applyFont="1" applyBorder="1" applyAlignment="1">
      <alignment horizontal="right"/>
    </xf>
    <xf numFmtId="3" fontId="3" fillId="0" borderId="14" xfId="0" applyNumberFormat="1" applyFont="1" applyBorder="1" applyAlignment="1">
      <alignment horizontal="right"/>
    </xf>
    <xf numFmtId="0" fontId="31" fillId="0" borderId="0" xfId="3" quotePrefix="1" applyFont="1"/>
    <xf numFmtId="0" fontId="31" fillId="0" borderId="0" xfId="3" applyFont="1"/>
    <xf numFmtId="0" fontId="33" fillId="0" borderId="0" xfId="0" applyFont="1" applyAlignment="1">
      <alignment horizontal="left" vertical="center"/>
    </xf>
    <xf numFmtId="0" fontId="34" fillId="0" borderId="0" xfId="0" applyFont="1" applyAlignment="1">
      <alignment horizontal="left" vertical="center"/>
    </xf>
    <xf numFmtId="0" fontId="0" fillId="0" borderId="0" xfId="0" applyAlignment="1">
      <alignment horizontal="left"/>
    </xf>
    <xf numFmtId="0" fontId="35" fillId="0" borderId="0" xfId="0" applyFont="1" applyAlignment="1">
      <alignment horizontal="left" vertical="center"/>
    </xf>
    <xf numFmtId="0" fontId="36" fillId="0" borderId="0" xfId="0" applyFont="1" applyAlignment="1">
      <alignment horizontal="left" vertical="center"/>
    </xf>
    <xf numFmtId="0" fontId="2" fillId="0" borderId="0" xfId="0" applyFont="1" applyAlignment="1">
      <alignment horizontal="left" vertical="center"/>
    </xf>
    <xf numFmtId="0" fontId="36" fillId="0" borderId="0" xfId="0" applyFont="1" applyAlignment="1">
      <alignment horizontal="left" vertical="center" wrapText="1"/>
    </xf>
    <xf numFmtId="0" fontId="43" fillId="0" borderId="0" xfId="0" applyFont="1" applyAlignment="1">
      <alignment horizontal="left" vertical="center"/>
    </xf>
    <xf numFmtId="0" fontId="0" fillId="0" borderId="0" xfId="0" applyAlignment="1">
      <alignment horizontal="left" wrapText="1"/>
    </xf>
    <xf numFmtId="0" fontId="0" fillId="0" borderId="0" xfId="0" applyAlignment="1">
      <alignment wrapText="1"/>
    </xf>
    <xf numFmtId="0" fontId="38" fillId="0" borderId="4" xfId="0" applyFont="1" applyBorder="1" applyAlignment="1">
      <alignment horizontal="left" vertical="center"/>
    </xf>
    <xf numFmtId="0" fontId="38" fillId="0" borderId="4" xfId="0" applyFont="1" applyBorder="1" applyAlignment="1">
      <alignment horizontal="center" vertical="center"/>
    </xf>
    <xf numFmtId="0" fontId="38" fillId="0" borderId="4" xfId="0" applyFont="1" applyBorder="1" applyAlignment="1">
      <alignment horizontal="center" vertical="center" wrapText="1"/>
    </xf>
    <xf numFmtId="4" fontId="45" fillId="0" borderId="4" xfId="0" applyNumberFormat="1" applyFont="1" applyBorder="1" applyAlignment="1">
      <alignment horizontal="center" vertical="center"/>
    </xf>
    <xf numFmtId="4" fontId="38" fillId="0" borderId="4" xfId="0" applyNumberFormat="1" applyFont="1" applyBorder="1" applyAlignment="1">
      <alignment horizontal="center" vertical="center"/>
    </xf>
    <xf numFmtId="0" fontId="42" fillId="0" borderId="4" xfId="0" applyFont="1" applyBorder="1" applyAlignment="1">
      <alignment horizontal="center" vertical="center" wrapText="1"/>
    </xf>
    <xf numFmtId="0" fontId="42" fillId="0" borderId="4" xfId="0" applyFont="1" applyBorder="1" applyAlignment="1">
      <alignment horizontal="left" vertical="center"/>
    </xf>
    <xf numFmtId="0" fontId="42" fillId="0" borderId="4" xfId="0" applyFont="1" applyBorder="1" applyAlignment="1">
      <alignment horizontal="center" vertical="center"/>
    </xf>
    <xf numFmtId="3" fontId="38" fillId="0" borderId="4" xfId="0" applyNumberFormat="1" applyFont="1" applyBorder="1" applyAlignment="1">
      <alignment horizontal="center" vertical="center"/>
    </xf>
    <xf numFmtId="4" fontId="42" fillId="0" borderId="4" xfId="0" applyNumberFormat="1" applyFont="1" applyBorder="1" applyAlignment="1">
      <alignment horizontal="center" vertical="center"/>
    </xf>
    <xf numFmtId="3" fontId="42" fillId="0" borderId="4" xfId="0" applyNumberFormat="1" applyFont="1" applyBorder="1" applyAlignment="1">
      <alignment horizontal="center" vertical="center"/>
    </xf>
    <xf numFmtId="0" fontId="0" fillId="0" borderId="4" xfId="0" applyBorder="1" applyAlignment="1">
      <alignment horizontal="center" vertical="center"/>
    </xf>
    <xf numFmtId="0" fontId="0" fillId="0" borderId="4" xfId="0" applyBorder="1" applyAlignment="1">
      <alignment horizontal="center"/>
    </xf>
    <xf numFmtId="0" fontId="46" fillId="0" borderId="0" xfId="0" applyFont="1"/>
    <xf numFmtId="0" fontId="1" fillId="0" borderId="0" xfId="0" applyFont="1"/>
    <xf numFmtId="0" fontId="48" fillId="0" borderId="0" xfId="0" applyFont="1" applyAlignment="1">
      <alignment horizontal="center"/>
    </xf>
    <xf numFmtId="0" fontId="35" fillId="0" borderId="0" xfId="0" applyFont="1" applyAlignment="1">
      <alignment horizontal="left" vertical="center"/>
    </xf>
    <xf numFmtId="165" fontId="8" fillId="0" borderId="8" xfId="1" applyFont="1" applyBorder="1" applyAlignment="1">
      <alignment vertical="center"/>
    </xf>
    <xf numFmtId="165" fontId="8" fillId="0" borderId="8" xfId="1" applyFont="1" applyBorder="1" applyAlignment="1">
      <alignment horizontal="center"/>
    </xf>
    <xf numFmtId="165" fontId="25" fillId="0" borderId="7" xfId="1" applyFont="1" applyBorder="1" applyAlignment="1">
      <alignment horizontal="center" vertical="center"/>
    </xf>
    <xf numFmtId="4" fontId="11" fillId="2" borderId="19" xfId="0" applyNumberFormat="1" applyFont="1" applyFill="1" applyBorder="1" applyAlignment="1">
      <alignment horizontal="center" vertical="center"/>
    </xf>
    <xf numFmtId="0" fontId="49" fillId="0" borderId="4" xfId="0" applyFont="1" applyBorder="1" applyAlignment="1">
      <alignment horizontal="center" vertical="center" wrapText="1"/>
    </xf>
    <xf numFmtId="0" fontId="0" fillId="0" borderId="15" xfId="0" applyBorder="1" applyAlignment="1">
      <alignment horizontal="left" vertical="center"/>
    </xf>
    <xf numFmtId="10" fontId="0" fillId="0" borderId="15" xfId="4" applyNumberFormat="1" applyFont="1" applyBorder="1" applyAlignment="1">
      <alignment horizontal="right" vertical="center"/>
    </xf>
    <xf numFmtId="169" fontId="0" fillId="0" borderId="15" xfId="0" applyNumberFormat="1" applyBorder="1" applyAlignment="1">
      <alignment horizontal="right" vertical="center"/>
    </xf>
    <xf numFmtId="165" fontId="25" fillId="0" borderId="4" xfId="1" applyFont="1" applyBorder="1" applyAlignment="1">
      <alignment horizontal="center" vertical="center"/>
    </xf>
    <xf numFmtId="170" fontId="0" fillId="0" borderId="0" xfId="1" applyNumberFormat="1" applyFont="1"/>
    <xf numFmtId="3" fontId="45" fillId="0" borderId="4" xfId="0" applyNumberFormat="1" applyFont="1" applyBorder="1" applyAlignment="1">
      <alignment horizontal="center" vertical="center"/>
    </xf>
    <xf numFmtId="4" fontId="25" fillId="2" borderId="5" xfId="0" applyNumberFormat="1" applyFont="1" applyFill="1" applyBorder="1" applyAlignment="1">
      <alignment horizontal="center" vertical="center"/>
    </xf>
    <xf numFmtId="4" fontId="25" fillId="2" borderId="9" xfId="0" applyNumberFormat="1" applyFont="1" applyFill="1" applyBorder="1" applyAlignment="1">
      <alignment horizontal="center" vertical="center"/>
    </xf>
    <xf numFmtId="0" fontId="51" fillId="0" borderId="0" xfId="3" applyFont="1" applyAlignment="1">
      <alignment horizontal="left"/>
    </xf>
    <xf numFmtId="1" fontId="8" fillId="0" borderId="1" xfId="0" applyNumberFormat="1" applyFont="1" applyBorder="1" applyAlignment="1">
      <alignment horizontal="center" vertical="center"/>
    </xf>
    <xf numFmtId="0" fontId="35" fillId="0" borderId="0" xfId="0" applyFont="1" applyAlignment="1">
      <alignment horizontal="left" vertical="center"/>
    </xf>
    <xf numFmtId="0" fontId="36" fillId="0" borderId="0" xfId="0" applyFont="1" applyAlignment="1">
      <alignment horizontal="left" vertical="center"/>
    </xf>
    <xf numFmtId="0" fontId="42" fillId="0" borderId="4" xfId="0" applyFont="1" applyBorder="1" applyAlignment="1">
      <alignment horizontal="center" vertical="center"/>
    </xf>
    <xf numFmtId="4" fontId="8" fillId="0" borderId="15" xfId="1" applyNumberFormat="1" applyFont="1" applyBorder="1" applyAlignment="1">
      <alignment horizontal="center" vertical="center"/>
    </xf>
    <xf numFmtId="165" fontId="6" fillId="0" borderId="0" xfId="0" applyNumberFormat="1" applyFont="1"/>
    <xf numFmtId="3" fontId="3" fillId="0" borderId="13" xfId="0" applyNumberFormat="1" applyFont="1" applyBorder="1" applyAlignment="1">
      <alignment vertical="center"/>
    </xf>
    <xf numFmtId="3" fontId="3" fillId="0" borderId="13" xfId="0" applyNumberFormat="1" applyFont="1" applyBorder="1" applyAlignment="1">
      <alignment horizontal="right"/>
    </xf>
    <xf numFmtId="3" fontId="3" fillId="0" borderId="16" xfId="1" applyNumberFormat="1" applyFont="1" applyBorder="1"/>
    <xf numFmtId="0" fontId="38" fillId="0" borderId="4" xfId="0" applyFont="1" applyBorder="1" applyAlignment="1">
      <alignment horizontal="right" vertical="center"/>
    </xf>
    <xf numFmtId="4" fontId="44" fillId="0" borderId="4" xfId="0" applyNumberFormat="1" applyFont="1" applyBorder="1" applyAlignment="1">
      <alignment horizontal="center" vertical="center"/>
    </xf>
    <xf numFmtId="0" fontId="35" fillId="0" borderId="0" xfId="0" applyFont="1" applyAlignment="1">
      <alignment horizontal="left" vertical="center" indent="2"/>
    </xf>
    <xf numFmtId="0" fontId="0" fillId="0" borderId="4" xfId="0" applyBorder="1" applyAlignment="1">
      <alignment horizontal="left" vertical="center"/>
    </xf>
    <xf numFmtId="171" fontId="0" fillId="0" borderId="15" xfId="2" applyNumberFormat="1" applyFont="1" applyBorder="1" applyAlignment="1">
      <alignment horizontal="right" vertical="center"/>
    </xf>
    <xf numFmtId="165" fontId="50" fillId="0" borderId="15" xfId="1" applyFont="1" applyBorder="1" applyAlignment="1">
      <alignment horizontal="right"/>
    </xf>
    <xf numFmtId="0" fontId="52" fillId="0" borderId="0" xfId="0" applyFont="1" applyAlignment="1">
      <alignment horizontal="left" vertical="center"/>
    </xf>
    <xf numFmtId="165" fontId="52" fillId="0" borderId="0" xfId="1" applyFont="1"/>
    <xf numFmtId="0" fontId="35" fillId="0" borderId="0" xfId="0" applyFont="1" applyAlignment="1">
      <alignment vertical="center" wrapText="1"/>
    </xf>
    <xf numFmtId="0" fontId="28" fillId="0" borderId="0" xfId="0" applyFont="1" applyAlignment="1">
      <alignment horizontal="center" vertical="center" wrapText="1"/>
    </xf>
    <xf numFmtId="0" fontId="28" fillId="0" borderId="0" xfId="0" applyFont="1" applyAlignment="1">
      <alignment vertical="center" wrapText="1"/>
    </xf>
    <xf numFmtId="0" fontId="35" fillId="0" borderId="0" xfId="0" applyFont="1" applyBorder="1" applyAlignment="1">
      <alignment vertical="center" wrapText="1"/>
    </xf>
    <xf numFmtId="0" fontId="23" fillId="3" borderId="0" xfId="0" applyFont="1" applyFill="1" applyAlignment="1">
      <alignment horizontal="center" vertical="center"/>
    </xf>
    <xf numFmtId="0" fontId="21" fillId="3" borderId="0" xfId="0" applyFont="1" applyFill="1" applyAlignment="1">
      <alignment horizontal="center" vertical="center"/>
    </xf>
    <xf numFmtId="14" fontId="21" fillId="3" borderId="0" xfId="0" applyNumberFormat="1" applyFont="1" applyFill="1" applyAlignment="1">
      <alignment horizontal="center" vertical="center"/>
    </xf>
    <xf numFmtId="0" fontId="8" fillId="0" borderId="0" xfId="0" applyFont="1" applyAlignment="1">
      <alignment horizontal="center"/>
    </xf>
    <xf numFmtId="0" fontId="5" fillId="0" borderId="0" xfId="0" applyFont="1" applyAlignment="1">
      <alignment horizontal="center"/>
    </xf>
    <xf numFmtId="1" fontId="8" fillId="0" borderId="7" xfId="0" applyNumberFormat="1" applyFont="1" applyBorder="1" applyAlignment="1">
      <alignment horizontal="center" vertical="center"/>
    </xf>
    <xf numFmtId="1" fontId="8" fillId="0" borderId="14" xfId="0" applyNumberFormat="1" applyFont="1" applyBorder="1" applyAlignment="1">
      <alignment horizontal="center" vertical="center"/>
    </xf>
    <xf numFmtId="1" fontId="8" fillId="0" borderId="11" xfId="0" applyNumberFormat="1" applyFont="1" applyBorder="1" applyAlignment="1">
      <alignment horizontal="center" vertical="center"/>
    </xf>
    <xf numFmtId="1" fontId="8" fillId="0" borderId="1" xfId="0" applyNumberFormat="1" applyFont="1" applyBorder="1" applyAlignment="1">
      <alignment horizontal="center" vertical="center"/>
    </xf>
    <xf numFmtId="0" fontId="4" fillId="0" borderId="0" xfId="0" applyFont="1" applyAlignment="1">
      <alignment horizontal="center"/>
    </xf>
    <xf numFmtId="0" fontId="7" fillId="0" borderId="0" xfId="0" applyFont="1" applyAlignment="1">
      <alignment horizontal="center"/>
    </xf>
    <xf numFmtId="14" fontId="10" fillId="0" borderId="0" xfId="0" applyNumberFormat="1" applyFont="1" applyAlignment="1">
      <alignment horizontal="center"/>
    </xf>
    <xf numFmtId="0" fontId="25" fillId="0" borderId="0" xfId="0" applyFont="1" applyAlignment="1">
      <alignment horizontal="center"/>
    </xf>
    <xf numFmtId="0" fontId="26" fillId="0" borderId="0" xfId="0" applyFont="1" applyAlignment="1">
      <alignment horizontal="center"/>
    </xf>
    <xf numFmtId="0" fontId="12" fillId="0" borderId="0" xfId="0" applyFont="1" applyAlignment="1">
      <alignment horizontal="center"/>
    </xf>
    <xf numFmtId="0" fontId="8" fillId="0" borderId="1" xfId="0" applyFont="1" applyBorder="1" applyAlignment="1">
      <alignment horizontal="center" vertical="center"/>
    </xf>
    <xf numFmtId="0" fontId="8" fillId="0" borderId="14" xfId="0" applyFont="1" applyBorder="1" applyAlignment="1">
      <alignment horizontal="center" vertical="center"/>
    </xf>
    <xf numFmtId="0" fontId="29" fillId="0" borderId="0" xfId="0" applyFont="1" applyAlignment="1">
      <alignment horizontal="center" vertical="center"/>
    </xf>
    <xf numFmtId="0" fontId="29" fillId="0" borderId="0" xfId="0" applyFont="1" applyAlignment="1">
      <alignment horizontal="center"/>
    </xf>
    <xf numFmtId="0" fontId="26" fillId="0" borderId="0" xfId="0" applyFont="1" applyAlignment="1">
      <alignment horizontal="center" vertical="center"/>
    </xf>
    <xf numFmtId="0" fontId="30" fillId="0" borderId="0" xfId="0" applyFont="1" applyAlignment="1">
      <alignment horizontal="center"/>
    </xf>
    <xf numFmtId="0" fontId="10" fillId="0" borderId="0" xfId="0" applyFont="1" applyAlignment="1">
      <alignment horizontal="center"/>
    </xf>
    <xf numFmtId="0" fontId="15" fillId="0" borderId="0" xfId="0" applyFont="1" applyAlignment="1">
      <alignment horizontal="center"/>
    </xf>
    <xf numFmtId="0" fontId="2" fillId="0" borderId="1" xfId="0" applyFont="1" applyBorder="1" applyAlignment="1">
      <alignment horizontal="center"/>
    </xf>
    <xf numFmtId="0" fontId="32" fillId="0" borderId="0" xfId="0" applyFont="1" applyAlignment="1">
      <alignment horizontal="center" vertical="center"/>
    </xf>
    <xf numFmtId="0" fontId="33" fillId="0" borderId="0" xfId="0" applyFont="1" applyAlignment="1">
      <alignment horizontal="left" vertical="center" wrapText="1"/>
    </xf>
    <xf numFmtId="0" fontId="0" fillId="0" borderId="0" xfId="0" applyAlignment="1">
      <alignment horizontal="left" vertical="top" wrapText="1"/>
    </xf>
    <xf numFmtId="0" fontId="0" fillId="0" borderId="0" xfId="0" applyAlignment="1">
      <alignment horizontal="left" vertical="top"/>
    </xf>
    <xf numFmtId="0" fontId="36" fillId="0" borderId="0" xfId="0" applyFont="1" applyAlignment="1">
      <alignment horizontal="left" vertical="center" wrapText="1"/>
    </xf>
    <xf numFmtId="0" fontId="35" fillId="0" borderId="0" xfId="0" applyFont="1" applyAlignment="1">
      <alignment horizontal="center" vertical="center"/>
    </xf>
    <xf numFmtId="0" fontId="35" fillId="0" borderId="0" xfId="0" applyFont="1" applyAlignment="1">
      <alignment horizontal="left" vertical="center"/>
    </xf>
    <xf numFmtId="0" fontId="25" fillId="0" borderId="0" xfId="0" applyFont="1" applyAlignment="1">
      <alignment horizontal="left" vertical="center" wrapText="1"/>
    </xf>
    <xf numFmtId="0" fontId="28" fillId="0" borderId="0" xfId="0" applyFont="1" applyAlignment="1">
      <alignment horizontal="left" vertical="center" wrapText="1"/>
    </xf>
    <xf numFmtId="0" fontId="36" fillId="0" borderId="0" xfId="0" applyFont="1" applyAlignment="1">
      <alignment horizontal="left" vertical="center"/>
    </xf>
    <xf numFmtId="0" fontId="0" fillId="0" borderId="0" xfId="0" applyAlignment="1">
      <alignment horizontal="left" vertical="center" wrapText="1"/>
    </xf>
    <xf numFmtId="0" fontId="35" fillId="0" borderId="0" xfId="0" applyFont="1" applyAlignment="1">
      <alignment horizontal="left" vertical="center" wrapText="1"/>
    </xf>
    <xf numFmtId="0" fontId="36" fillId="0" borderId="0" xfId="0" applyFont="1" applyAlignment="1">
      <alignment horizontal="left" vertical="top" wrapText="1"/>
    </xf>
    <xf numFmtId="0" fontId="38" fillId="0" borderId="5" xfId="0" applyFont="1" applyBorder="1" applyAlignment="1">
      <alignment horizontal="center" vertical="center" wrapText="1"/>
    </xf>
    <xf numFmtId="0" fontId="38" fillId="0" borderId="9" xfId="0" applyFont="1" applyBorder="1" applyAlignment="1">
      <alignment horizontal="center" vertical="center" wrapText="1"/>
    </xf>
    <xf numFmtId="0" fontId="40" fillId="0" borderId="0" xfId="0" applyFont="1" applyAlignment="1">
      <alignment horizontal="left" vertical="top" wrapText="1"/>
    </xf>
    <xf numFmtId="0" fontId="40" fillId="0" borderId="0" xfId="0" applyFont="1" applyAlignment="1">
      <alignment horizontal="left" vertical="center" wrapText="1"/>
    </xf>
    <xf numFmtId="0" fontId="42" fillId="0" borderId="4" xfId="0" applyFont="1" applyBorder="1" applyAlignment="1">
      <alignment horizontal="center" vertical="center"/>
    </xf>
    <xf numFmtId="0" fontId="38" fillId="0" borderId="18" xfId="0" applyFont="1" applyBorder="1" applyAlignment="1">
      <alignment horizontal="center" vertical="center"/>
    </xf>
    <xf numFmtId="0" fontId="38" fillId="0" borderId="15" xfId="0" applyFont="1" applyBorder="1" applyAlignment="1">
      <alignment horizontal="center" vertical="center"/>
    </xf>
    <xf numFmtId="0" fontId="47" fillId="0" borderId="18" xfId="0" applyFont="1" applyBorder="1" applyAlignment="1">
      <alignment horizontal="center"/>
    </xf>
    <xf numFmtId="0" fontId="47" fillId="0" borderId="2" xfId="0" applyFont="1" applyBorder="1" applyAlignment="1">
      <alignment horizontal="center"/>
    </xf>
    <xf numFmtId="0" fontId="50" fillId="0" borderId="15" xfId="0" applyFont="1" applyBorder="1" applyAlignment="1">
      <alignment horizontal="right"/>
    </xf>
    <xf numFmtId="0" fontId="49" fillId="0" borderId="4" xfId="0" applyFont="1" applyBorder="1" applyAlignment="1">
      <alignment horizontal="center" vertical="center" wrapText="1"/>
    </xf>
  </cellXfs>
  <cellStyles count="5">
    <cellStyle name="Hipervínculo" xfId="3" builtinId="8"/>
    <cellStyle name="Millares" xfId="1" builtinId="3"/>
    <cellStyle name="Millares [0]" xfId="2" builtinId="6"/>
    <cellStyle name="Normal" xfId="0" builtinId="0"/>
    <cellStyle name="Porcentaje"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5" Type="http://schemas.openxmlformats.org/officeDocument/2006/relationships/image" Target="../media/image6.emf"/><Relationship Id="rId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3</xdr:col>
      <xdr:colOff>312613</xdr:colOff>
      <xdr:row>4</xdr:row>
      <xdr:rowOff>104776</xdr:rowOff>
    </xdr:to>
    <xdr:pic>
      <xdr:nvPicPr>
        <xdr:cNvPr id="2" name="Imagen 2">
          <a:extLst>
            <a:ext uri="{FF2B5EF4-FFF2-40B4-BE49-F238E27FC236}">
              <a16:creationId xmlns:a16="http://schemas.microsoft.com/office/drawing/2014/main" xmlns="" id="{78F41F8B-DB99-4A82-BC49-16051BA97C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
          <a:ext cx="2598613" cy="1181100"/>
        </a:xfrm>
        <a:prstGeom prst="rect">
          <a:avLst/>
        </a:prstGeom>
        <a:noFill/>
        <a:ln w="9525">
          <a:solidFill>
            <a:srgbClr val="17375E"/>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40"/>
  <sheetViews>
    <sheetView showGridLines="0" tabSelected="1" topLeftCell="C24" zoomScale="130" zoomScaleNormal="130" workbookViewId="0">
      <selection activeCell="Q42" sqref="Q42"/>
    </sheetView>
  </sheetViews>
  <sheetFormatPr baseColWidth="10" defaultRowHeight="15"/>
  <cols>
    <col min="5" max="5" width="15.140625" customWidth="1"/>
    <col min="9" max="9" width="13.28515625" customWidth="1"/>
    <col min="12" max="12" width="18.28515625" hidden="1" customWidth="1"/>
    <col min="13" max="13" width="15.85546875" hidden="1" customWidth="1"/>
    <col min="14" max="14" width="25" hidden="1" customWidth="1"/>
    <col min="15" max="15" width="14.42578125" hidden="1" customWidth="1"/>
    <col min="16" max="16" width="11.42578125" hidden="1" customWidth="1"/>
  </cols>
  <sheetData>
    <row r="1" spans="1:16">
      <c r="A1" s="64"/>
      <c r="B1" s="64"/>
      <c r="C1" s="64"/>
      <c r="D1" s="64"/>
      <c r="E1" s="64"/>
      <c r="F1" s="64"/>
      <c r="G1" s="64"/>
      <c r="H1" s="64"/>
      <c r="I1" s="64"/>
      <c r="J1" s="64"/>
      <c r="K1" s="64"/>
      <c r="N1" s="65" t="s">
        <v>67</v>
      </c>
      <c r="O1" s="66">
        <v>43466</v>
      </c>
    </row>
    <row r="2" spans="1:16" ht="23.25">
      <c r="A2" s="67"/>
      <c r="B2" s="67"/>
      <c r="C2" s="67"/>
      <c r="D2" s="64"/>
      <c r="E2" s="64"/>
      <c r="F2" s="64"/>
      <c r="G2" s="64"/>
      <c r="H2" s="64"/>
      <c r="I2" s="68"/>
      <c r="J2" s="69"/>
      <c r="K2" s="68"/>
      <c r="L2" t="s">
        <v>68</v>
      </c>
      <c r="M2" s="70">
        <v>6463.95</v>
      </c>
      <c r="N2" s="65" t="s">
        <v>69</v>
      </c>
      <c r="O2" s="66">
        <v>43465</v>
      </c>
      <c r="P2" s="71">
        <v>2018</v>
      </c>
    </row>
    <row r="3" spans="1:16" ht="23.25">
      <c r="A3" s="67"/>
      <c r="B3" s="67"/>
      <c r="C3" s="67"/>
      <c r="D3" s="64"/>
      <c r="E3" s="64"/>
      <c r="F3" s="64"/>
      <c r="G3" s="64"/>
      <c r="H3" s="64"/>
      <c r="I3" s="68"/>
      <c r="J3" s="72"/>
      <c r="K3" s="68"/>
      <c r="L3" t="s">
        <v>70</v>
      </c>
      <c r="M3" s="70">
        <v>6442.33</v>
      </c>
      <c r="N3" s="65" t="s">
        <v>71</v>
      </c>
      <c r="O3" s="66">
        <v>43830</v>
      </c>
      <c r="P3" s="71">
        <v>2019</v>
      </c>
    </row>
    <row r="4" spans="1:16" ht="23.25">
      <c r="A4" s="67"/>
      <c r="B4" s="67"/>
      <c r="C4" s="67"/>
      <c r="D4" s="64"/>
      <c r="E4" s="64"/>
      <c r="F4" s="64"/>
      <c r="G4" s="64"/>
      <c r="H4" s="64"/>
      <c r="I4" s="68"/>
      <c r="J4" s="72"/>
      <c r="K4" s="68"/>
      <c r="N4" s="65"/>
      <c r="O4" s="73">
        <f>+O3</f>
        <v>43830</v>
      </c>
    </row>
    <row r="5" spans="1:16" ht="23.25">
      <c r="A5" s="67"/>
      <c r="B5" s="67"/>
      <c r="C5" s="67"/>
      <c r="D5" s="64"/>
      <c r="E5" s="64"/>
      <c r="F5" s="64"/>
      <c r="G5" s="64"/>
      <c r="H5" s="64"/>
      <c r="I5" s="68"/>
      <c r="J5" s="74"/>
      <c r="K5" s="68"/>
    </row>
    <row r="6" spans="1:16" ht="10.5" customHeight="1">
      <c r="A6" s="67"/>
      <c r="B6" s="67"/>
      <c r="C6" s="67"/>
      <c r="D6" s="64"/>
      <c r="E6" s="64"/>
      <c r="F6" s="64"/>
      <c r="G6" s="64"/>
      <c r="H6" s="64"/>
      <c r="I6" s="64"/>
      <c r="J6" s="64"/>
      <c r="K6" s="64"/>
    </row>
    <row r="7" spans="1:16" ht="29.25" customHeight="1">
      <c r="A7" s="64"/>
      <c r="B7" s="64"/>
      <c r="C7" s="322" t="s">
        <v>85</v>
      </c>
      <c r="D7" s="322"/>
      <c r="E7" s="322"/>
      <c r="F7" s="322"/>
      <c r="G7" s="322"/>
      <c r="H7" s="322"/>
      <c r="I7" s="322"/>
      <c r="J7" s="64"/>
      <c r="K7" s="64"/>
    </row>
    <row r="8" spans="1:16" ht="22.5" customHeight="1">
      <c r="A8" s="64"/>
      <c r="B8" s="64"/>
      <c r="C8" s="322" t="s">
        <v>72</v>
      </c>
      <c r="D8" s="322"/>
      <c r="E8" s="322"/>
      <c r="F8" s="322"/>
      <c r="G8" s="322"/>
      <c r="H8" s="322"/>
      <c r="I8" s="322"/>
      <c r="J8" s="64"/>
      <c r="K8" s="64"/>
    </row>
    <row r="9" spans="1:16" ht="23.25">
      <c r="A9" s="64"/>
      <c r="B9" s="64"/>
      <c r="C9" s="323" t="s">
        <v>73</v>
      </c>
      <c r="D9" s="323"/>
      <c r="E9" s="323"/>
      <c r="F9" s="323"/>
      <c r="G9" s="323"/>
      <c r="H9" s="323"/>
      <c r="I9" s="323"/>
      <c r="J9" s="75"/>
      <c r="K9" s="64"/>
    </row>
    <row r="10" spans="1:16" ht="23.25">
      <c r="A10" s="64"/>
      <c r="B10" s="64"/>
      <c r="C10" s="324">
        <f>+O3</f>
        <v>43830</v>
      </c>
      <c r="D10" s="324"/>
      <c r="E10" s="324"/>
      <c r="F10" s="324"/>
      <c r="G10" s="324"/>
      <c r="H10" s="324"/>
      <c r="I10" s="324"/>
      <c r="J10" s="75"/>
      <c r="K10" s="64"/>
    </row>
    <row r="11" spans="1:16" ht="5.25" customHeight="1">
      <c r="A11" s="64"/>
      <c r="B11" s="64"/>
      <c r="C11" s="76"/>
      <c r="D11" s="76"/>
      <c r="E11" s="76"/>
      <c r="F11" s="76"/>
      <c r="G11" s="76"/>
      <c r="H11" s="76"/>
      <c r="I11" s="75"/>
      <c r="J11" s="75"/>
      <c r="K11" s="64"/>
    </row>
    <row r="12" spans="1:16">
      <c r="A12" s="56"/>
      <c r="B12" s="56"/>
      <c r="C12" s="77"/>
      <c r="D12" s="77"/>
      <c r="E12" s="77"/>
      <c r="F12" s="77"/>
      <c r="G12" s="77"/>
      <c r="H12" s="77"/>
      <c r="I12" s="78"/>
      <c r="J12" s="78"/>
      <c r="K12" s="56"/>
    </row>
    <row r="13" spans="1:16" ht="23.25">
      <c r="C13" s="79"/>
      <c r="D13" s="79"/>
      <c r="E13" s="80" t="s">
        <v>74</v>
      </c>
    </row>
    <row r="14" spans="1:16">
      <c r="B14" s="1"/>
      <c r="C14" s="258" t="s">
        <v>75</v>
      </c>
      <c r="D14" s="81"/>
      <c r="E14" s="81"/>
      <c r="F14" s="81"/>
      <c r="G14" s="81"/>
      <c r="H14" s="259">
        <v>1</v>
      </c>
      <c r="I14" s="81"/>
      <c r="J14" s="81"/>
      <c r="K14" s="81"/>
    </row>
    <row r="15" spans="1:16">
      <c r="B15" s="1"/>
      <c r="C15" s="259" t="s">
        <v>76</v>
      </c>
      <c r="D15" s="81"/>
      <c r="E15" s="81"/>
      <c r="F15" s="81"/>
      <c r="G15" s="81"/>
      <c r="H15" s="259">
        <v>2</v>
      </c>
      <c r="I15" s="81"/>
      <c r="J15" s="81"/>
      <c r="K15" s="81"/>
    </row>
    <row r="16" spans="1:16">
      <c r="B16" s="1"/>
      <c r="C16" s="259" t="s">
        <v>77</v>
      </c>
      <c r="D16" s="81"/>
      <c r="E16" s="81"/>
      <c r="F16" s="81"/>
      <c r="G16" s="81"/>
      <c r="H16" s="259">
        <v>3</v>
      </c>
      <c r="I16" s="81"/>
      <c r="J16" s="81"/>
      <c r="K16" s="81"/>
    </row>
    <row r="17" spans="2:11">
      <c r="B17" s="1"/>
      <c r="C17" s="259" t="s">
        <v>78</v>
      </c>
      <c r="D17" s="81"/>
      <c r="E17" s="81"/>
      <c r="F17" s="81"/>
      <c r="G17" s="81"/>
      <c r="H17" s="259">
        <v>4</v>
      </c>
      <c r="I17" s="81"/>
      <c r="J17" s="81"/>
      <c r="K17" s="81"/>
    </row>
    <row r="18" spans="2:11">
      <c r="B18" s="1"/>
      <c r="C18" s="259" t="s">
        <v>79</v>
      </c>
      <c r="D18" s="81"/>
      <c r="E18" s="81"/>
      <c r="F18" s="81"/>
      <c r="G18" s="81"/>
      <c r="H18" s="259">
        <v>5</v>
      </c>
      <c r="I18" s="81"/>
      <c r="J18" s="81"/>
      <c r="K18" s="81"/>
    </row>
    <row r="19" spans="2:11">
      <c r="B19" s="1"/>
      <c r="C19" s="259" t="s">
        <v>80</v>
      </c>
      <c r="D19" s="81"/>
      <c r="E19" s="81"/>
      <c r="F19" s="81"/>
      <c r="G19" s="81"/>
      <c r="H19" s="259">
        <v>6</v>
      </c>
      <c r="I19" s="81"/>
      <c r="J19" s="81"/>
      <c r="K19" s="81"/>
    </row>
    <row r="20" spans="2:11">
      <c r="B20" s="1"/>
      <c r="C20" s="259" t="s">
        <v>81</v>
      </c>
      <c r="D20" s="81"/>
      <c r="E20" s="81"/>
      <c r="F20" s="81"/>
      <c r="G20" s="81"/>
      <c r="H20" s="259">
        <v>7</v>
      </c>
      <c r="I20" s="81"/>
      <c r="J20" s="81"/>
      <c r="K20" s="81"/>
    </row>
    <row r="21" spans="2:11">
      <c r="B21" s="1"/>
      <c r="C21" s="259" t="s">
        <v>82</v>
      </c>
      <c r="D21" s="81"/>
      <c r="E21" s="81"/>
      <c r="F21" s="81"/>
      <c r="G21" s="81"/>
      <c r="H21" s="259">
        <v>8</v>
      </c>
      <c r="I21" s="81"/>
      <c r="J21" s="81"/>
      <c r="K21" s="81"/>
    </row>
    <row r="22" spans="2:11">
      <c r="B22" s="81"/>
      <c r="C22" s="259" t="s">
        <v>89</v>
      </c>
      <c r="D22" s="81"/>
      <c r="E22" s="81"/>
      <c r="F22" s="81"/>
      <c r="G22" s="81"/>
      <c r="H22" s="259">
        <v>9</v>
      </c>
      <c r="I22" s="81"/>
      <c r="J22" s="81"/>
      <c r="K22" s="81"/>
    </row>
    <row r="23" spans="2:11">
      <c r="C23" s="259" t="s">
        <v>90</v>
      </c>
      <c r="D23" s="81"/>
      <c r="E23" s="81"/>
      <c r="F23" s="81"/>
      <c r="G23" s="81"/>
      <c r="H23" s="259">
        <v>10</v>
      </c>
      <c r="I23" s="81"/>
      <c r="J23" s="81"/>
      <c r="K23" s="81"/>
    </row>
    <row r="24" spans="2:11">
      <c r="C24" s="258" t="s">
        <v>84</v>
      </c>
      <c r="D24" s="81"/>
      <c r="E24" s="81"/>
      <c r="F24" s="81"/>
      <c r="G24" s="81"/>
      <c r="H24" s="259">
        <v>11</v>
      </c>
      <c r="I24" s="81"/>
      <c r="J24" s="81"/>
      <c r="K24" s="81"/>
    </row>
    <row r="25" spans="2:11">
      <c r="C25" s="81"/>
      <c r="D25" s="81"/>
      <c r="E25" s="81"/>
      <c r="F25" s="81"/>
      <c r="G25" s="81"/>
      <c r="H25" s="81"/>
      <c r="I25" s="81"/>
      <c r="J25" s="81"/>
      <c r="K25" s="81"/>
    </row>
    <row r="26" spans="2:11">
      <c r="C26" s="81"/>
      <c r="D26" s="81"/>
      <c r="E26" s="81"/>
      <c r="F26" s="81"/>
      <c r="G26" s="81"/>
      <c r="H26" s="81"/>
      <c r="I26" s="81"/>
      <c r="J26" s="81"/>
      <c r="K26" s="81"/>
    </row>
    <row r="27" spans="2:11">
      <c r="C27" s="81"/>
      <c r="D27" s="81"/>
      <c r="E27" s="81"/>
      <c r="F27" s="81"/>
      <c r="G27" s="81"/>
      <c r="H27" s="81"/>
      <c r="I27" s="81"/>
      <c r="J27" s="81"/>
      <c r="K27" s="81"/>
    </row>
    <row r="28" spans="2:11">
      <c r="C28" s="81"/>
      <c r="D28" s="81"/>
      <c r="E28" s="81"/>
      <c r="F28" s="81"/>
      <c r="G28" s="81"/>
      <c r="H28" s="81"/>
      <c r="I28" s="81"/>
      <c r="J28" s="81"/>
      <c r="K28" s="81"/>
    </row>
    <row r="29" spans="2:11">
      <c r="C29" s="81"/>
      <c r="D29" s="81"/>
      <c r="E29" s="81"/>
      <c r="F29" s="81"/>
      <c r="G29" s="81"/>
      <c r="H29" s="81"/>
      <c r="I29" s="81"/>
      <c r="J29" s="81"/>
      <c r="K29" s="81"/>
    </row>
    <row r="30" spans="2:11">
      <c r="C30" s="81"/>
      <c r="D30" s="81"/>
      <c r="E30" s="81"/>
      <c r="F30" s="81"/>
      <c r="G30" s="81"/>
      <c r="H30" s="81"/>
      <c r="I30" s="81"/>
      <c r="J30" s="81"/>
      <c r="K30" s="81"/>
    </row>
    <row r="31" spans="2:11">
      <c r="C31" s="81"/>
      <c r="D31" s="81"/>
      <c r="E31" s="81"/>
      <c r="F31" s="81"/>
      <c r="G31" s="81"/>
      <c r="H31" s="81"/>
      <c r="I31" s="81"/>
      <c r="J31" s="81"/>
      <c r="K31" s="81"/>
    </row>
    <row r="33" spans="3:17" ht="10.5" customHeight="1"/>
    <row r="34" spans="3:17" ht="6.75" customHeight="1"/>
    <row r="37" spans="3:17" ht="15.75">
      <c r="F37" s="318"/>
      <c r="G37" s="319"/>
      <c r="H37" s="319"/>
      <c r="I37" s="319"/>
      <c r="J37" s="319"/>
      <c r="K37" s="319"/>
      <c r="L37" s="319"/>
      <c r="M37" s="319"/>
      <c r="N37" s="319"/>
      <c r="O37" s="319"/>
      <c r="P37" s="319"/>
      <c r="Q37" s="319"/>
    </row>
    <row r="38" spans="3:17" ht="15.75">
      <c r="F38" s="318"/>
      <c r="G38" s="319"/>
      <c r="H38" s="319"/>
      <c r="I38" s="319"/>
      <c r="J38" s="319"/>
      <c r="K38" s="319"/>
      <c r="L38" s="319"/>
      <c r="M38" s="319"/>
      <c r="N38" s="319"/>
      <c r="O38" s="319"/>
      <c r="P38" s="319"/>
      <c r="Q38" s="319"/>
    </row>
    <row r="39" spans="3:17" ht="15.75">
      <c r="F39" s="318"/>
      <c r="G39" s="321"/>
      <c r="H39" s="318"/>
      <c r="I39" s="321"/>
      <c r="J39" s="318"/>
      <c r="K39" s="321"/>
      <c r="L39" s="318"/>
    </row>
    <row r="40" spans="3:17" ht="15.75">
      <c r="C40" s="319"/>
      <c r="D40" s="318"/>
      <c r="E40" s="319"/>
      <c r="F40" s="319"/>
      <c r="G40" s="319"/>
      <c r="H40" s="320"/>
      <c r="I40" s="319"/>
      <c r="J40" s="320"/>
      <c r="K40" s="319"/>
      <c r="L40" s="318"/>
    </row>
  </sheetData>
  <mergeCells count="4">
    <mergeCell ref="C7:I7"/>
    <mergeCell ref="C8:I8"/>
    <mergeCell ref="C9:I9"/>
    <mergeCell ref="C10:I10"/>
  </mergeCells>
  <hyperlinks>
    <hyperlink ref="C14" location="'1'!A1" display="ESTADO DE FLUJO DE CAJA EN DOLARES AMERICANOS"/>
    <hyperlink ref="H14" location="'1'!A1" display="'1'!A1"/>
    <hyperlink ref="C15" location="'2'!A1" display="ESTADO DE VARIACION DEL ACTIVO NETO EN DOLARES AMERICANOS"/>
    <hyperlink ref="H15" location="'2'!A1" display="'2'!A1"/>
    <hyperlink ref="C16" location="'3'!A1" display="ESTADO DE RESULTADO EN DOLARES AMERICANOS"/>
    <hyperlink ref="H16" location="'3'!A1" display="'3'!A1"/>
    <hyperlink ref="C17" location="'4'!A1" display="BALANCE GENERAL EN DOLARES AMERICANOS"/>
    <hyperlink ref="H17" location="'4'!A1" display="'4'!A1"/>
    <hyperlink ref="C18" location="'5'!A1" display="BALANCE GENERAL EN GUARANIES"/>
    <hyperlink ref="H18" location="'5'!A1" display="'5'!A1"/>
    <hyperlink ref="C19" location="'6'!A1" display="ESTADO DE RESULTADO EN GUARANIES"/>
    <hyperlink ref="H19" location="'6'!A1" display="'6'!A1"/>
    <hyperlink ref="C20" location="'7'!A1" display="ESTADO DE VARIACION DEL ACTIVO NETO EN GUARANIES"/>
    <hyperlink ref="H20" location="'7'!A1" display="'7'!A1"/>
    <hyperlink ref="C21" location="'8'!A1" display="ESTADO DE FLUJO DE CAJA EN GUARANIES"/>
    <hyperlink ref="H21" location="'8'!A1" display="'8'!A1"/>
    <hyperlink ref="C22" location="'9'!A1" display="INFORME SINDICO"/>
    <hyperlink ref="H22" location="'9'!A1" display="'9'!A1"/>
    <hyperlink ref="C23" location="'10'!A1" display="NOTAS A LOS ESTADOS CONTABLES"/>
    <hyperlink ref="H23" location="'10'!A1" display="'10'!A1"/>
    <hyperlink ref="C24" location="'11'!A1" display="CUADRO DE INVERSIONES"/>
    <hyperlink ref="H24" location="'11'!A1" display="'11'!A1"/>
  </hyperlinks>
  <pageMargins left="0.7" right="0.7" top="0.75" bottom="0.75" header="0.3" footer="0.3"/>
  <pageSetup orientation="portrait"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17"/>
  <sheetViews>
    <sheetView showGridLines="0" zoomScaleNormal="100" workbookViewId="0">
      <selection activeCell="E18" sqref="E18"/>
    </sheetView>
  </sheetViews>
  <sheetFormatPr baseColWidth="10" defaultRowHeight="15"/>
  <cols>
    <col min="5" max="5" width="21.5703125" customWidth="1"/>
    <col min="6" max="6" width="24.140625" customWidth="1"/>
  </cols>
  <sheetData>
    <row r="2" spans="1:7" ht="15" customHeight="1">
      <c r="A2" s="346" t="s">
        <v>91</v>
      </c>
      <c r="B2" s="346"/>
      <c r="C2" s="346"/>
      <c r="D2" s="346"/>
      <c r="E2" s="346"/>
      <c r="F2" s="346"/>
      <c r="G2" s="346"/>
    </row>
    <row r="3" spans="1:7">
      <c r="B3" s="260"/>
    </row>
    <row r="4" spans="1:7">
      <c r="B4" s="260"/>
    </row>
    <row r="5" spans="1:7">
      <c r="A5" s="260" t="s">
        <v>92</v>
      </c>
      <c r="B5" s="262"/>
      <c r="C5" s="262"/>
    </row>
    <row r="6" spans="1:7">
      <c r="A6" s="261" t="s">
        <v>93</v>
      </c>
      <c r="B6" s="262"/>
      <c r="C6" s="262"/>
    </row>
    <row r="8" spans="1:7">
      <c r="B8" s="260"/>
    </row>
    <row r="9" spans="1:7">
      <c r="B9" s="347" t="s">
        <v>290</v>
      </c>
      <c r="C9" s="347"/>
      <c r="D9" s="347"/>
      <c r="E9" s="347"/>
      <c r="F9" s="347"/>
    </row>
    <row r="10" spans="1:7">
      <c r="B10" s="347"/>
      <c r="C10" s="347"/>
      <c r="D10" s="347"/>
      <c r="E10" s="347"/>
      <c r="F10" s="347"/>
    </row>
    <row r="11" spans="1:7" ht="99.75" customHeight="1">
      <c r="B11" s="347"/>
      <c r="C11" s="347"/>
      <c r="D11" s="347"/>
      <c r="E11" s="347"/>
      <c r="F11" s="347"/>
    </row>
    <row r="12" spans="1:7">
      <c r="B12" s="260" t="s">
        <v>94</v>
      </c>
    </row>
    <row r="13" spans="1:7">
      <c r="B13" s="260"/>
    </row>
    <row r="14" spans="1:7">
      <c r="B14" s="260"/>
    </row>
    <row r="15" spans="1:7">
      <c r="B15" s="260"/>
    </row>
    <row r="16" spans="1:7">
      <c r="B16" s="261" t="s">
        <v>95</v>
      </c>
    </row>
    <row r="17" spans="2:2">
      <c r="B17" s="260" t="s">
        <v>96</v>
      </c>
    </row>
  </sheetData>
  <mergeCells count="2">
    <mergeCell ref="A2:G2"/>
    <mergeCell ref="B9:F11"/>
  </mergeCells>
  <pageMargins left="0.7" right="0.7" top="0.75" bottom="0.75" header="0.3" footer="0.3"/>
  <pageSetup scale="8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173"/>
  <sheetViews>
    <sheetView showGridLines="0" topLeftCell="A112" zoomScale="85" zoomScaleNormal="85" workbookViewId="0">
      <selection activeCell="E164" sqref="E163:E164"/>
    </sheetView>
  </sheetViews>
  <sheetFormatPr baseColWidth="10" defaultRowHeight="15"/>
  <cols>
    <col min="1" max="1" width="37.5703125" customWidth="1"/>
    <col min="2" max="2" width="29.85546875" customWidth="1"/>
    <col min="3" max="3" width="17" customWidth="1"/>
    <col min="5" max="5" width="15.7109375" customWidth="1"/>
    <col min="7" max="7" width="13.140625" customWidth="1"/>
  </cols>
  <sheetData>
    <row r="2" spans="1:7" ht="15.75">
      <c r="A2" s="351" t="s">
        <v>83</v>
      </c>
      <c r="B2" s="351"/>
      <c r="C2" s="351"/>
      <c r="D2" s="351"/>
      <c r="E2" s="351"/>
      <c r="F2" s="351"/>
      <c r="G2" s="351"/>
    </row>
    <row r="3" spans="1:7" ht="15.75">
      <c r="A3" s="351" t="s">
        <v>190</v>
      </c>
      <c r="B3" s="351"/>
      <c r="C3" s="351"/>
      <c r="D3" s="351"/>
      <c r="E3" s="351"/>
      <c r="F3" s="351"/>
      <c r="G3" s="351"/>
    </row>
    <row r="4" spans="1:7" ht="15.75">
      <c r="A4" s="352" t="s">
        <v>191</v>
      </c>
      <c r="B4" s="352"/>
      <c r="C4" s="352"/>
      <c r="D4" s="352"/>
      <c r="E4" s="352"/>
      <c r="F4" s="352"/>
      <c r="G4" s="352"/>
    </row>
    <row r="5" spans="1:7" ht="37.5" customHeight="1">
      <c r="A5" s="350" t="s">
        <v>97</v>
      </c>
      <c r="B5" s="350"/>
      <c r="C5" s="350"/>
      <c r="D5" s="350"/>
      <c r="E5" s="350"/>
      <c r="F5" s="350"/>
      <c r="G5" s="350"/>
    </row>
    <row r="6" spans="1:7" ht="112.5" customHeight="1">
      <c r="A6" s="353" t="s">
        <v>98</v>
      </c>
      <c r="B6" s="353"/>
      <c r="C6" s="353"/>
      <c r="D6" s="353"/>
      <c r="E6" s="353"/>
      <c r="F6" s="353"/>
      <c r="G6" s="353"/>
    </row>
    <row r="7" spans="1:7" ht="51" customHeight="1">
      <c r="A7" s="350" t="s">
        <v>99</v>
      </c>
      <c r="B7" s="350"/>
      <c r="C7" s="350"/>
      <c r="D7" s="350"/>
      <c r="E7" s="350"/>
      <c r="F7" s="350"/>
      <c r="G7" s="350"/>
    </row>
    <row r="8" spans="1:7">
      <c r="A8" s="350" t="s">
        <v>100</v>
      </c>
      <c r="B8" s="350"/>
      <c r="C8" s="350"/>
      <c r="D8" s="350"/>
      <c r="E8" s="350"/>
      <c r="F8" s="350"/>
      <c r="G8" s="350"/>
    </row>
    <row r="9" spans="1:7" ht="34.5" customHeight="1">
      <c r="A9" s="350"/>
      <c r="B9" s="350"/>
      <c r="C9" s="350"/>
      <c r="D9" s="350"/>
      <c r="E9" s="350"/>
      <c r="F9" s="350"/>
      <c r="G9" s="350"/>
    </row>
    <row r="10" spans="1:7" ht="15.75">
      <c r="A10" s="352" t="s">
        <v>101</v>
      </c>
      <c r="B10" s="352"/>
      <c r="C10" s="352"/>
      <c r="D10" s="352"/>
      <c r="E10" s="352"/>
      <c r="F10" s="352"/>
      <c r="G10" s="352"/>
    </row>
    <row r="11" spans="1:7" ht="66" customHeight="1">
      <c r="A11" s="350" t="s">
        <v>102</v>
      </c>
      <c r="B11" s="350"/>
      <c r="C11" s="350"/>
      <c r="D11" s="350"/>
      <c r="E11" s="350"/>
      <c r="F11" s="350"/>
      <c r="G11" s="350"/>
    </row>
    <row r="12" spans="1:7" ht="15" customHeight="1">
      <c r="A12" s="350" t="s">
        <v>300</v>
      </c>
      <c r="B12" s="350"/>
      <c r="C12" s="350"/>
      <c r="D12" s="350"/>
      <c r="E12" s="350"/>
      <c r="F12" s="350"/>
      <c r="G12" s="350"/>
    </row>
    <row r="13" spans="1:7">
      <c r="A13" s="350" t="s">
        <v>103</v>
      </c>
      <c r="B13" s="350"/>
      <c r="C13" s="350"/>
      <c r="D13" s="350"/>
      <c r="E13" s="350"/>
      <c r="F13" s="350"/>
      <c r="G13" s="350"/>
    </row>
    <row r="14" spans="1:7" ht="81.75" customHeight="1">
      <c r="A14" s="350" t="s">
        <v>104</v>
      </c>
      <c r="B14" s="350"/>
      <c r="C14" s="350"/>
      <c r="D14" s="350"/>
      <c r="E14" s="350"/>
      <c r="F14" s="350"/>
      <c r="G14" s="350"/>
    </row>
    <row r="15" spans="1:7">
      <c r="A15" s="350" t="s">
        <v>301</v>
      </c>
      <c r="B15" s="350"/>
      <c r="C15" s="350"/>
      <c r="D15" s="350"/>
      <c r="E15" s="350"/>
      <c r="F15" s="350"/>
      <c r="G15" s="350"/>
    </row>
    <row r="16" spans="1:7" ht="40.5" customHeight="1">
      <c r="A16" s="350" t="s">
        <v>105</v>
      </c>
      <c r="B16" s="350"/>
      <c r="C16" s="350"/>
      <c r="D16" s="350"/>
      <c r="E16" s="350"/>
      <c r="F16" s="350"/>
      <c r="G16" s="350"/>
    </row>
    <row r="17" spans="1:7" ht="78" customHeight="1">
      <c r="A17" s="350" t="s">
        <v>106</v>
      </c>
      <c r="B17" s="350"/>
      <c r="C17" s="350"/>
      <c r="D17" s="350"/>
      <c r="E17" s="350"/>
      <c r="F17" s="350"/>
      <c r="G17" s="350"/>
    </row>
    <row r="18" spans="1:7" ht="29.25" customHeight="1">
      <c r="A18" s="350" t="s">
        <v>107</v>
      </c>
      <c r="B18" s="350"/>
      <c r="C18" s="350"/>
      <c r="D18" s="350"/>
      <c r="E18" s="350"/>
      <c r="F18" s="350"/>
      <c r="G18" s="350"/>
    </row>
    <row r="19" spans="1:7" ht="49.5" customHeight="1">
      <c r="A19" s="350" t="s">
        <v>108</v>
      </c>
      <c r="B19" s="350"/>
      <c r="C19" s="350"/>
      <c r="D19" s="350"/>
      <c r="E19" s="350"/>
      <c r="F19" s="350"/>
      <c r="G19" s="350"/>
    </row>
    <row r="20" spans="1:7" ht="33.75" customHeight="1">
      <c r="A20" s="350" t="s">
        <v>109</v>
      </c>
      <c r="B20" s="350"/>
      <c r="C20" s="350"/>
      <c r="D20" s="350"/>
      <c r="E20" s="350"/>
      <c r="F20" s="350"/>
      <c r="G20" s="350"/>
    </row>
    <row r="21" spans="1:7">
      <c r="A21" s="350" t="s">
        <v>110</v>
      </c>
      <c r="B21" s="350"/>
      <c r="C21" s="350"/>
      <c r="D21" s="350"/>
      <c r="E21" s="350"/>
      <c r="F21" s="350"/>
      <c r="G21" s="350"/>
    </row>
    <row r="22" spans="1:7" ht="33" customHeight="1">
      <c r="A22" s="350" t="s">
        <v>291</v>
      </c>
      <c r="B22" s="350"/>
      <c r="C22" s="350"/>
      <c r="D22" s="350"/>
      <c r="E22" s="350"/>
      <c r="F22" s="350"/>
      <c r="G22" s="350"/>
    </row>
    <row r="23" spans="1:7" ht="46.5" customHeight="1">
      <c r="A23" s="350" t="s">
        <v>292</v>
      </c>
      <c r="B23" s="350"/>
      <c r="C23" s="350"/>
      <c r="D23" s="350"/>
      <c r="E23" s="350"/>
      <c r="F23" s="350"/>
      <c r="G23" s="350"/>
    </row>
    <row r="24" spans="1:7" ht="35.25" customHeight="1">
      <c r="A24" s="350" t="s">
        <v>111</v>
      </c>
      <c r="B24" s="350"/>
      <c r="C24" s="350"/>
      <c r="D24" s="350"/>
      <c r="E24" s="350"/>
      <c r="F24" s="350"/>
      <c r="G24" s="350"/>
    </row>
    <row r="25" spans="1:7" ht="46.5" customHeight="1">
      <c r="A25" s="350" t="s">
        <v>112</v>
      </c>
      <c r="B25" s="350"/>
      <c r="C25" s="350"/>
      <c r="D25" s="350"/>
      <c r="E25" s="350"/>
      <c r="F25" s="350"/>
      <c r="G25" s="350"/>
    </row>
    <row r="26" spans="1:7" ht="43.5" customHeight="1">
      <c r="A26" s="350" t="s">
        <v>113</v>
      </c>
      <c r="B26" s="350"/>
      <c r="C26" s="350"/>
      <c r="D26" s="350"/>
      <c r="E26" s="350"/>
      <c r="F26" s="350"/>
      <c r="G26" s="350"/>
    </row>
    <row r="27" spans="1:7">
      <c r="A27" s="354" t="s">
        <v>114</v>
      </c>
      <c r="B27" s="354"/>
      <c r="C27" s="354"/>
      <c r="D27" s="354"/>
      <c r="E27" s="354"/>
      <c r="F27" s="354"/>
      <c r="G27" s="354"/>
    </row>
    <row r="28" spans="1:7">
      <c r="A28" s="350" t="s">
        <v>115</v>
      </c>
      <c r="B28" s="350"/>
      <c r="C28" s="350"/>
      <c r="D28" s="350"/>
      <c r="E28" s="350"/>
      <c r="F28" s="350"/>
      <c r="G28" s="350"/>
    </row>
    <row r="29" spans="1:7" ht="16.5" customHeight="1">
      <c r="A29" s="350"/>
      <c r="B29" s="350"/>
      <c r="C29" s="350"/>
      <c r="D29" s="350"/>
      <c r="E29" s="350"/>
      <c r="F29" s="350"/>
      <c r="G29" s="350"/>
    </row>
    <row r="30" spans="1:7" ht="27.75" customHeight="1">
      <c r="A30" s="350" t="s">
        <v>116</v>
      </c>
      <c r="B30" s="350"/>
      <c r="C30" s="350"/>
      <c r="D30" s="350"/>
      <c r="E30" s="350"/>
      <c r="F30" s="350"/>
      <c r="G30" s="350"/>
    </row>
    <row r="31" spans="1:7" ht="49.5" customHeight="1">
      <c r="A31" s="350" t="s">
        <v>117</v>
      </c>
      <c r="B31" s="350"/>
      <c r="C31" s="350"/>
      <c r="D31" s="350"/>
      <c r="E31" s="350"/>
      <c r="F31" s="350"/>
      <c r="G31" s="350"/>
    </row>
    <row r="32" spans="1:7">
      <c r="A32" s="355" t="s">
        <v>118</v>
      </c>
      <c r="B32" s="355"/>
      <c r="C32" s="355"/>
      <c r="D32" s="355"/>
      <c r="E32" s="355"/>
      <c r="F32" s="355"/>
      <c r="G32" s="355"/>
    </row>
    <row r="33" spans="1:7" ht="38.25" customHeight="1">
      <c r="A33" s="350" t="s">
        <v>119</v>
      </c>
      <c r="B33" s="350"/>
      <c r="C33" s="350"/>
      <c r="D33" s="350"/>
      <c r="E33" s="350"/>
      <c r="F33" s="350"/>
      <c r="G33" s="350"/>
    </row>
    <row r="34" spans="1:7" ht="48" customHeight="1">
      <c r="A34" s="350" t="s">
        <v>120</v>
      </c>
      <c r="B34" s="350"/>
      <c r="C34" s="350"/>
      <c r="D34" s="350"/>
      <c r="E34" s="350"/>
      <c r="F34" s="350"/>
      <c r="G34" s="350"/>
    </row>
    <row r="35" spans="1:7" ht="47.25" customHeight="1">
      <c r="A35" s="350" t="s">
        <v>121</v>
      </c>
      <c r="B35" s="350"/>
      <c r="C35" s="350"/>
      <c r="D35" s="350"/>
      <c r="E35" s="350"/>
      <c r="F35" s="350"/>
      <c r="G35" s="350"/>
    </row>
    <row r="36" spans="1:7" ht="46.5" customHeight="1">
      <c r="A36" s="350" t="s">
        <v>122</v>
      </c>
      <c r="B36" s="350"/>
      <c r="C36" s="350"/>
      <c r="D36" s="350"/>
      <c r="E36" s="350"/>
      <c r="F36" s="350"/>
      <c r="G36" s="350"/>
    </row>
    <row r="37" spans="1:7" ht="67.5" customHeight="1">
      <c r="A37" s="350" t="s">
        <v>123</v>
      </c>
      <c r="B37" s="350"/>
      <c r="C37" s="350"/>
      <c r="D37" s="350"/>
      <c r="E37" s="350"/>
      <c r="F37" s="350"/>
      <c r="G37" s="350"/>
    </row>
    <row r="38" spans="1:7" ht="21.75" customHeight="1">
      <c r="A38" s="350" t="s">
        <v>124</v>
      </c>
      <c r="B38" s="350"/>
      <c r="C38" s="350"/>
      <c r="D38" s="350"/>
      <c r="E38" s="350"/>
      <c r="F38" s="350"/>
      <c r="G38" s="350"/>
    </row>
    <row r="39" spans="1:7" s="269" customFormat="1">
      <c r="A39" s="266"/>
      <c r="B39" s="268"/>
      <c r="C39" s="268"/>
      <c r="D39" s="268"/>
      <c r="E39" s="268"/>
    </row>
    <row r="40" spans="1:7">
      <c r="A40" s="264"/>
      <c r="B40" s="262"/>
      <c r="C40" s="262"/>
      <c r="D40" s="262"/>
      <c r="E40" s="262"/>
    </row>
    <row r="41" spans="1:7" ht="15.75">
      <c r="A41" s="352" t="s">
        <v>125</v>
      </c>
      <c r="B41" s="352"/>
      <c r="C41" s="352"/>
      <c r="D41" s="352"/>
      <c r="E41" s="352"/>
      <c r="F41" s="352"/>
      <c r="G41" s="352"/>
    </row>
    <row r="42" spans="1:7" ht="39" customHeight="1">
      <c r="A42" s="350" t="s">
        <v>126</v>
      </c>
      <c r="B42" s="350"/>
      <c r="C42" s="350"/>
      <c r="D42" s="350"/>
      <c r="E42" s="350"/>
      <c r="F42" s="350"/>
      <c r="G42" s="350"/>
    </row>
    <row r="43" spans="1:7" ht="72" customHeight="1">
      <c r="A43" s="350"/>
      <c r="B43" s="350"/>
      <c r="C43" s="350"/>
      <c r="D43" s="350"/>
      <c r="E43" s="350"/>
      <c r="F43" s="350"/>
      <c r="G43" s="350"/>
    </row>
    <row r="44" spans="1:7" ht="15.75" customHeight="1">
      <c r="A44" s="350" t="s">
        <v>127</v>
      </c>
      <c r="B44" s="350"/>
      <c r="C44" s="350"/>
      <c r="D44" s="350"/>
      <c r="E44" s="350"/>
      <c r="F44" s="350"/>
      <c r="G44" s="350"/>
    </row>
    <row r="45" spans="1:7" ht="13.5" customHeight="1">
      <c r="A45" s="350"/>
      <c r="B45" s="350"/>
      <c r="C45" s="350"/>
      <c r="D45" s="350"/>
      <c r="E45" s="350"/>
      <c r="F45" s="350"/>
      <c r="G45" s="350"/>
    </row>
    <row r="46" spans="1:7" ht="13.5" customHeight="1">
      <c r="A46" s="350" t="s">
        <v>128</v>
      </c>
      <c r="B46" s="350"/>
      <c r="C46" s="350"/>
      <c r="D46" s="350"/>
      <c r="E46" s="350"/>
      <c r="F46" s="350"/>
      <c r="G46" s="350"/>
    </row>
    <row r="47" spans="1:7" ht="12" customHeight="1">
      <c r="A47" s="350"/>
      <c r="B47" s="350"/>
      <c r="C47" s="350"/>
      <c r="D47" s="350"/>
      <c r="E47" s="350"/>
      <c r="F47" s="350"/>
      <c r="G47" s="350"/>
    </row>
    <row r="48" spans="1:7" ht="15.75">
      <c r="A48" s="352" t="s">
        <v>129</v>
      </c>
      <c r="B48" s="352"/>
      <c r="C48" s="352"/>
      <c r="D48" s="352"/>
      <c r="E48" s="352"/>
      <c r="F48" s="352"/>
      <c r="G48" s="352"/>
    </row>
    <row r="49" spans="1:7" ht="15" customHeight="1">
      <c r="A49" s="350" t="s">
        <v>130</v>
      </c>
      <c r="B49" s="350"/>
      <c r="C49" s="350"/>
      <c r="D49" s="350"/>
      <c r="E49" s="350"/>
      <c r="F49" s="350"/>
      <c r="G49" s="350"/>
    </row>
    <row r="50" spans="1:7" ht="24" customHeight="1">
      <c r="A50" s="350"/>
      <c r="B50" s="350"/>
      <c r="C50" s="350"/>
      <c r="D50" s="350"/>
      <c r="E50" s="350"/>
      <c r="F50" s="350"/>
      <c r="G50" s="350"/>
    </row>
    <row r="51" spans="1:7">
      <c r="A51" s="350"/>
      <c r="B51" s="350"/>
      <c r="C51" s="350"/>
      <c r="D51" s="350"/>
      <c r="E51" s="350"/>
      <c r="F51" s="350"/>
      <c r="G51" s="350"/>
    </row>
    <row r="52" spans="1:7" ht="15.75">
      <c r="A52" s="357" t="s">
        <v>131</v>
      </c>
      <c r="B52" s="357"/>
      <c r="C52" s="357"/>
      <c r="D52" s="357"/>
      <c r="E52" s="357"/>
      <c r="F52" s="357"/>
      <c r="G52" s="357"/>
    </row>
    <row r="53" spans="1:7" ht="26.25" customHeight="1">
      <c r="A53" s="350" t="s">
        <v>295</v>
      </c>
      <c r="B53" s="350"/>
      <c r="C53" s="350"/>
      <c r="D53" s="350"/>
      <c r="E53" s="350"/>
      <c r="F53" s="350"/>
      <c r="G53" s="350"/>
    </row>
    <row r="54" spans="1:7" ht="21.75" customHeight="1">
      <c r="A54" s="350"/>
      <c r="B54" s="350"/>
      <c r="C54" s="350"/>
      <c r="D54" s="350"/>
      <c r="E54" s="350"/>
      <c r="F54" s="350"/>
      <c r="G54" s="350"/>
    </row>
    <row r="55" spans="1:7" ht="15.75">
      <c r="A55" s="357" t="s">
        <v>132</v>
      </c>
      <c r="B55" s="357"/>
      <c r="C55" s="357"/>
      <c r="D55" s="357"/>
      <c r="E55" s="357"/>
      <c r="F55" s="357"/>
      <c r="G55" s="357"/>
    </row>
    <row r="56" spans="1:7" ht="33" customHeight="1">
      <c r="A56" s="350" t="s">
        <v>133</v>
      </c>
      <c r="B56" s="350"/>
      <c r="C56" s="350"/>
      <c r="D56" s="350"/>
      <c r="E56" s="350"/>
      <c r="F56" s="350"/>
      <c r="G56" s="350"/>
    </row>
    <row r="57" spans="1:7" ht="15.75">
      <c r="A57" s="352" t="s">
        <v>134</v>
      </c>
      <c r="B57" s="352"/>
      <c r="C57" s="352"/>
      <c r="D57" s="352"/>
      <c r="E57" s="352"/>
      <c r="F57" s="352"/>
      <c r="G57" s="352"/>
    </row>
    <row r="58" spans="1:7" ht="20.25" customHeight="1">
      <c r="A58" s="356" t="s">
        <v>135</v>
      </c>
      <c r="B58" s="356"/>
      <c r="C58" s="356"/>
      <c r="D58" s="356"/>
      <c r="E58" s="356"/>
      <c r="F58" s="356"/>
      <c r="G58" s="356"/>
    </row>
    <row r="59" spans="1:7" ht="23.25" customHeight="1">
      <c r="A59" s="356"/>
      <c r="B59" s="356"/>
      <c r="C59" s="356"/>
      <c r="D59" s="356"/>
      <c r="E59" s="356"/>
      <c r="F59" s="356"/>
      <c r="G59" s="356"/>
    </row>
    <row r="60" spans="1:7" ht="15.75">
      <c r="A60" s="357" t="s">
        <v>136</v>
      </c>
      <c r="B60" s="357"/>
      <c r="C60" s="357"/>
      <c r="D60" s="357"/>
      <c r="E60" s="357"/>
      <c r="F60" s="357"/>
      <c r="G60" s="357"/>
    </row>
    <row r="61" spans="1:7" ht="15.75" customHeight="1">
      <c r="A61" s="350" t="s">
        <v>137</v>
      </c>
      <c r="B61" s="350"/>
      <c r="C61" s="350"/>
      <c r="D61" s="350"/>
      <c r="E61" s="350"/>
      <c r="F61" s="350"/>
      <c r="G61" s="350"/>
    </row>
    <row r="62" spans="1:7" ht="33.75" customHeight="1">
      <c r="A62" s="350"/>
      <c r="B62" s="350"/>
      <c r="C62" s="350"/>
      <c r="D62" s="350"/>
      <c r="E62" s="350"/>
      <c r="F62" s="350"/>
      <c r="G62" s="350"/>
    </row>
    <row r="63" spans="1:7" ht="15.75">
      <c r="A63" s="352" t="s">
        <v>138</v>
      </c>
      <c r="B63" s="352"/>
      <c r="C63" s="352"/>
      <c r="D63" s="352"/>
      <c r="E63" s="352"/>
      <c r="F63" s="352"/>
      <c r="G63" s="352"/>
    </row>
    <row r="64" spans="1:7" ht="17.25" customHeight="1">
      <c r="A64" s="350" t="s">
        <v>139</v>
      </c>
      <c r="B64" s="350"/>
      <c r="C64" s="350"/>
      <c r="D64" s="350"/>
      <c r="E64" s="350"/>
      <c r="F64" s="350"/>
      <c r="G64" s="350"/>
    </row>
    <row r="65" spans="1:7" ht="16.5" customHeight="1">
      <c r="A65" s="350"/>
      <c r="B65" s="350"/>
      <c r="C65" s="350"/>
      <c r="D65" s="350"/>
      <c r="E65" s="350"/>
      <c r="F65" s="350"/>
      <c r="G65" s="350"/>
    </row>
    <row r="66" spans="1:7" ht="15.75">
      <c r="A66" s="350" t="s">
        <v>296</v>
      </c>
      <c r="B66" s="357"/>
      <c r="C66" s="357"/>
      <c r="D66" s="357"/>
      <c r="E66" s="357"/>
      <c r="F66" s="357"/>
      <c r="G66" s="357"/>
    </row>
    <row r="67" spans="1:7" ht="33.75" customHeight="1">
      <c r="A67" s="350" t="s">
        <v>140</v>
      </c>
      <c r="B67" s="350"/>
      <c r="C67" s="350"/>
      <c r="D67" s="350"/>
      <c r="E67" s="350"/>
      <c r="F67" s="350"/>
      <c r="G67" s="350"/>
    </row>
    <row r="68" spans="1:7" ht="51.75" customHeight="1">
      <c r="A68" s="350" t="s">
        <v>141</v>
      </c>
      <c r="B68" s="350"/>
      <c r="C68" s="350"/>
      <c r="D68" s="350"/>
      <c r="E68" s="350"/>
      <c r="F68" s="350"/>
      <c r="G68" s="350"/>
    </row>
    <row r="69" spans="1:7" ht="36.75" customHeight="1">
      <c r="A69" s="350" t="s">
        <v>142</v>
      </c>
      <c r="B69" s="350"/>
      <c r="C69" s="350"/>
      <c r="D69" s="350"/>
      <c r="E69" s="350"/>
      <c r="F69" s="350"/>
      <c r="G69" s="350"/>
    </row>
    <row r="70" spans="1:7" s="350" customFormat="1" ht="20.25" customHeight="1">
      <c r="A70" s="350" t="s">
        <v>143</v>
      </c>
    </row>
    <row r="71" spans="1:7" ht="30.75" customHeight="1">
      <c r="A71" s="357" t="s">
        <v>144</v>
      </c>
      <c r="B71" s="357"/>
      <c r="C71" s="357"/>
      <c r="D71" s="357"/>
      <c r="E71" s="357"/>
      <c r="F71" s="357"/>
      <c r="G71" s="357"/>
    </row>
    <row r="72" spans="1:7" ht="15.75">
      <c r="A72" s="263"/>
      <c r="B72" s="262"/>
      <c r="C72" s="262"/>
      <c r="D72" s="262"/>
      <c r="E72" s="262"/>
    </row>
    <row r="73" spans="1:7" ht="30">
      <c r="B73" s="270"/>
      <c r="C73" s="272" t="s">
        <v>145</v>
      </c>
      <c r="D73" s="272" t="s">
        <v>146</v>
      </c>
    </row>
    <row r="74" spans="1:7">
      <c r="B74" s="270" t="s">
        <v>147</v>
      </c>
      <c r="C74" s="295">
        <v>6442.33</v>
      </c>
      <c r="D74" s="295">
        <v>5960.14</v>
      </c>
    </row>
    <row r="75" spans="1:7">
      <c r="B75" s="270" t="s">
        <v>148</v>
      </c>
      <c r="C75" s="295">
        <v>6463.95</v>
      </c>
      <c r="D75" s="295">
        <v>5960.94</v>
      </c>
    </row>
    <row r="76" spans="1:7" ht="15.75">
      <c r="A76" s="263"/>
      <c r="B76" s="262"/>
      <c r="C76" s="262"/>
      <c r="D76" s="262"/>
    </row>
    <row r="77" spans="1:7" ht="15.75">
      <c r="A77" s="263"/>
      <c r="B77" s="262"/>
      <c r="C77" s="262"/>
      <c r="D77" s="262"/>
      <c r="E77" s="262"/>
    </row>
    <row r="78" spans="1:7" ht="15.75">
      <c r="A78" s="263" t="s">
        <v>149</v>
      </c>
      <c r="B78" s="262"/>
      <c r="C78" s="262"/>
      <c r="D78" s="262"/>
      <c r="E78" s="262"/>
    </row>
    <row r="79" spans="1:7" ht="15.75">
      <c r="A79" s="263"/>
      <c r="B79" s="262"/>
      <c r="C79" s="262"/>
      <c r="D79" s="262"/>
      <c r="E79" s="262"/>
    </row>
    <row r="80" spans="1:7" ht="30">
      <c r="A80" s="275" t="s">
        <v>150</v>
      </c>
      <c r="B80" s="275" t="s">
        <v>151</v>
      </c>
      <c r="C80" s="275" t="s">
        <v>152</v>
      </c>
      <c r="D80" s="275" t="s">
        <v>153</v>
      </c>
      <c r="E80" s="275" t="s">
        <v>154</v>
      </c>
    </row>
    <row r="81" spans="1:6">
      <c r="A81" s="270" t="s">
        <v>155</v>
      </c>
      <c r="B81" s="271" t="s">
        <v>86</v>
      </c>
      <c r="C81" s="273">
        <v>5311660.2</v>
      </c>
      <c r="D81" s="274">
        <v>6442.33</v>
      </c>
      <c r="E81" s="297">
        <v>34219467856</v>
      </c>
    </row>
    <row r="82" spans="1:6">
      <c r="A82" s="270" t="s">
        <v>156</v>
      </c>
      <c r="B82" s="271" t="s">
        <v>86</v>
      </c>
      <c r="C82" s="273">
        <v>2473.13</v>
      </c>
      <c r="D82" s="274">
        <v>6442.33</v>
      </c>
      <c r="E82" s="297">
        <v>15932720</v>
      </c>
    </row>
    <row r="83" spans="1:6" ht="15.75">
      <c r="A83" s="263"/>
      <c r="B83" s="262"/>
      <c r="C83" s="262"/>
      <c r="D83" s="262"/>
      <c r="E83" s="262"/>
    </row>
    <row r="85" spans="1:6" ht="15.75">
      <c r="A85" s="352" t="s">
        <v>192</v>
      </c>
      <c r="B85" s="352"/>
      <c r="C85" s="352"/>
      <c r="D85" s="352"/>
      <c r="E85" s="352"/>
      <c r="F85" s="352"/>
    </row>
    <row r="86" spans="1:6" ht="24" customHeight="1">
      <c r="A86" s="358" t="s">
        <v>157</v>
      </c>
      <c r="B86" s="358"/>
      <c r="C86" s="358"/>
      <c r="D86" s="358"/>
      <c r="E86" s="358"/>
      <c r="F86" s="358"/>
    </row>
    <row r="87" spans="1:6" ht="30.75" customHeight="1">
      <c r="A87" s="358"/>
      <c r="B87" s="358"/>
      <c r="C87" s="358"/>
      <c r="D87" s="358"/>
      <c r="E87" s="358"/>
      <c r="F87" s="358"/>
    </row>
    <row r="88" spans="1:6" ht="22.5" customHeight="1">
      <c r="A88" s="358"/>
      <c r="B88" s="358"/>
      <c r="C88" s="358"/>
      <c r="D88" s="358"/>
      <c r="E88" s="358"/>
      <c r="F88" s="358"/>
    </row>
    <row r="89" spans="1:6" ht="15.75">
      <c r="A89" s="357" t="s">
        <v>158</v>
      </c>
      <c r="B89" s="357"/>
      <c r="C89" s="357"/>
      <c r="D89" s="357"/>
      <c r="E89" s="357"/>
      <c r="F89" s="357"/>
    </row>
    <row r="90" spans="1:6" ht="15.75">
      <c r="A90" s="263"/>
      <c r="B90" s="262"/>
      <c r="C90" s="262"/>
      <c r="D90" s="262"/>
      <c r="E90" s="262"/>
    </row>
    <row r="91" spans="1:6" ht="23.25" customHeight="1">
      <c r="A91" s="361" t="s">
        <v>159</v>
      </c>
      <c r="B91" s="361"/>
      <c r="C91" s="361"/>
      <c r="D91" s="361"/>
      <c r="E91" s="361"/>
      <c r="F91" s="361"/>
    </row>
    <row r="92" spans="1:6" ht="28.5" customHeight="1">
      <c r="A92" s="361"/>
      <c r="B92" s="361"/>
      <c r="C92" s="361"/>
      <c r="D92" s="361"/>
      <c r="E92" s="361"/>
      <c r="F92" s="361"/>
    </row>
    <row r="93" spans="1:6">
      <c r="A93" s="362" t="s">
        <v>160</v>
      </c>
      <c r="B93" s="362"/>
      <c r="C93" s="362"/>
      <c r="D93" s="362"/>
      <c r="E93" s="362"/>
      <c r="F93" s="362"/>
    </row>
    <row r="94" spans="1:6">
      <c r="A94" s="362"/>
      <c r="B94" s="362"/>
      <c r="C94" s="362"/>
      <c r="D94" s="362"/>
      <c r="E94" s="362"/>
      <c r="F94" s="362"/>
    </row>
    <row r="96" spans="1:6" ht="30">
      <c r="A96" s="275" t="s">
        <v>161</v>
      </c>
      <c r="B96" s="275" t="s">
        <v>151</v>
      </c>
      <c r="C96" s="275" t="s">
        <v>152</v>
      </c>
      <c r="D96" s="275" t="s">
        <v>153</v>
      </c>
      <c r="E96" s="275" t="s">
        <v>154</v>
      </c>
    </row>
    <row r="97" spans="1:5">
      <c r="A97" s="270" t="s">
        <v>162</v>
      </c>
      <c r="B97" s="271" t="s">
        <v>86</v>
      </c>
      <c r="C97" s="279">
        <v>28895.24</v>
      </c>
      <c r="D97" s="279">
        <v>6442.33</v>
      </c>
      <c r="E97" s="280">
        <v>186152672</v>
      </c>
    </row>
    <row r="98" spans="1:5">
      <c r="A98" s="276" t="s">
        <v>302</v>
      </c>
      <c r="B98" s="271" t="s">
        <v>86</v>
      </c>
      <c r="C98" s="279">
        <v>799.47</v>
      </c>
      <c r="D98" s="304"/>
      <c r="E98" s="280">
        <v>5150450</v>
      </c>
    </row>
    <row r="99" spans="1:5">
      <c r="A99" s="310" t="s">
        <v>303</v>
      </c>
      <c r="B99" s="271" t="s">
        <v>86</v>
      </c>
      <c r="C99" s="274">
        <v>356.17</v>
      </c>
      <c r="D99" s="274">
        <v>6442.33</v>
      </c>
      <c r="E99" s="278">
        <v>2294565</v>
      </c>
    </row>
    <row r="100" spans="1:5">
      <c r="A100" s="310" t="s">
        <v>304</v>
      </c>
      <c r="B100" s="271" t="s">
        <v>86</v>
      </c>
      <c r="C100" s="274">
        <v>1.96</v>
      </c>
      <c r="D100" s="274">
        <v>6442.33</v>
      </c>
      <c r="E100" s="278">
        <v>12627</v>
      </c>
    </row>
    <row r="101" spans="1:5">
      <c r="A101" s="310" t="s">
        <v>305</v>
      </c>
      <c r="B101" s="271" t="s">
        <v>86</v>
      </c>
      <c r="C101" s="274">
        <v>441.34</v>
      </c>
      <c r="D101" s="274">
        <v>6442.33</v>
      </c>
      <c r="E101" s="278">
        <v>2843258</v>
      </c>
    </row>
    <row r="102" spans="1:5">
      <c r="A102" s="364" t="s">
        <v>163</v>
      </c>
      <c r="B102" s="365"/>
      <c r="C102" s="280">
        <f>+C98+C97</f>
        <v>29694.710000000003</v>
      </c>
      <c r="D102" s="280"/>
      <c r="E102" s="280">
        <f>+E98+E97</f>
        <v>191303122</v>
      </c>
    </row>
    <row r="103" spans="1:5">
      <c r="A103" s="264"/>
      <c r="B103" s="262"/>
      <c r="C103" s="262"/>
      <c r="D103" s="262"/>
      <c r="E103" s="262"/>
    </row>
    <row r="104" spans="1:5" ht="15.75">
      <c r="A104" s="263"/>
      <c r="B104" s="262"/>
      <c r="C104" s="262"/>
      <c r="D104" s="262"/>
      <c r="E104" s="262"/>
    </row>
    <row r="105" spans="1:5">
      <c r="A105" s="267"/>
      <c r="B105" s="262"/>
      <c r="C105" s="262"/>
      <c r="D105" s="262"/>
      <c r="E105" s="262"/>
    </row>
    <row r="106" spans="1:5" ht="15.75">
      <c r="A106" s="263" t="s">
        <v>164</v>
      </c>
      <c r="B106" s="262"/>
      <c r="C106" s="262"/>
      <c r="D106" s="262"/>
      <c r="E106" s="262"/>
    </row>
    <row r="107" spans="1:5">
      <c r="B107" s="262"/>
      <c r="C107" s="262"/>
      <c r="D107" s="262"/>
      <c r="E107" s="262"/>
    </row>
    <row r="108" spans="1:5" ht="60">
      <c r="A108" s="275" t="s">
        <v>165</v>
      </c>
      <c r="B108" s="275" t="s">
        <v>166</v>
      </c>
      <c r="C108" s="275" t="s">
        <v>193</v>
      </c>
      <c r="D108" s="275" t="s">
        <v>167</v>
      </c>
      <c r="E108" s="262"/>
    </row>
    <row r="109" spans="1:5">
      <c r="A109" s="276" t="s">
        <v>168</v>
      </c>
      <c r="B109" s="277"/>
      <c r="C109" s="281"/>
      <c r="D109" s="271"/>
      <c r="E109" s="262"/>
    </row>
    <row r="110" spans="1:5">
      <c r="A110" s="270" t="s">
        <v>169</v>
      </c>
      <c r="B110" s="274">
        <v>1046.722256</v>
      </c>
      <c r="C110" s="274">
        <v>5233611.28</v>
      </c>
      <c r="D110" s="271">
        <v>25</v>
      </c>
      <c r="E110" s="262"/>
    </row>
    <row r="111" spans="1:5">
      <c r="A111" s="270" t="s">
        <v>170</v>
      </c>
      <c r="B111" s="274">
        <v>1051.331962</v>
      </c>
      <c r="C111" s="274">
        <v>5256659.8099999996</v>
      </c>
      <c r="D111" s="271">
        <v>25</v>
      </c>
      <c r="E111" s="262"/>
    </row>
    <row r="112" spans="1:5">
      <c r="A112" s="270" t="s">
        <v>171</v>
      </c>
      <c r="B112" s="274">
        <v>1056.208985</v>
      </c>
      <c r="C112" s="274">
        <v>5281044.9249999998</v>
      </c>
      <c r="D112" s="271">
        <v>25</v>
      </c>
      <c r="E112" s="262"/>
    </row>
    <row r="113" spans="1:5">
      <c r="A113" s="276" t="s">
        <v>172</v>
      </c>
      <c r="B113" s="271"/>
      <c r="C113" s="282"/>
      <c r="D113" s="271"/>
      <c r="E113" s="262"/>
    </row>
    <row r="114" spans="1:5">
      <c r="A114" s="270" t="s">
        <v>173</v>
      </c>
      <c r="B114" s="274">
        <v>1060.8020839999999</v>
      </c>
      <c r="C114" s="274">
        <v>5304010.42</v>
      </c>
      <c r="D114" s="271">
        <v>25</v>
      </c>
      <c r="E114" s="262"/>
    </row>
    <row r="115" spans="1:5">
      <c r="A115" s="270" t="s">
        <v>174</v>
      </c>
      <c r="B115" s="274">
        <v>1065.7752350000001</v>
      </c>
      <c r="C115" s="274">
        <v>5328876.1749999998</v>
      </c>
      <c r="D115" s="271">
        <v>25</v>
      </c>
      <c r="E115" s="262"/>
    </row>
    <row r="116" spans="1:5">
      <c r="A116" s="270" t="s">
        <v>175</v>
      </c>
      <c r="B116" s="274">
        <v>1070.7649240000001</v>
      </c>
      <c r="C116" s="274">
        <v>5353824.62</v>
      </c>
      <c r="D116" s="271">
        <v>25</v>
      </c>
      <c r="E116" s="262"/>
    </row>
    <row r="117" spans="1:5">
      <c r="A117" s="276" t="s">
        <v>176</v>
      </c>
      <c r="B117" s="271"/>
      <c r="C117" s="282"/>
      <c r="D117" s="271"/>
      <c r="E117" s="262"/>
    </row>
    <row r="118" spans="1:5">
      <c r="A118" s="270" t="s">
        <v>177</v>
      </c>
      <c r="B118" s="274">
        <v>1033.8280569999999</v>
      </c>
      <c r="C118" s="274">
        <v>5169140.2850000001</v>
      </c>
      <c r="D118" s="271">
        <v>25</v>
      </c>
      <c r="E118" s="262"/>
    </row>
    <row r="119" spans="1:5">
      <c r="A119" s="270" t="s">
        <v>178</v>
      </c>
      <c r="B119" s="274">
        <v>1039.539935</v>
      </c>
      <c r="C119" s="274">
        <v>5197699.6749999998</v>
      </c>
      <c r="D119" s="271">
        <v>25</v>
      </c>
      <c r="E119" s="262"/>
    </row>
    <row r="120" spans="1:5">
      <c r="A120" s="270" t="s">
        <v>179</v>
      </c>
      <c r="B120" s="274">
        <v>1044.20667</v>
      </c>
      <c r="C120" s="274">
        <v>5221033.3500000006</v>
      </c>
      <c r="D120" s="271">
        <v>25</v>
      </c>
      <c r="E120" s="262"/>
    </row>
    <row r="121" spans="1:5">
      <c r="A121" s="276" t="s">
        <v>180</v>
      </c>
      <c r="B121" s="271"/>
      <c r="C121" s="282"/>
      <c r="D121" s="271"/>
      <c r="E121" s="262"/>
    </row>
    <row r="122" spans="1:5">
      <c r="A122" s="270" t="s">
        <v>181</v>
      </c>
      <c r="B122" s="311">
        <v>1049.8821230000001</v>
      </c>
      <c r="C122" s="274">
        <v>5249410.62</v>
      </c>
      <c r="D122" s="271">
        <v>25</v>
      </c>
      <c r="E122" s="262"/>
    </row>
    <row r="123" spans="1:5">
      <c r="A123" s="270" t="s">
        <v>182</v>
      </c>
      <c r="B123" s="274">
        <v>1056.3112960000001</v>
      </c>
      <c r="C123" s="274">
        <v>5281556.4800000004</v>
      </c>
      <c r="D123" s="271">
        <v>25</v>
      </c>
      <c r="E123" s="262"/>
    </row>
    <row r="124" spans="1:5">
      <c r="A124" s="270" t="s">
        <v>183</v>
      </c>
      <c r="B124" s="274">
        <v>1061.8374120000001</v>
      </c>
      <c r="C124" s="274">
        <v>5309187.0599999996</v>
      </c>
      <c r="D124" s="271">
        <v>25</v>
      </c>
      <c r="E124" s="262"/>
    </row>
    <row r="125" spans="1:5" ht="15.75">
      <c r="A125" s="263"/>
      <c r="B125" s="262"/>
      <c r="C125" s="262"/>
      <c r="D125" s="262"/>
      <c r="E125" s="262"/>
    </row>
    <row r="126" spans="1:5">
      <c r="A126" s="267"/>
      <c r="B126" s="262"/>
      <c r="C126" s="262"/>
      <c r="D126" s="262"/>
      <c r="E126" s="262"/>
    </row>
    <row r="127" spans="1:5" ht="15.75">
      <c r="A127" s="263" t="s">
        <v>184</v>
      </c>
      <c r="B127" s="262"/>
      <c r="C127" s="262"/>
      <c r="D127" s="262"/>
      <c r="E127" s="262"/>
    </row>
    <row r="128" spans="1:5" ht="15.75">
      <c r="A128" s="263"/>
      <c r="B128" s="262"/>
      <c r="C128" s="262"/>
      <c r="D128" s="262"/>
      <c r="E128" s="262"/>
    </row>
    <row r="129" spans="1:5" ht="15.75">
      <c r="A129" s="263" t="s">
        <v>185</v>
      </c>
      <c r="B129" s="262"/>
      <c r="C129" s="262"/>
      <c r="D129" s="262"/>
      <c r="E129" s="262"/>
    </row>
    <row r="130" spans="1:5">
      <c r="A130" s="350" t="s">
        <v>186</v>
      </c>
      <c r="B130" s="350"/>
      <c r="C130" s="350"/>
      <c r="D130" s="350"/>
      <c r="E130" s="350"/>
    </row>
    <row r="131" spans="1:5">
      <c r="A131" s="350"/>
      <c r="B131" s="350"/>
      <c r="C131" s="350"/>
      <c r="D131" s="350"/>
      <c r="E131" s="350"/>
    </row>
    <row r="132" spans="1:5">
      <c r="D132" s="262"/>
      <c r="E132" s="262"/>
    </row>
    <row r="133" spans="1:5">
      <c r="B133" s="363" t="s">
        <v>42</v>
      </c>
      <c r="C133" s="363"/>
      <c r="D133" s="363"/>
      <c r="E133" s="262"/>
    </row>
    <row r="134" spans="1:5" ht="30">
      <c r="B134" s="275" t="s">
        <v>18</v>
      </c>
      <c r="C134" s="275" t="s">
        <v>306</v>
      </c>
      <c r="D134" s="275" t="s">
        <v>307</v>
      </c>
      <c r="E134" s="262"/>
    </row>
    <row r="135" spans="1:5">
      <c r="B135" s="270" t="s">
        <v>187</v>
      </c>
      <c r="C135" s="274">
        <v>81671.570000000007</v>
      </c>
      <c r="D135" s="274">
        <v>250662.14</v>
      </c>
      <c r="E135" s="262"/>
    </row>
    <row r="136" spans="1:5">
      <c r="B136" s="276" t="s">
        <v>163</v>
      </c>
      <c r="C136" s="279">
        <f>+SUM(C135)</f>
        <v>81671.570000000007</v>
      </c>
      <c r="D136" s="279">
        <f>+SUM(D135)</f>
        <v>250662.14</v>
      </c>
      <c r="E136" s="262"/>
    </row>
    <row r="137" spans="1:5">
      <c r="A137" s="262"/>
      <c r="B137" s="262"/>
      <c r="C137" s="262"/>
      <c r="D137" s="262"/>
      <c r="E137" s="262"/>
    </row>
    <row r="138" spans="1:5" ht="15.75">
      <c r="A138" s="286" t="s">
        <v>293</v>
      </c>
      <c r="B138" s="262"/>
      <c r="C138" s="262"/>
      <c r="D138" s="262"/>
      <c r="E138" s="262"/>
    </row>
    <row r="139" spans="1:5">
      <c r="A139" s="262"/>
      <c r="B139" s="262"/>
      <c r="C139" s="262"/>
      <c r="D139" s="262"/>
      <c r="E139" s="262"/>
    </row>
    <row r="140" spans="1:5">
      <c r="A140" s="300" t="s">
        <v>294</v>
      </c>
      <c r="B140" s="262"/>
      <c r="C140" s="262"/>
      <c r="D140" s="262"/>
      <c r="E140" s="262"/>
    </row>
    <row r="141" spans="1:5" ht="15.75">
      <c r="A141" s="263"/>
      <c r="B141" s="262"/>
      <c r="C141" s="262"/>
      <c r="D141" s="262"/>
      <c r="E141" s="262"/>
    </row>
    <row r="142" spans="1:5" ht="17.25" customHeight="1">
      <c r="A142" s="263" t="s">
        <v>188</v>
      </c>
      <c r="B142" s="262"/>
      <c r="C142" s="262"/>
      <c r="D142" s="262"/>
      <c r="E142" s="262"/>
    </row>
    <row r="143" spans="1:5" ht="17.25" customHeight="1">
      <c r="A143" s="302"/>
      <c r="B143" s="262"/>
      <c r="C143" s="262"/>
      <c r="D143" s="262"/>
      <c r="E143" s="262"/>
    </row>
    <row r="144" spans="1:5" ht="17.25" customHeight="1">
      <c r="A144" s="303" t="s">
        <v>308</v>
      </c>
      <c r="B144" s="262"/>
      <c r="C144" s="262"/>
      <c r="D144" s="262"/>
      <c r="E144" s="262"/>
    </row>
    <row r="145" spans="1:5" ht="17.25" customHeight="1">
      <c r="A145" s="303"/>
      <c r="B145" s="262"/>
      <c r="C145" s="262"/>
      <c r="D145" s="262"/>
      <c r="E145" s="262"/>
    </row>
    <row r="146" spans="1:5" ht="17.25" customHeight="1">
      <c r="A146" s="312" t="s">
        <v>309</v>
      </c>
      <c r="B146" s="262"/>
      <c r="C146" s="262"/>
      <c r="D146" s="262"/>
      <c r="E146" s="262"/>
    </row>
    <row r="147" spans="1:5">
      <c r="A147" s="265"/>
      <c r="B147" s="262"/>
      <c r="C147" s="262"/>
      <c r="D147" s="262"/>
      <c r="E147" s="262"/>
    </row>
    <row r="148" spans="1:5">
      <c r="A148" s="275" t="s">
        <v>161</v>
      </c>
      <c r="B148" s="275" t="s">
        <v>145</v>
      </c>
      <c r="C148" s="275" t="s">
        <v>146</v>
      </c>
      <c r="E148" s="262"/>
    </row>
    <row r="149" spans="1:5" ht="30" customHeight="1">
      <c r="A149" s="359" t="s">
        <v>189</v>
      </c>
      <c r="B149" s="99">
        <v>2473.13</v>
      </c>
      <c r="C149" s="298">
        <v>860.79</v>
      </c>
      <c r="E149" s="262"/>
    </row>
    <row r="150" spans="1:5">
      <c r="A150" s="360"/>
      <c r="B150" s="99"/>
      <c r="C150" s="299"/>
      <c r="E150" s="262"/>
    </row>
    <row r="151" spans="1:5">
      <c r="A151" s="276" t="s">
        <v>163</v>
      </c>
      <c r="B151" s="279">
        <f>SUM(B149:B150)</f>
        <v>2473.13</v>
      </c>
      <c r="C151" s="279">
        <f>SUM(C149:C150)</f>
        <v>860.79</v>
      </c>
      <c r="E151" s="262"/>
    </row>
    <row r="152" spans="1:5">
      <c r="A152" s="265"/>
      <c r="B152" s="262"/>
      <c r="C152" s="262"/>
      <c r="D152" s="262"/>
      <c r="E152" s="262"/>
    </row>
    <row r="153" spans="1:5">
      <c r="A153" s="265"/>
      <c r="B153" s="262"/>
      <c r="C153" s="262"/>
      <c r="D153" s="262"/>
      <c r="E153" s="262"/>
    </row>
    <row r="154" spans="1:5">
      <c r="A154" s="84" t="s">
        <v>310</v>
      </c>
      <c r="B154" s="262"/>
      <c r="C154" s="262"/>
      <c r="D154" s="262"/>
      <c r="E154" s="262"/>
    </row>
    <row r="155" spans="1:5">
      <c r="A155" s="265"/>
      <c r="B155" s="262"/>
      <c r="C155" s="262"/>
      <c r="D155" s="262"/>
      <c r="E155" s="262"/>
    </row>
    <row r="156" spans="1:5">
      <c r="A156" s="348" t="s">
        <v>311</v>
      </c>
      <c r="B156" s="349"/>
      <c r="C156" s="349"/>
      <c r="D156" s="349"/>
    </row>
    <row r="157" spans="1:5">
      <c r="A157" s="349"/>
      <c r="B157" s="349"/>
      <c r="C157" s="349"/>
      <c r="D157" s="349"/>
    </row>
    <row r="158" spans="1:5">
      <c r="A158" s="349"/>
      <c r="B158" s="349"/>
      <c r="C158" s="349"/>
      <c r="D158" s="349"/>
    </row>
    <row r="159" spans="1:5">
      <c r="A159" s="349"/>
      <c r="B159" s="349"/>
      <c r="C159" s="349"/>
      <c r="D159" s="349"/>
    </row>
    <row r="160" spans="1:5">
      <c r="A160" s="349"/>
      <c r="B160" s="349"/>
      <c r="C160" s="349"/>
      <c r="D160" s="349"/>
    </row>
    <row r="161" spans="1:4">
      <c r="A161" s="349"/>
      <c r="B161" s="349"/>
      <c r="C161" s="349"/>
      <c r="D161" s="349"/>
    </row>
    <row r="162" spans="1:4">
      <c r="A162" s="349"/>
      <c r="B162" s="349"/>
      <c r="C162" s="349"/>
      <c r="D162" s="349"/>
    </row>
    <row r="163" spans="1:4">
      <c r="A163" s="349"/>
      <c r="B163" s="349"/>
      <c r="C163" s="349"/>
      <c r="D163" s="349"/>
    </row>
    <row r="164" spans="1:4">
      <c r="A164" s="349"/>
      <c r="B164" s="349"/>
      <c r="C164" s="349"/>
      <c r="D164" s="349"/>
    </row>
    <row r="165" spans="1:4">
      <c r="A165" s="349"/>
      <c r="B165" s="349"/>
      <c r="C165" s="349"/>
      <c r="D165" s="349"/>
    </row>
    <row r="166" spans="1:4">
      <c r="A166" s="349"/>
      <c r="B166" s="349"/>
      <c r="C166" s="349"/>
      <c r="D166" s="349"/>
    </row>
    <row r="167" spans="1:4">
      <c r="A167" s="349"/>
      <c r="B167" s="349"/>
      <c r="C167" s="349"/>
      <c r="D167" s="349"/>
    </row>
    <row r="168" spans="1:4">
      <c r="A168" s="349"/>
      <c r="B168" s="349"/>
      <c r="C168" s="349"/>
      <c r="D168" s="349"/>
    </row>
    <row r="169" spans="1:4">
      <c r="A169" s="349"/>
      <c r="B169" s="349"/>
      <c r="C169" s="349"/>
      <c r="D169" s="349"/>
    </row>
    <row r="170" spans="1:4">
      <c r="A170" s="349"/>
      <c r="B170" s="349"/>
      <c r="C170" s="349"/>
      <c r="D170" s="349"/>
    </row>
    <row r="171" spans="1:4">
      <c r="A171" s="349"/>
      <c r="B171" s="349"/>
      <c r="C171" s="349"/>
      <c r="D171" s="349"/>
    </row>
    <row r="172" spans="1:4">
      <c r="A172" s="349"/>
      <c r="B172" s="349"/>
      <c r="C172" s="349"/>
      <c r="D172" s="349"/>
    </row>
    <row r="173" spans="1:4">
      <c r="A173" s="349"/>
      <c r="B173" s="349"/>
      <c r="C173" s="349"/>
      <c r="D173" s="349"/>
    </row>
  </sheetData>
  <mergeCells count="67">
    <mergeCell ref="A149:A150"/>
    <mergeCell ref="A89:F89"/>
    <mergeCell ref="A91:F92"/>
    <mergeCell ref="A93:F94"/>
    <mergeCell ref="A130:E131"/>
    <mergeCell ref="B133:D133"/>
    <mergeCell ref="A102:B102"/>
    <mergeCell ref="A86:F88"/>
    <mergeCell ref="A60:G60"/>
    <mergeCell ref="A61:G62"/>
    <mergeCell ref="A63:G63"/>
    <mergeCell ref="A64:G65"/>
    <mergeCell ref="A66:G66"/>
    <mergeCell ref="A67:G67"/>
    <mergeCell ref="A68:G68"/>
    <mergeCell ref="A69:G69"/>
    <mergeCell ref="A70:XFD70"/>
    <mergeCell ref="A71:G71"/>
    <mergeCell ref="A85:F85"/>
    <mergeCell ref="A58:G59"/>
    <mergeCell ref="A41:G41"/>
    <mergeCell ref="A42:G43"/>
    <mergeCell ref="A44:G45"/>
    <mergeCell ref="A46:G47"/>
    <mergeCell ref="A48:G48"/>
    <mergeCell ref="A49:G51"/>
    <mergeCell ref="A52:G52"/>
    <mergeCell ref="A53:G54"/>
    <mergeCell ref="A55:G55"/>
    <mergeCell ref="A56:G56"/>
    <mergeCell ref="A57:G57"/>
    <mergeCell ref="A22:G22"/>
    <mergeCell ref="A23:G23"/>
    <mergeCell ref="A24:G24"/>
    <mergeCell ref="A38:G38"/>
    <mergeCell ref="A26:G26"/>
    <mergeCell ref="A27:G27"/>
    <mergeCell ref="A28:G29"/>
    <mergeCell ref="A30:G30"/>
    <mergeCell ref="A31:G31"/>
    <mergeCell ref="A32:G32"/>
    <mergeCell ref="A33:G33"/>
    <mergeCell ref="A34:G34"/>
    <mergeCell ref="A35:G35"/>
    <mergeCell ref="A36:G36"/>
    <mergeCell ref="A37:G37"/>
    <mergeCell ref="A17:G17"/>
    <mergeCell ref="A18:G18"/>
    <mergeCell ref="A19:G19"/>
    <mergeCell ref="A20:G20"/>
    <mergeCell ref="A21:G21"/>
    <mergeCell ref="A156:D173"/>
    <mergeCell ref="A13:G13"/>
    <mergeCell ref="A2:G2"/>
    <mergeCell ref="A3:G3"/>
    <mergeCell ref="A4:G4"/>
    <mergeCell ref="A5:G5"/>
    <mergeCell ref="A6:G6"/>
    <mergeCell ref="A7:G7"/>
    <mergeCell ref="A8:G9"/>
    <mergeCell ref="A10:G10"/>
    <mergeCell ref="A11:G11"/>
    <mergeCell ref="A12:G12"/>
    <mergeCell ref="A25:G25"/>
    <mergeCell ref="A14:G14"/>
    <mergeCell ref="A15:G15"/>
    <mergeCell ref="A16:G16"/>
  </mergeCells>
  <hyperlinks>
    <hyperlink ref="A140" location="'11'!A1" display="Ver Cuadro"/>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3"/>
  <sheetViews>
    <sheetView showGridLines="0" zoomScale="70" zoomScaleNormal="70" workbookViewId="0">
      <pane ySplit="7" topLeftCell="A41" activePane="bottomLeft" state="frozen"/>
      <selection pane="bottomLeft" activeCell="J62" sqref="J62"/>
    </sheetView>
  </sheetViews>
  <sheetFormatPr baseColWidth="10" defaultRowHeight="15"/>
  <cols>
    <col min="1" max="1" width="26" style="284" customWidth="1"/>
    <col min="2" max="2" width="50.5703125" style="284" customWidth="1"/>
    <col min="3" max="3" width="23.85546875" style="284" bestFit="1" customWidth="1"/>
    <col min="4" max="4" width="12.140625" style="284" customWidth="1"/>
    <col min="5" max="5" width="13.140625" style="284" bestFit="1" customWidth="1"/>
    <col min="6" max="7" width="14" style="284" customWidth="1"/>
    <col min="8" max="8" width="13.140625" style="284" bestFit="1" customWidth="1"/>
    <col min="9" max="9" width="13.28515625" style="284" customWidth="1"/>
    <col min="10" max="10" width="15.85546875" style="284" bestFit="1" customWidth="1"/>
    <col min="11" max="11" width="16.28515625" style="284" bestFit="1" customWidth="1"/>
    <col min="12" max="12" width="11.7109375" style="284" customWidth="1"/>
    <col min="13" max="16384" width="11.42578125" style="284"/>
  </cols>
  <sheetData>
    <row r="1" spans="1:15" ht="18.75">
      <c r="A1" s="283" t="s">
        <v>194</v>
      </c>
    </row>
    <row r="2" spans="1:15" ht="18.75">
      <c r="A2" s="366" t="str">
        <f>+"COMPOSICIÓN DE LAS INVERSIONES DEL OPPORTUNITY FUND RENTA FJA USD CORRESPONDIENTE AL  "&amp;UPPER(TEXT(INDICE!O3,"DD \D\E MMMM \D\E AAAA"))</f>
        <v>COMPOSICIÓN DE LAS INVERSIONES DEL OPPORTUNITY FUND RENTA FJA USD CORRESPONDIENTE AL  31 DE DICIEMBRE DE 2019</v>
      </c>
      <c r="B2" s="367"/>
      <c r="C2" s="367"/>
      <c r="D2" s="367"/>
      <c r="E2" s="367"/>
      <c r="F2" s="367"/>
      <c r="G2" s="367"/>
      <c r="H2" s="367"/>
      <c r="I2" s="367"/>
      <c r="J2" s="367"/>
      <c r="K2" s="285"/>
      <c r="L2" s="285"/>
    </row>
    <row r="4" spans="1:15" ht="86.25" customHeight="1">
      <c r="A4" s="291" t="s">
        <v>195</v>
      </c>
      <c r="B4" s="291" t="s">
        <v>196</v>
      </c>
      <c r="C4" s="291" t="s">
        <v>207</v>
      </c>
      <c r="D4" s="291" t="s">
        <v>208</v>
      </c>
      <c r="E4" s="291" t="s">
        <v>209</v>
      </c>
      <c r="F4" s="291" t="s">
        <v>197</v>
      </c>
      <c r="G4" s="291" t="s">
        <v>210</v>
      </c>
      <c r="H4" s="291" t="s">
        <v>198</v>
      </c>
      <c r="I4" s="291" t="s">
        <v>211</v>
      </c>
      <c r="J4" s="291" t="s">
        <v>212</v>
      </c>
      <c r="K4" s="291" t="s">
        <v>213</v>
      </c>
      <c r="L4" s="291" t="s">
        <v>214</v>
      </c>
      <c r="M4" s="291" t="s">
        <v>215</v>
      </c>
      <c r="N4" s="291" t="s">
        <v>216</v>
      </c>
      <c r="O4" s="291" t="s">
        <v>217</v>
      </c>
    </row>
    <row r="5" spans="1:15" ht="15" customHeight="1">
      <c r="A5" s="313" t="s">
        <v>218</v>
      </c>
      <c r="B5" s="292" t="s">
        <v>219</v>
      </c>
      <c r="C5" s="292" t="s">
        <v>220</v>
      </c>
      <c r="D5" s="292" t="s">
        <v>221</v>
      </c>
      <c r="E5" s="292" t="s">
        <v>222</v>
      </c>
      <c r="F5" s="292" t="s">
        <v>223</v>
      </c>
      <c r="G5" s="292" t="s">
        <v>224</v>
      </c>
      <c r="H5" s="314">
        <v>444049.31400000001</v>
      </c>
      <c r="I5" s="314">
        <v>272611.27</v>
      </c>
      <c r="J5" s="314">
        <v>304199.652493904</v>
      </c>
      <c r="K5" s="314">
        <v>444049.31400000001</v>
      </c>
      <c r="L5" s="293">
        <v>0.06</v>
      </c>
      <c r="M5" s="294" t="s">
        <v>225</v>
      </c>
      <c r="N5" s="293">
        <f t="shared" ref="N5:N58" si="0">+J5/$E$61</f>
        <v>5.7296842069434264E-2</v>
      </c>
      <c r="O5" s="293">
        <f t="shared" ref="O5:O58" si="1">+SUMIFS($N$5:$N$58,$B$5:$B$58,B5)</f>
        <v>5.7296842069434264E-2</v>
      </c>
    </row>
    <row r="6" spans="1:15">
      <c r="A6" s="313" t="s">
        <v>200</v>
      </c>
      <c r="B6" s="292" t="s">
        <v>202</v>
      </c>
      <c r="C6" s="292" t="s">
        <v>220</v>
      </c>
      <c r="D6" s="292" t="s">
        <v>221</v>
      </c>
      <c r="E6" s="292" t="s">
        <v>226</v>
      </c>
      <c r="F6" s="292" t="s">
        <v>227</v>
      </c>
      <c r="G6" s="292" t="s">
        <v>224</v>
      </c>
      <c r="H6" s="314">
        <v>451545.27</v>
      </c>
      <c r="I6" s="314">
        <v>289192.09000000003</v>
      </c>
      <c r="J6" s="314">
        <v>319378.33412325702</v>
      </c>
      <c r="K6" s="314">
        <v>451545.27</v>
      </c>
      <c r="L6" s="293">
        <v>7.0000000000000007E-2</v>
      </c>
      <c r="M6" s="294" t="s">
        <v>225</v>
      </c>
      <c r="N6" s="293">
        <f t="shared" si="0"/>
        <v>6.0155788544255406E-2</v>
      </c>
      <c r="O6" s="293">
        <f t="shared" si="1"/>
        <v>6.5934069858310032E-2</v>
      </c>
    </row>
    <row r="7" spans="1:15">
      <c r="A7" s="313" t="s">
        <v>231</v>
      </c>
      <c r="B7" s="292" t="s">
        <v>201</v>
      </c>
      <c r="C7" s="292" t="s">
        <v>220</v>
      </c>
      <c r="D7" s="292" t="s">
        <v>221</v>
      </c>
      <c r="E7" s="292" t="s">
        <v>263</v>
      </c>
      <c r="F7" s="292" t="s">
        <v>262</v>
      </c>
      <c r="G7" s="292" t="s">
        <v>224</v>
      </c>
      <c r="H7" s="314">
        <v>255581.259984</v>
      </c>
      <c r="I7" s="314">
        <v>199845.9</v>
      </c>
      <c r="J7" s="314">
        <v>218150.22861820701</v>
      </c>
      <c r="K7" s="314">
        <v>255581.259984</v>
      </c>
      <c r="L7" s="293">
        <v>5.2499999999999998E-2</v>
      </c>
      <c r="M7" s="294" t="s">
        <v>225</v>
      </c>
      <c r="N7" s="293">
        <f t="shared" si="0"/>
        <v>4.1089196171250938E-2</v>
      </c>
      <c r="O7" s="293">
        <f t="shared" si="1"/>
        <v>0.1043972791278571</v>
      </c>
    </row>
    <row r="8" spans="1:15">
      <c r="A8" s="313" t="s">
        <v>200</v>
      </c>
      <c r="B8" s="292" t="s">
        <v>206</v>
      </c>
      <c r="C8" s="292" t="s">
        <v>228</v>
      </c>
      <c r="D8" s="292" t="s">
        <v>221</v>
      </c>
      <c r="E8" s="292" t="s">
        <v>229</v>
      </c>
      <c r="F8" s="292" t="s">
        <v>230</v>
      </c>
      <c r="G8" s="292" t="s">
        <v>224</v>
      </c>
      <c r="H8" s="314">
        <v>21026.66</v>
      </c>
      <c r="I8" s="314">
        <v>15878.22</v>
      </c>
      <c r="J8" s="314">
        <v>17380.579880115401</v>
      </c>
      <c r="K8" s="314">
        <v>21026.66</v>
      </c>
      <c r="L8" s="293">
        <v>0.06</v>
      </c>
      <c r="M8" s="294" t="s">
        <v>225</v>
      </c>
      <c r="N8" s="293">
        <f t="shared" si="0"/>
        <v>3.2736800726165037E-3</v>
      </c>
      <c r="O8" s="293">
        <f t="shared" si="1"/>
        <v>0.11877554546527171</v>
      </c>
    </row>
    <row r="9" spans="1:15">
      <c r="A9" s="313" t="s">
        <v>218</v>
      </c>
      <c r="B9" s="292" t="s">
        <v>201</v>
      </c>
      <c r="C9" s="292" t="s">
        <v>220</v>
      </c>
      <c r="D9" s="292" t="s">
        <v>221</v>
      </c>
      <c r="E9" s="292" t="s">
        <v>248</v>
      </c>
      <c r="F9" s="292" t="s">
        <v>242</v>
      </c>
      <c r="G9" s="292" t="s">
        <v>224</v>
      </c>
      <c r="H9" s="314">
        <v>183657.53400000001</v>
      </c>
      <c r="I9" s="314">
        <v>139307.97</v>
      </c>
      <c r="J9" s="314">
        <v>151013.41659226999</v>
      </c>
      <c r="K9" s="314">
        <v>183657.53400000001</v>
      </c>
      <c r="L9" s="293">
        <v>0.06</v>
      </c>
      <c r="M9" s="294" t="s">
        <v>225</v>
      </c>
      <c r="N9" s="293">
        <f t="shared" si="0"/>
        <v>2.84437927851557E-2</v>
      </c>
      <c r="O9" s="293">
        <f t="shared" si="1"/>
        <v>0.1043972791278571</v>
      </c>
    </row>
    <row r="10" spans="1:15">
      <c r="A10" s="313" t="s">
        <v>218</v>
      </c>
      <c r="B10" s="292" t="s">
        <v>203</v>
      </c>
      <c r="C10" s="292" t="s">
        <v>220</v>
      </c>
      <c r="D10" s="292" t="s">
        <v>221</v>
      </c>
      <c r="E10" s="292" t="s">
        <v>233</v>
      </c>
      <c r="F10" s="292" t="s">
        <v>234</v>
      </c>
      <c r="G10" s="292" t="s">
        <v>224</v>
      </c>
      <c r="H10" s="314">
        <v>30635.013672000001</v>
      </c>
      <c r="I10" s="314">
        <v>26855.919999999998</v>
      </c>
      <c r="J10" s="314">
        <v>28432.961494209401</v>
      </c>
      <c r="K10" s="314">
        <v>30635.013672000001</v>
      </c>
      <c r="L10" s="293">
        <v>6.7500000000000004E-2</v>
      </c>
      <c r="M10" s="294" t="s">
        <v>225</v>
      </c>
      <c r="N10" s="293">
        <f t="shared" si="0"/>
        <v>5.3554265790381481E-3</v>
      </c>
      <c r="O10" s="293">
        <f t="shared" si="1"/>
        <v>7.8221649319941258E-2</v>
      </c>
    </row>
    <row r="11" spans="1:15">
      <c r="A11" s="313" t="s">
        <v>218</v>
      </c>
      <c r="B11" s="292" t="s">
        <v>203</v>
      </c>
      <c r="C11" s="292" t="s">
        <v>220</v>
      </c>
      <c r="D11" s="292" t="s">
        <v>221</v>
      </c>
      <c r="E11" s="292" t="s">
        <v>233</v>
      </c>
      <c r="F11" s="292" t="s">
        <v>235</v>
      </c>
      <c r="G11" s="292" t="s">
        <v>224</v>
      </c>
      <c r="H11" s="314">
        <v>87632.799848999595</v>
      </c>
      <c r="I11" s="314">
        <v>73026.75</v>
      </c>
      <c r="J11" s="314">
        <v>77627.956509045296</v>
      </c>
      <c r="K11" s="314">
        <v>87632.799848999595</v>
      </c>
      <c r="L11" s="293">
        <v>6.7000000000000004E-2</v>
      </c>
      <c r="M11" s="294" t="s">
        <v>225</v>
      </c>
      <c r="N11" s="293">
        <f t="shared" si="0"/>
        <v>1.4621439333698161E-2</v>
      </c>
      <c r="O11" s="293">
        <f t="shared" si="1"/>
        <v>7.8221649319941258E-2</v>
      </c>
    </row>
    <row r="12" spans="1:15">
      <c r="A12" s="313" t="s">
        <v>218</v>
      </c>
      <c r="B12" s="292" t="s">
        <v>201</v>
      </c>
      <c r="C12" s="292" t="s">
        <v>220</v>
      </c>
      <c r="D12" s="292" t="s">
        <v>221</v>
      </c>
      <c r="E12" s="292" t="s">
        <v>241</v>
      </c>
      <c r="F12" s="292" t="s">
        <v>242</v>
      </c>
      <c r="G12" s="292" t="s">
        <v>224</v>
      </c>
      <c r="H12" s="314">
        <v>40404.657480000002</v>
      </c>
      <c r="I12" s="314">
        <v>30667.94</v>
      </c>
      <c r="J12" s="314">
        <v>33223.097437117598</v>
      </c>
      <c r="K12" s="314">
        <v>40404.657480000002</v>
      </c>
      <c r="L12" s="293">
        <v>0.06</v>
      </c>
      <c r="M12" s="294" t="s">
        <v>225</v>
      </c>
      <c r="N12" s="293">
        <f t="shared" si="0"/>
        <v>6.257661872082842E-3</v>
      </c>
      <c r="O12" s="293">
        <f t="shared" si="1"/>
        <v>0.1043972791278571</v>
      </c>
    </row>
    <row r="13" spans="1:15">
      <c r="A13" s="313" t="s">
        <v>218</v>
      </c>
      <c r="B13" s="292" t="s">
        <v>236</v>
      </c>
      <c r="C13" s="292" t="s">
        <v>220</v>
      </c>
      <c r="D13" s="292" t="s">
        <v>221</v>
      </c>
      <c r="E13" s="292" t="s">
        <v>237</v>
      </c>
      <c r="F13" s="292" t="s">
        <v>238</v>
      </c>
      <c r="G13" s="292" t="s">
        <v>224</v>
      </c>
      <c r="H13" s="314">
        <v>13141.369839999999</v>
      </c>
      <c r="I13" s="314">
        <v>9552.7099999999991</v>
      </c>
      <c r="J13" s="314">
        <v>10581.341900765399</v>
      </c>
      <c r="K13" s="314">
        <v>13141.369839999999</v>
      </c>
      <c r="L13" s="293">
        <v>0.09</v>
      </c>
      <c r="M13" s="294" t="s">
        <v>225</v>
      </c>
      <c r="N13" s="293">
        <f t="shared" si="0"/>
        <v>1.9930248795500907E-3</v>
      </c>
      <c r="O13" s="293">
        <f t="shared" si="1"/>
        <v>1.9930248795500907E-3</v>
      </c>
    </row>
    <row r="14" spans="1:15">
      <c r="A14" s="313" t="s">
        <v>218</v>
      </c>
      <c r="B14" s="292" t="s">
        <v>204</v>
      </c>
      <c r="C14" s="292" t="s">
        <v>220</v>
      </c>
      <c r="D14" s="292" t="s">
        <v>221</v>
      </c>
      <c r="E14" s="292" t="s">
        <v>239</v>
      </c>
      <c r="F14" s="292" t="s">
        <v>240</v>
      </c>
      <c r="G14" s="292" t="s">
        <v>224</v>
      </c>
      <c r="H14" s="314">
        <v>62245.205499999996</v>
      </c>
      <c r="I14" s="314">
        <v>47903.76</v>
      </c>
      <c r="J14" s="314">
        <v>51854.079004066603</v>
      </c>
      <c r="K14" s="314">
        <v>62245.205499999996</v>
      </c>
      <c r="L14" s="293">
        <v>7.0000000000000007E-2</v>
      </c>
      <c r="M14" s="294" t="s">
        <v>225</v>
      </c>
      <c r="N14" s="293">
        <f t="shared" si="0"/>
        <v>9.7668585450192465E-3</v>
      </c>
      <c r="O14" s="293">
        <f t="shared" si="1"/>
        <v>0.20530185150939259</v>
      </c>
    </row>
    <row r="15" spans="1:15">
      <c r="A15" s="313" t="s">
        <v>218</v>
      </c>
      <c r="B15" s="292" t="s">
        <v>203</v>
      </c>
      <c r="C15" s="292" t="s">
        <v>220</v>
      </c>
      <c r="D15" s="292" t="s">
        <v>221</v>
      </c>
      <c r="E15" s="292" t="s">
        <v>243</v>
      </c>
      <c r="F15" s="292" t="s">
        <v>234</v>
      </c>
      <c r="G15" s="292" t="s">
        <v>224</v>
      </c>
      <c r="H15" s="314">
        <v>224656.766928</v>
      </c>
      <c r="I15" s="314">
        <v>197931.37</v>
      </c>
      <c r="J15" s="314">
        <v>208594.27292187899</v>
      </c>
      <c r="K15" s="314">
        <v>224656.766928</v>
      </c>
      <c r="L15" s="293">
        <v>6.7500000000000004E-2</v>
      </c>
      <c r="M15" s="294" t="s">
        <v>225</v>
      </c>
      <c r="N15" s="293">
        <f t="shared" si="0"/>
        <v>3.9289305606398997E-2</v>
      </c>
      <c r="O15" s="293">
        <f t="shared" si="1"/>
        <v>7.8221649319941258E-2</v>
      </c>
    </row>
    <row r="16" spans="1:15">
      <c r="A16" s="313" t="s">
        <v>218</v>
      </c>
      <c r="B16" s="292" t="s">
        <v>203</v>
      </c>
      <c r="C16" s="292" t="s">
        <v>220</v>
      </c>
      <c r="D16" s="292" t="s">
        <v>221</v>
      </c>
      <c r="E16" s="292" t="s">
        <v>244</v>
      </c>
      <c r="F16" s="292" t="s">
        <v>235</v>
      </c>
      <c r="G16" s="292" t="s">
        <v>224</v>
      </c>
      <c r="H16" s="314">
        <v>56421.117758</v>
      </c>
      <c r="I16" s="314">
        <v>47414.63</v>
      </c>
      <c r="J16" s="314">
        <v>50050.902045347699</v>
      </c>
      <c r="K16" s="314">
        <v>56421.117758</v>
      </c>
      <c r="L16" s="293">
        <v>6.7000000000000004E-2</v>
      </c>
      <c r="M16" s="294" t="s">
        <v>225</v>
      </c>
      <c r="N16" s="293">
        <f t="shared" si="0"/>
        <v>9.4272252003393727E-3</v>
      </c>
      <c r="O16" s="293">
        <f t="shared" si="1"/>
        <v>7.8221649319941258E-2</v>
      </c>
    </row>
    <row r="17" spans="1:15">
      <c r="A17" s="313" t="s">
        <v>218</v>
      </c>
      <c r="B17" s="292" t="s">
        <v>203</v>
      </c>
      <c r="C17" s="292" t="s">
        <v>220</v>
      </c>
      <c r="D17" s="292" t="s">
        <v>221</v>
      </c>
      <c r="E17" s="292" t="s">
        <v>245</v>
      </c>
      <c r="F17" s="292" t="s">
        <v>234</v>
      </c>
      <c r="G17" s="292" t="s">
        <v>224</v>
      </c>
      <c r="H17" s="314">
        <v>54462.246528000003</v>
      </c>
      <c r="I17" s="314">
        <v>48235.46</v>
      </c>
      <c r="J17" s="314">
        <v>50587.275410808499</v>
      </c>
      <c r="K17" s="314">
        <v>54462.246528000003</v>
      </c>
      <c r="L17" s="293">
        <v>6.7500000000000004E-2</v>
      </c>
      <c r="M17" s="294" t="s">
        <v>225</v>
      </c>
      <c r="N17" s="293">
        <f t="shared" si="0"/>
        <v>9.5282526004665767E-3</v>
      </c>
      <c r="O17" s="293">
        <f t="shared" si="1"/>
        <v>7.8221649319941258E-2</v>
      </c>
    </row>
    <row r="18" spans="1:15">
      <c r="A18" s="313" t="s">
        <v>231</v>
      </c>
      <c r="B18" s="292" t="s">
        <v>232</v>
      </c>
      <c r="C18" s="292" t="s">
        <v>220</v>
      </c>
      <c r="D18" s="292" t="s">
        <v>221</v>
      </c>
      <c r="E18" s="292" t="s">
        <v>251</v>
      </c>
      <c r="F18" s="292" t="s">
        <v>252</v>
      </c>
      <c r="G18" s="292" t="s">
        <v>224</v>
      </c>
      <c r="H18" s="314">
        <v>172265.97250800001</v>
      </c>
      <c r="I18" s="314">
        <v>124797.12</v>
      </c>
      <c r="J18" s="314">
        <v>133052.60430093901</v>
      </c>
      <c r="K18" s="314">
        <v>172265.97250800001</v>
      </c>
      <c r="L18" s="293">
        <v>0.06</v>
      </c>
      <c r="M18" s="294" t="s">
        <v>225</v>
      </c>
      <c r="N18" s="293">
        <f t="shared" si="0"/>
        <v>2.5060824340391395E-2</v>
      </c>
      <c r="O18" s="293">
        <f t="shared" si="1"/>
        <v>0.19872354628537253</v>
      </c>
    </row>
    <row r="19" spans="1:15">
      <c r="A19" s="313" t="s">
        <v>200</v>
      </c>
      <c r="B19" s="292" t="s">
        <v>206</v>
      </c>
      <c r="C19" s="292" t="s">
        <v>228</v>
      </c>
      <c r="D19" s="292" t="s">
        <v>221</v>
      </c>
      <c r="E19" s="292" t="s">
        <v>249</v>
      </c>
      <c r="F19" s="292" t="s">
        <v>250</v>
      </c>
      <c r="G19" s="292" t="s">
        <v>224</v>
      </c>
      <c r="H19" s="314">
        <v>8522.0400000000009</v>
      </c>
      <c r="I19" s="314">
        <v>7161.13</v>
      </c>
      <c r="J19" s="314">
        <v>7529.1058717556298</v>
      </c>
      <c r="K19" s="314">
        <v>8522.0400000000009</v>
      </c>
      <c r="L19" s="293">
        <v>0.06</v>
      </c>
      <c r="M19" s="294" t="s">
        <v>225</v>
      </c>
      <c r="N19" s="293">
        <f t="shared" si="0"/>
        <v>1.4181278200726328E-3</v>
      </c>
      <c r="O19" s="293">
        <f t="shared" si="1"/>
        <v>0.11877554546527171</v>
      </c>
    </row>
    <row r="20" spans="1:15">
      <c r="A20" s="313" t="s">
        <v>231</v>
      </c>
      <c r="B20" s="292" t="s">
        <v>232</v>
      </c>
      <c r="C20" s="292" t="s">
        <v>220</v>
      </c>
      <c r="D20" s="292" t="s">
        <v>221</v>
      </c>
      <c r="E20" s="292" t="s">
        <v>253</v>
      </c>
      <c r="F20" s="292" t="s">
        <v>252</v>
      </c>
      <c r="G20" s="292" t="s">
        <v>224</v>
      </c>
      <c r="H20" s="314">
        <v>23405.917787999999</v>
      </c>
      <c r="I20" s="314">
        <v>17163.47</v>
      </c>
      <c r="J20" s="314">
        <v>18007.369228827101</v>
      </c>
      <c r="K20" s="314">
        <v>23405.917787999999</v>
      </c>
      <c r="L20" s="293">
        <v>0.06</v>
      </c>
      <c r="M20" s="294" t="s">
        <v>225</v>
      </c>
      <c r="N20" s="293">
        <f t="shared" si="0"/>
        <v>3.3917375721222191E-3</v>
      </c>
      <c r="O20" s="293">
        <f t="shared" si="1"/>
        <v>0.19872354628537253</v>
      </c>
    </row>
    <row r="21" spans="1:15">
      <c r="A21" s="313" t="s">
        <v>231</v>
      </c>
      <c r="B21" s="292" t="s">
        <v>232</v>
      </c>
      <c r="C21" s="292" t="s">
        <v>220</v>
      </c>
      <c r="D21" s="292" t="s">
        <v>221</v>
      </c>
      <c r="E21" s="292" t="s">
        <v>254</v>
      </c>
      <c r="F21" s="292" t="s">
        <v>252</v>
      </c>
      <c r="G21" s="292" t="s">
        <v>224</v>
      </c>
      <c r="H21" s="314">
        <v>10402.630128000001</v>
      </c>
      <c r="I21" s="314">
        <v>7630.71</v>
      </c>
      <c r="J21" s="314">
        <v>8003.2751951362297</v>
      </c>
      <c r="K21" s="314">
        <v>10402.630128000001</v>
      </c>
      <c r="L21" s="293">
        <v>0.06</v>
      </c>
      <c r="M21" s="294" t="s">
        <v>225</v>
      </c>
      <c r="N21" s="293">
        <f t="shared" si="0"/>
        <v>1.50743891761392E-3</v>
      </c>
      <c r="O21" s="293">
        <f t="shared" si="1"/>
        <v>0.19872354628537253</v>
      </c>
    </row>
    <row r="22" spans="1:15">
      <c r="A22" s="313" t="s">
        <v>200</v>
      </c>
      <c r="B22" s="292" t="s">
        <v>206</v>
      </c>
      <c r="C22" s="292" t="s">
        <v>228</v>
      </c>
      <c r="D22" s="292" t="s">
        <v>221</v>
      </c>
      <c r="E22" s="292" t="s">
        <v>255</v>
      </c>
      <c r="F22" s="292" t="s">
        <v>256</v>
      </c>
      <c r="G22" s="292" t="s">
        <v>224</v>
      </c>
      <c r="H22" s="314">
        <v>60827.76</v>
      </c>
      <c r="I22" s="314">
        <v>48545.43</v>
      </c>
      <c r="J22" s="314">
        <v>51029.555237773202</v>
      </c>
      <c r="K22" s="314">
        <v>60827.76</v>
      </c>
      <c r="L22" s="293">
        <v>6.7500000000000004E-2</v>
      </c>
      <c r="M22" s="294" t="s">
        <v>225</v>
      </c>
      <c r="N22" s="293">
        <f t="shared" si="0"/>
        <v>9.6115572235597972E-3</v>
      </c>
      <c r="O22" s="293">
        <f t="shared" si="1"/>
        <v>0.11877554546527171</v>
      </c>
    </row>
    <row r="23" spans="1:15">
      <c r="A23" s="313" t="s">
        <v>218</v>
      </c>
      <c r="B23" s="292" t="s">
        <v>201</v>
      </c>
      <c r="C23" s="292" t="s">
        <v>220</v>
      </c>
      <c r="D23" s="292" t="s">
        <v>221</v>
      </c>
      <c r="E23" s="292" t="s">
        <v>257</v>
      </c>
      <c r="F23" s="292" t="s">
        <v>258</v>
      </c>
      <c r="G23" s="292" t="s">
        <v>224</v>
      </c>
      <c r="H23" s="314">
        <v>69197.260500000004</v>
      </c>
      <c r="I23" s="314">
        <v>48313.16</v>
      </c>
      <c r="J23" s="314">
        <v>50624.593595496299</v>
      </c>
      <c r="K23" s="314">
        <v>69197.260500000004</v>
      </c>
      <c r="L23" s="293">
        <v>7.0000000000000007E-2</v>
      </c>
      <c r="M23" s="294" t="s">
        <v>225</v>
      </c>
      <c r="N23" s="293">
        <f t="shared" si="0"/>
        <v>9.5352815832969173E-3</v>
      </c>
      <c r="O23" s="293">
        <f t="shared" si="1"/>
        <v>0.1043972791278571</v>
      </c>
    </row>
    <row r="24" spans="1:15">
      <c r="A24" s="313" t="s">
        <v>231</v>
      </c>
      <c r="B24" s="292" t="s">
        <v>204</v>
      </c>
      <c r="C24" s="292" t="s">
        <v>220</v>
      </c>
      <c r="D24" s="292" t="s">
        <v>221</v>
      </c>
      <c r="E24" s="292" t="s">
        <v>312</v>
      </c>
      <c r="F24" s="292" t="s">
        <v>259</v>
      </c>
      <c r="G24" s="292" t="s">
        <v>224</v>
      </c>
      <c r="H24" s="314">
        <v>308884.418726</v>
      </c>
      <c r="I24" s="314">
        <v>233727.46</v>
      </c>
      <c r="J24" s="314">
        <v>243238.69200520101</v>
      </c>
      <c r="K24" s="314">
        <v>308884.418726</v>
      </c>
      <c r="L24" s="293">
        <v>6.25E-2</v>
      </c>
      <c r="M24" s="294" t="s">
        <v>225</v>
      </c>
      <c r="N24" s="293">
        <f t="shared" si="0"/>
        <v>4.5814677323725912E-2</v>
      </c>
      <c r="O24" s="293">
        <f t="shared" si="1"/>
        <v>0.20530185150939259</v>
      </c>
    </row>
    <row r="25" spans="1:15">
      <c r="A25" s="313" t="s">
        <v>200</v>
      </c>
      <c r="B25" s="292" t="s">
        <v>232</v>
      </c>
      <c r="C25" s="292" t="s">
        <v>220</v>
      </c>
      <c r="D25" s="292" t="s">
        <v>221</v>
      </c>
      <c r="E25" s="292" t="s">
        <v>260</v>
      </c>
      <c r="F25" s="292" t="s">
        <v>261</v>
      </c>
      <c r="G25" s="292" t="s">
        <v>224</v>
      </c>
      <c r="H25" s="314">
        <v>517036</v>
      </c>
      <c r="I25" s="314">
        <v>387443.12</v>
      </c>
      <c r="J25" s="314">
        <v>402537.15932196099</v>
      </c>
      <c r="K25" s="314">
        <v>517036</v>
      </c>
      <c r="L25" s="293">
        <v>6.5000000000000002E-2</v>
      </c>
      <c r="M25" s="294" t="s">
        <v>225</v>
      </c>
      <c r="N25" s="293">
        <f t="shared" si="0"/>
        <v>7.5818982223233439E-2</v>
      </c>
      <c r="O25" s="293">
        <f t="shared" si="1"/>
        <v>0.19872354628537253</v>
      </c>
    </row>
    <row r="26" spans="1:15">
      <c r="A26" s="313" t="s">
        <v>200</v>
      </c>
      <c r="B26" s="292" t="s">
        <v>232</v>
      </c>
      <c r="C26" s="292" t="s">
        <v>220</v>
      </c>
      <c r="D26" s="292" t="s">
        <v>221</v>
      </c>
      <c r="E26" s="292" t="s">
        <v>263</v>
      </c>
      <c r="F26" s="292" t="s">
        <v>264</v>
      </c>
      <c r="G26" s="292" t="s">
        <v>224</v>
      </c>
      <c r="H26" s="314">
        <v>129295</v>
      </c>
      <c r="I26" s="314">
        <v>96911.82</v>
      </c>
      <c r="J26" s="314">
        <v>100616.690520301</v>
      </c>
      <c r="K26" s="314">
        <v>129295</v>
      </c>
      <c r="L26" s="293">
        <v>6.5000000000000002E-2</v>
      </c>
      <c r="M26" s="294" t="s">
        <v>225</v>
      </c>
      <c r="N26" s="293">
        <f t="shared" si="0"/>
        <v>1.895143067727981E-2</v>
      </c>
      <c r="O26" s="293">
        <f t="shared" si="1"/>
        <v>0.19872354628537253</v>
      </c>
    </row>
    <row r="27" spans="1:15">
      <c r="A27" s="313" t="s">
        <v>200</v>
      </c>
      <c r="B27" s="292" t="s">
        <v>265</v>
      </c>
      <c r="C27" s="292" t="s">
        <v>228</v>
      </c>
      <c r="D27" s="292" t="s">
        <v>221</v>
      </c>
      <c r="E27" s="292" t="s">
        <v>266</v>
      </c>
      <c r="F27" s="292" t="s">
        <v>267</v>
      </c>
      <c r="G27" s="292" t="s">
        <v>224</v>
      </c>
      <c r="H27" s="314">
        <v>176178.08</v>
      </c>
      <c r="I27" s="314">
        <v>144898.32</v>
      </c>
      <c r="J27" s="314">
        <v>150829.309528618</v>
      </c>
      <c r="K27" s="314">
        <v>176178.08</v>
      </c>
      <c r="L27" s="293">
        <v>7.0000000000000007E-2</v>
      </c>
      <c r="M27" s="294" t="s">
        <v>225</v>
      </c>
      <c r="N27" s="293">
        <f t="shared" si="0"/>
        <v>2.8409115712833447E-2</v>
      </c>
      <c r="O27" s="293">
        <f t="shared" si="1"/>
        <v>3.3153539713228569E-2</v>
      </c>
    </row>
    <row r="28" spans="1:15">
      <c r="A28" s="313" t="s">
        <v>218</v>
      </c>
      <c r="B28" s="292" t="s">
        <v>204</v>
      </c>
      <c r="C28" s="292" t="s">
        <v>220</v>
      </c>
      <c r="D28" s="292" t="s">
        <v>221</v>
      </c>
      <c r="E28" s="292" t="s">
        <v>268</v>
      </c>
      <c r="F28" s="292" t="s">
        <v>269</v>
      </c>
      <c r="G28" s="292" t="s">
        <v>224</v>
      </c>
      <c r="H28" s="314">
        <v>11205.863028</v>
      </c>
      <c r="I28" s="314">
        <v>8770.69</v>
      </c>
      <c r="J28" s="314">
        <v>9119.1138672151192</v>
      </c>
      <c r="K28" s="314">
        <v>11205.863028</v>
      </c>
      <c r="L28" s="293">
        <v>7.0000000000000007E-2</v>
      </c>
      <c r="M28" s="294" t="s">
        <v>225</v>
      </c>
      <c r="N28" s="293">
        <f t="shared" si="0"/>
        <v>1.7176102036259991E-3</v>
      </c>
      <c r="O28" s="293">
        <f t="shared" si="1"/>
        <v>0.20530185150939259</v>
      </c>
    </row>
    <row r="29" spans="1:15">
      <c r="A29" s="313" t="s">
        <v>200</v>
      </c>
      <c r="B29" s="292" t="s">
        <v>232</v>
      </c>
      <c r="C29" s="292" t="s">
        <v>220</v>
      </c>
      <c r="D29" s="292" t="s">
        <v>221</v>
      </c>
      <c r="E29" s="292" t="s">
        <v>270</v>
      </c>
      <c r="F29" s="292" t="s">
        <v>264</v>
      </c>
      <c r="G29" s="292" t="s">
        <v>224</v>
      </c>
      <c r="H29" s="314">
        <v>129295</v>
      </c>
      <c r="I29" s="314">
        <v>97136.23</v>
      </c>
      <c r="J29" s="314">
        <v>100619.678557053</v>
      </c>
      <c r="K29" s="314">
        <v>129295</v>
      </c>
      <c r="L29" s="293">
        <v>6.5000000000000002E-2</v>
      </c>
      <c r="M29" s="294" t="s">
        <v>225</v>
      </c>
      <c r="N29" s="293">
        <f t="shared" si="0"/>
        <v>1.8951993482228712E-2</v>
      </c>
      <c r="O29" s="293">
        <f t="shared" si="1"/>
        <v>0.19872354628537253</v>
      </c>
    </row>
    <row r="30" spans="1:15">
      <c r="A30" s="313" t="s">
        <v>218</v>
      </c>
      <c r="B30" s="292" t="s">
        <v>201</v>
      </c>
      <c r="C30" s="292" t="s">
        <v>220</v>
      </c>
      <c r="D30" s="292" t="s">
        <v>221</v>
      </c>
      <c r="E30" s="292" t="s">
        <v>271</v>
      </c>
      <c r="F30" s="292" t="s">
        <v>258</v>
      </c>
      <c r="G30" s="292" t="s">
        <v>224</v>
      </c>
      <c r="H30" s="314">
        <v>138394.52100000001</v>
      </c>
      <c r="I30" s="314">
        <v>97553</v>
      </c>
      <c r="J30" s="314">
        <v>101253.347201736</v>
      </c>
      <c r="K30" s="314">
        <v>138394.52100000001</v>
      </c>
      <c r="L30" s="293">
        <v>7.0000000000000007E-2</v>
      </c>
      <c r="M30" s="294" t="s">
        <v>225</v>
      </c>
      <c r="N30" s="293">
        <f t="shared" si="0"/>
        <v>1.9071346716070692E-2</v>
      </c>
      <c r="O30" s="293">
        <f t="shared" si="1"/>
        <v>0.1043972791278571</v>
      </c>
    </row>
    <row r="31" spans="1:15">
      <c r="A31" s="313" t="s">
        <v>231</v>
      </c>
      <c r="B31" s="292" t="s">
        <v>204</v>
      </c>
      <c r="C31" s="292" t="s">
        <v>220</v>
      </c>
      <c r="D31" s="292" t="s">
        <v>221</v>
      </c>
      <c r="E31" s="292" t="s">
        <v>286</v>
      </c>
      <c r="F31" s="292" t="s">
        <v>287</v>
      </c>
      <c r="G31" s="292" t="s">
        <v>224</v>
      </c>
      <c r="H31" s="314">
        <v>256335.61720000001</v>
      </c>
      <c r="I31" s="314">
        <v>193964.69</v>
      </c>
      <c r="J31" s="314">
        <v>200219.92996081599</v>
      </c>
      <c r="K31" s="314">
        <v>256335.61720000001</v>
      </c>
      <c r="L31" s="293">
        <v>6.25E-2</v>
      </c>
      <c r="M31" s="294" t="s">
        <v>225</v>
      </c>
      <c r="N31" s="293">
        <f t="shared" si="0"/>
        <v>3.771197505344933E-2</v>
      </c>
      <c r="O31" s="293">
        <f t="shared" si="1"/>
        <v>0.20530185150939259</v>
      </c>
    </row>
    <row r="32" spans="1:15">
      <c r="A32" s="313" t="s">
        <v>200</v>
      </c>
      <c r="B32" s="292" t="s">
        <v>206</v>
      </c>
      <c r="C32" s="292" t="s">
        <v>228</v>
      </c>
      <c r="D32" s="292" t="s">
        <v>221</v>
      </c>
      <c r="E32" s="292" t="s">
        <v>272</v>
      </c>
      <c r="F32" s="292" t="s">
        <v>273</v>
      </c>
      <c r="G32" s="292" t="s">
        <v>224</v>
      </c>
      <c r="H32" s="314">
        <v>132621.92000000001</v>
      </c>
      <c r="I32" s="314">
        <v>98398.66</v>
      </c>
      <c r="J32" s="314">
        <v>101552.802178336</v>
      </c>
      <c r="K32" s="314">
        <v>132621.92000000001</v>
      </c>
      <c r="L32" s="293">
        <v>6.7500000000000004E-2</v>
      </c>
      <c r="M32" s="294" t="s">
        <v>225</v>
      </c>
      <c r="N32" s="293">
        <f t="shared" si="0"/>
        <v>1.9127749885372473E-2</v>
      </c>
      <c r="O32" s="293">
        <f t="shared" si="1"/>
        <v>0.11877554546527171</v>
      </c>
    </row>
    <row r="33" spans="1:15">
      <c r="A33" s="313" t="s">
        <v>200</v>
      </c>
      <c r="B33" s="292" t="s">
        <v>274</v>
      </c>
      <c r="C33" s="292" t="s">
        <v>228</v>
      </c>
      <c r="D33" s="292" t="s">
        <v>221</v>
      </c>
      <c r="E33" s="292" t="s">
        <v>275</v>
      </c>
      <c r="F33" s="292" t="s">
        <v>276</v>
      </c>
      <c r="G33" s="292" t="s">
        <v>224</v>
      </c>
      <c r="H33" s="314">
        <v>34181.19</v>
      </c>
      <c r="I33" s="314">
        <v>20400.37</v>
      </c>
      <c r="J33" s="314">
        <v>30256.6500292936</v>
      </c>
      <c r="K33" s="314">
        <v>34181.19</v>
      </c>
      <c r="L33" s="293">
        <v>6.25E-2</v>
      </c>
      <c r="M33" s="294" t="s">
        <v>225</v>
      </c>
      <c r="N33" s="293">
        <f t="shared" si="0"/>
        <v>5.6989233355988784E-3</v>
      </c>
      <c r="O33" s="293">
        <f t="shared" si="1"/>
        <v>2.4767189932148034E-2</v>
      </c>
    </row>
    <row r="34" spans="1:15">
      <c r="A34" s="313" t="s">
        <v>200</v>
      </c>
      <c r="B34" s="292" t="s">
        <v>232</v>
      </c>
      <c r="C34" s="292" t="s">
        <v>220</v>
      </c>
      <c r="D34" s="292" t="s">
        <v>221</v>
      </c>
      <c r="E34" s="292" t="s">
        <v>277</v>
      </c>
      <c r="F34" s="292" t="s">
        <v>261</v>
      </c>
      <c r="G34" s="292" t="s">
        <v>224</v>
      </c>
      <c r="H34" s="314">
        <v>129259</v>
      </c>
      <c r="I34" s="314">
        <v>98500.53</v>
      </c>
      <c r="J34" s="314">
        <v>101030.693933599</v>
      </c>
      <c r="K34" s="314">
        <v>129259</v>
      </c>
      <c r="L34" s="293">
        <v>6.5000000000000002E-2</v>
      </c>
      <c r="M34" s="294" t="s">
        <v>225</v>
      </c>
      <c r="N34" s="293">
        <f t="shared" si="0"/>
        <v>1.9029409360008312E-2</v>
      </c>
      <c r="O34" s="293">
        <f t="shared" si="1"/>
        <v>0.19872354628537253</v>
      </c>
    </row>
    <row r="35" spans="1:15">
      <c r="A35" s="313" t="s">
        <v>200</v>
      </c>
      <c r="B35" s="292" t="s">
        <v>232</v>
      </c>
      <c r="C35" s="292" t="s">
        <v>220</v>
      </c>
      <c r="D35" s="292" t="s">
        <v>221</v>
      </c>
      <c r="E35" s="292" t="s">
        <v>277</v>
      </c>
      <c r="F35" s="292" t="s">
        <v>264</v>
      </c>
      <c r="G35" s="292" t="s">
        <v>224</v>
      </c>
      <c r="H35" s="314">
        <v>129295</v>
      </c>
      <c r="I35" s="314">
        <v>98483.68</v>
      </c>
      <c r="J35" s="314">
        <v>101013.41072549501</v>
      </c>
      <c r="K35" s="314">
        <v>129295</v>
      </c>
      <c r="L35" s="293">
        <v>6.5000000000000002E-2</v>
      </c>
      <c r="M35" s="294" t="s">
        <v>225</v>
      </c>
      <c r="N35" s="293">
        <f t="shared" si="0"/>
        <v>1.9026154020177811E-2</v>
      </c>
      <c r="O35" s="293">
        <f t="shared" si="1"/>
        <v>0.19872354628537253</v>
      </c>
    </row>
    <row r="36" spans="1:15">
      <c r="A36" s="313" t="s">
        <v>200</v>
      </c>
      <c r="B36" s="292" t="s">
        <v>202</v>
      </c>
      <c r="C36" s="292" t="s">
        <v>220</v>
      </c>
      <c r="D36" s="292" t="s">
        <v>221</v>
      </c>
      <c r="E36" s="292" t="s">
        <v>278</v>
      </c>
      <c r="F36" s="292" t="s">
        <v>279</v>
      </c>
      <c r="G36" s="292" t="s">
        <v>224</v>
      </c>
      <c r="H36" s="314">
        <v>44221.62</v>
      </c>
      <c r="I36" s="314">
        <v>30043.99</v>
      </c>
      <c r="J36" s="314">
        <v>30677.976381618599</v>
      </c>
      <c r="K36" s="314">
        <v>44221.62</v>
      </c>
      <c r="L36" s="293">
        <v>5.5E-2</v>
      </c>
      <c r="M36" s="294" t="s">
        <v>225</v>
      </c>
      <c r="N36" s="293">
        <f t="shared" si="0"/>
        <v>5.7782813140546231E-3</v>
      </c>
      <c r="O36" s="293">
        <f t="shared" si="1"/>
        <v>6.5934069858310032E-2</v>
      </c>
    </row>
    <row r="37" spans="1:15">
      <c r="A37" s="313" t="s">
        <v>231</v>
      </c>
      <c r="B37" s="292" t="s">
        <v>232</v>
      </c>
      <c r="C37" s="292" t="s">
        <v>220</v>
      </c>
      <c r="D37" s="292" t="s">
        <v>221</v>
      </c>
      <c r="E37" s="292" t="s">
        <v>280</v>
      </c>
      <c r="F37" s="292" t="s">
        <v>252</v>
      </c>
      <c r="G37" s="292" t="s">
        <v>224</v>
      </c>
      <c r="H37" s="314">
        <v>78019.725959999996</v>
      </c>
      <c r="I37" s="314">
        <v>58664.62</v>
      </c>
      <c r="J37" s="314">
        <v>60025.503468733303</v>
      </c>
      <c r="K37" s="314">
        <v>78019.725959999996</v>
      </c>
      <c r="L37" s="293">
        <v>0.06</v>
      </c>
      <c r="M37" s="294" t="s">
        <v>225</v>
      </c>
      <c r="N37" s="293">
        <f t="shared" si="0"/>
        <v>1.1305968840497647E-2</v>
      </c>
      <c r="O37" s="293">
        <f t="shared" si="1"/>
        <v>0.19872354628537253</v>
      </c>
    </row>
    <row r="38" spans="1:15">
      <c r="A38" s="313" t="s">
        <v>231</v>
      </c>
      <c r="B38" s="292" t="s">
        <v>232</v>
      </c>
      <c r="C38" s="292" t="s">
        <v>220</v>
      </c>
      <c r="D38" s="292" t="s">
        <v>221</v>
      </c>
      <c r="E38" s="292" t="s">
        <v>281</v>
      </c>
      <c r="F38" s="292" t="s">
        <v>252</v>
      </c>
      <c r="G38" s="292" t="s">
        <v>224</v>
      </c>
      <c r="H38" s="314">
        <v>39009.862979999998</v>
      </c>
      <c r="I38" s="314">
        <v>29530.33</v>
      </c>
      <c r="J38" s="314">
        <v>30154.095203566201</v>
      </c>
      <c r="K38" s="314">
        <v>39009.862979999998</v>
      </c>
      <c r="L38" s="293">
        <v>0.06</v>
      </c>
      <c r="M38" s="294" t="s">
        <v>225</v>
      </c>
      <c r="N38" s="293">
        <f t="shared" si="0"/>
        <v>5.6796068518192699E-3</v>
      </c>
      <c r="O38" s="293">
        <f t="shared" si="1"/>
        <v>0.19872354628537253</v>
      </c>
    </row>
    <row r="39" spans="1:15">
      <c r="A39" s="313" t="s">
        <v>200</v>
      </c>
      <c r="B39" s="292" t="s">
        <v>206</v>
      </c>
      <c r="C39" s="292" t="s">
        <v>228</v>
      </c>
      <c r="D39" s="292" t="s">
        <v>221</v>
      </c>
      <c r="E39" s="292" t="s">
        <v>282</v>
      </c>
      <c r="F39" s="292" t="s">
        <v>283</v>
      </c>
      <c r="G39" s="292" t="s">
        <v>224</v>
      </c>
      <c r="H39" s="314">
        <v>459823.29</v>
      </c>
      <c r="I39" s="314">
        <v>344599.73</v>
      </c>
      <c r="J39" s="314">
        <v>352357.98482179298</v>
      </c>
      <c r="K39" s="314">
        <v>459823.29</v>
      </c>
      <c r="L39" s="293">
        <v>6.5000000000000002E-2</v>
      </c>
      <c r="M39" s="294" t="s">
        <v>225</v>
      </c>
      <c r="N39" s="293">
        <f t="shared" si="0"/>
        <v>6.6367596552869057E-2</v>
      </c>
      <c r="O39" s="293">
        <f t="shared" si="1"/>
        <v>0.11877554546527171</v>
      </c>
    </row>
    <row r="40" spans="1:15">
      <c r="A40" s="313" t="s">
        <v>200</v>
      </c>
      <c r="B40" s="292" t="s">
        <v>204</v>
      </c>
      <c r="C40" s="292" t="s">
        <v>220</v>
      </c>
      <c r="D40" s="292" t="s">
        <v>221</v>
      </c>
      <c r="E40" s="292" t="s">
        <v>284</v>
      </c>
      <c r="F40" s="292" t="s">
        <v>285</v>
      </c>
      <c r="G40" s="292" t="s">
        <v>224</v>
      </c>
      <c r="H40" s="314">
        <v>128520.55</v>
      </c>
      <c r="I40" s="314">
        <v>98623.12</v>
      </c>
      <c r="J40" s="314">
        <v>100557.00876711401</v>
      </c>
      <c r="K40" s="314">
        <v>128520.55</v>
      </c>
      <c r="L40" s="293">
        <v>0.06</v>
      </c>
      <c r="M40" s="294" t="s">
        <v>225</v>
      </c>
      <c r="N40" s="293">
        <f t="shared" si="0"/>
        <v>1.8940189454751292E-2</v>
      </c>
      <c r="O40" s="293">
        <f t="shared" si="1"/>
        <v>0.20530185150939259</v>
      </c>
    </row>
    <row r="41" spans="1:15">
      <c r="A41" s="313" t="s">
        <v>200</v>
      </c>
      <c r="B41" s="292" t="s">
        <v>206</v>
      </c>
      <c r="C41" s="292" t="s">
        <v>228</v>
      </c>
      <c r="D41" s="292" t="s">
        <v>221</v>
      </c>
      <c r="E41" s="292" t="s">
        <v>288</v>
      </c>
      <c r="F41" s="292" t="s">
        <v>289</v>
      </c>
      <c r="G41" s="292" t="s">
        <v>224</v>
      </c>
      <c r="H41" s="314">
        <v>65706.850000000006</v>
      </c>
      <c r="I41" s="314">
        <v>49351.28</v>
      </c>
      <c r="J41" s="314">
        <v>50319.836762841704</v>
      </c>
      <c r="K41" s="314">
        <v>65706.850000000006</v>
      </c>
      <c r="L41" s="293">
        <v>6.5000000000000002E-2</v>
      </c>
      <c r="M41" s="294" t="s">
        <v>225</v>
      </c>
      <c r="N41" s="293">
        <f t="shared" si="0"/>
        <v>9.477879794810188E-3</v>
      </c>
      <c r="O41" s="293">
        <f t="shared" si="1"/>
        <v>0.11877554546527171</v>
      </c>
    </row>
    <row r="42" spans="1:15">
      <c r="A42" s="313" t="s">
        <v>200</v>
      </c>
      <c r="B42" s="292" t="s">
        <v>204</v>
      </c>
      <c r="C42" s="292" t="s">
        <v>220</v>
      </c>
      <c r="D42" s="292" t="s">
        <v>221</v>
      </c>
      <c r="E42" s="292" t="s">
        <v>313</v>
      </c>
      <c r="F42" s="292" t="s">
        <v>285</v>
      </c>
      <c r="G42" s="292" t="s">
        <v>224</v>
      </c>
      <c r="H42" s="314">
        <v>128520.55</v>
      </c>
      <c r="I42" s="314">
        <v>99173.91</v>
      </c>
      <c r="J42" s="314">
        <v>100559.001997791</v>
      </c>
      <c r="K42" s="314">
        <v>128520.55</v>
      </c>
      <c r="L42" s="293">
        <v>0.06</v>
      </c>
      <c r="M42" s="294" t="s">
        <v>225</v>
      </c>
      <c r="N42" s="293">
        <f t="shared" si="0"/>
        <v>1.8940564885237064E-2</v>
      </c>
      <c r="O42" s="293">
        <f t="shared" si="1"/>
        <v>0.20530185150939259</v>
      </c>
    </row>
    <row r="43" spans="1:15">
      <c r="A43" s="313" t="s">
        <v>200</v>
      </c>
      <c r="B43" s="292" t="s">
        <v>205</v>
      </c>
      <c r="C43" s="292" t="s">
        <v>228</v>
      </c>
      <c r="D43" s="292" t="s">
        <v>221</v>
      </c>
      <c r="E43" s="292" t="s">
        <v>314</v>
      </c>
      <c r="F43" s="292" t="s">
        <v>315</v>
      </c>
      <c r="G43" s="292" t="s">
        <v>224</v>
      </c>
      <c r="H43" s="314">
        <v>125512.39</v>
      </c>
      <c r="I43" s="314">
        <v>105130.89</v>
      </c>
      <c r="J43" s="314">
        <v>106288.81967410501</v>
      </c>
      <c r="K43" s="314">
        <v>125512.39</v>
      </c>
      <c r="L43" s="293">
        <v>6.5000000000000002E-2</v>
      </c>
      <c r="M43" s="294" t="s">
        <v>225</v>
      </c>
      <c r="N43" s="293">
        <f t="shared" si="0"/>
        <v>2.001979181989964E-2</v>
      </c>
      <c r="O43" s="293">
        <f t="shared" si="1"/>
        <v>2.955139868219573E-2</v>
      </c>
    </row>
    <row r="44" spans="1:15">
      <c r="A44" s="313" t="s">
        <v>200</v>
      </c>
      <c r="B44" s="292" t="s">
        <v>274</v>
      </c>
      <c r="C44" s="292" t="s">
        <v>228</v>
      </c>
      <c r="D44" s="292" t="s">
        <v>221</v>
      </c>
      <c r="E44" s="292" t="s">
        <v>314</v>
      </c>
      <c r="F44" s="292" t="s">
        <v>316</v>
      </c>
      <c r="G44" s="292" t="s">
        <v>224</v>
      </c>
      <c r="H44" s="314">
        <v>133750</v>
      </c>
      <c r="I44" s="314">
        <v>100092.47</v>
      </c>
      <c r="J44" s="314">
        <v>101236.99427102901</v>
      </c>
      <c r="K44" s="314">
        <v>133750</v>
      </c>
      <c r="L44" s="293">
        <v>6.7500000000000004E-2</v>
      </c>
      <c r="M44" s="294" t="s">
        <v>225</v>
      </c>
      <c r="N44" s="293">
        <f t="shared" si="0"/>
        <v>1.9068266596549154E-2</v>
      </c>
      <c r="O44" s="293">
        <f t="shared" si="1"/>
        <v>2.4767189932148034E-2</v>
      </c>
    </row>
    <row r="45" spans="1:15">
      <c r="A45" s="313" t="s">
        <v>200</v>
      </c>
      <c r="B45" s="292" t="s">
        <v>205</v>
      </c>
      <c r="C45" s="292" t="s">
        <v>228</v>
      </c>
      <c r="D45" s="292" t="s">
        <v>221</v>
      </c>
      <c r="E45" s="292" t="s">
        <v>312</v>
      </c>
      <c r="F45" s="292" t="s">
        <v>315</v>
      </c>
      <c r="G45" s="292" t="s">
        <v>224</v>
      </c>
      <c r="H45" s="314">
        <v>59758.9</v>
      </c>
      <c r="I45" s="314">
        <v>50133.56</v>
      </c>
      <c r="J45" s="314">
        <v>50605.083814309597</v>
      </c>
      <c r="K45" s="314">
        <v>59758.9</v>
      </c>
      <c r="L45" s="293">
        <v>6.5000000000000002E-2</v>
      </c>
      <c r="M45" s="294" t="s">
        <v>225</v>
      </c>
      <c r="N45" s="293">
        <f t="shared" si="0"/>
        <v>9.5316068622960902E-3</v>
      </c>
      <c r="O45" s="293">
        <f t="shared" si="1"/>
        <v>2.955139868219573E-2</v>
      </c>
    </row>
    <row r="46" spans="1:15">
      <c r="A46" s="313" t="s">
        <v>218</v>
      </c>
      <c r="B46" s="292" t="s">
        <v>204</v>
      </c>
      <c r="C46" s="292" t="s">
        <v>220</v>
      </c>
      <c r="D46" s="292" t="s">
        <v>221</v>
      </c>
      <c r="E46" s="292" t="s">
        <v>317</v>
      </c>
      <c r="F46" s="292" t="s">
        <v>269</v>
      </c>
      <c r="G46" s="292" t="s">
        <v>224</v>
      </c>
      <c r="H46" s="314">
        <v>24901.917839999998</v>
      </c>
      <c r="I46" s="314">
        <v>20074.560000000001</v>
      </c>
      <c r="J46" s="314">
        <v>20264.365004290601</v>
      </c>
      <c r="K46" s="314">
        <v>24901.917839999998</v>
      </c>
      <c r="L46" s="293">
        <v>7.0000000000000007E-2</v>
      </c>
      <c r="M46" s="294" t="s">
        <v>225</v>
      </c>
      <c r="N46" s="293">
        <f t="shared" si="0"/>
        <v>3.8168489403894923E-3</v>
      </c>
      <c r="O46" s="293">
        <f t="shared" si="1"/>
        <v>0.20530185150939259</v>
      </c>
    </row>
    <row r="47" spans="1:15">
      <c r="A47" s="313" t="s">
        <v>218</v>
      </c>
      <c r="B47" s="292" t="s">
        <v>204</v>
      </c>
      <c r="C47" s="292" t="s">
        <v>220</v>
      </c>
      <c r="D47" s="292" t="s">
        <v>221</v>
      </c>
      <c r="E47" s="292" t="s">
        <v>318</v>
      </c>
      <c r="F47" s="292" t="s">
        <v>269</v>
      </c>
      <c r="G47" s="292" t="s">
        <v>224</v>
      </c>
      <c r="H47" s="314">
        <v>19921.534272000001</v>
      </c>
      <c r="I47" s="314">
        <v>16101.26</v>
      </c>
      <c r="J47" s="314">
        <v>16212.1149180926</v>
      </c>
      <c r="K47" s="314">
        <v>19921.534272000001</v>
      </c>
      <c r="L47" s="293">
        <v>7.0000000000000007E-2</v>
      </c>
      <c r="M47" s="294" t="s">
        <v>225</v>
      </c>
      <c r="N47" s="293">
        <f t="shared" si="0"/>
        <v>3.0535964800028352E-3</v>
      </c>
      <c r="O47" s="293">
        <f t="shared" si="1"/>
        <v>0.20530185150939259</v>
      </c>
    </row>
    <row r="48" spans="1:15">
      <c r="A48" s="313" t="s">
        <v>231</v>
      </c>
      <c r="B48" s="292" t="s">
        <v>204</v>
      </c>
      <c r="C48" s="292" t="s">
        <v>220</v>
      </c>
      <c r="D48" s="292" t="s">
        <v>221</v>
      </c>
      <c r="E48" s="292" t="s">
        <v>319</v>
      </c>
      <c r="F48" s="292" t="s">
        <v>287</v>
      </c>
      <c r="G48" s="292" t="s">
        <v>224</v>
      </c>
      <c r="H48" s="314">
        <v>192251.71290000001</v>
      </c>
      <c r="I48" s="314">
        <v>151908.89000000001</v>
      </c>
      <c r="J48" s="314">
        <v>152679.95739190199</v>
      </c>
      <c r="K48" s="314">
        <v>192251.71290000001</v>
      </c>
      <c r="L48" s="293">
        <v>6.25E-2</v>
      </c>
      <c r="M48" s="294" t="s">
        <v>225</v>
      </c>
      <c r="N48" s="293">
        <f t="shared" si="0"/>
        <v>2.8757690333085006E-2</v>
      </c>
      <c r="O48" s="293">
        <f t="shared" si="1"/>
        <v>0.20530185150939259</v>
      </c>
    </row>
    <row r="49" spans="1:15">
      <c r="A49" s="313" t="s">
        <v>231</v>
      </c>
      <c r="B49" s="292" t="s">
        <v>204</v>
      </c>
      <c r="C49" s="292" t="s">
        <v>220</v>
      </c>
      <c r="D49" s="292" t="s">
        <v>221</v>
      </c>
      <c r="E49" s="292" t="s">
        <v>319</v>
      </c>
      <c r="F49" s="292" t="s">
        <v>287</v>
      </c>
      <c r="G49" s="292" t="s">
        <v>224</v>
      </c>
      <c r="H49" s="314">
        <v>192251.71290000001</v>
      </c>
      <c r="I49" s="314">
        <v>151608.89000000001</v>
      </c>
      <c r="J49" s="314">
        <v>152384.96316491099</v>
      </c>
      <c r="K49" s="314">
        <v>192251.71290000001</v>
      </c>
      <c r="L49" s="293">
        <v>6.25E-2</v>
      </c>
      <c r="M49" s="294" t="s">
        <v>225</v>
      </c>
      <c r="N49" s="293">
        <f t="shared" si="0"/>
        <v>2.8702127358253414E-2</v>
      </c>
      <c r="O49" s="293">
        <f t="shared" si="1"/>
        <v>0.20530185150939259</v>
      </c>
    </row>
    <row r="50" spans="1:15">
      <c r="A50" s="313" t="s">
        <v>231</v>
      </c>
      <c r="B50" s="292" t="s">
        <v>204</v>
      </c>
      <c r="C50" s="292" t="s">
        <v>220</v>
      </c>
      <c r="D50" s="292" t="s">
        <v>221</v>
      </c>
      <c r="E50" s="292" t="s">
        <v>319</v>
      </c>
      <c r="F50" s="292" t="s">
        <v>320</v>
      </c>
      <c r="G50" s="292" t="s">
        <v>224</v>
      </c>
      <c r="H50" s="314">
        <v>38450.342579999997</v>
      </c>
      <c r="I50" s="314">
        <v>30601.22</v>
      </c>
      <c r="J50" s="314">
        <v>30760.858324645498</v>
      </c>
      <c r="K50" s="314">
        <v>38450.342579999997</v>
      </c>
      <c r="L50" s="293">
        <v>6.25E-2</v>
      </c>
      <c r="M50" s="294" t="s">
        <v>225</v>
      </c>
      <c r="N50" s="293">
        <f t="shared" si="0"/>
        <v>5.7938923562142301E-3</v>
      </c>
      <c r="O50" s="293">
        <f t="shared" si="1"/>
        <v>0.20530185150939259</v>
      </c>
    </row>
    <row r="51" spans="1:15">
      <c r="A51" s="313" t="s">
        <v>231</v>
      </c>
      <c r="B51" s="292" t="s">
        <v>204</v>
      </c>
      <c r="C51" s="292" t="s">
        <v>220</v>
      </c>
      <c r="D51" s="292" t="s">
        <v>221</v>
      </c>
      <c r="E51" s="292" t="s">
        <v>319</v>
      </c>
      <c r="F51" s="292" t="s">
        <v>287</v>
      </c>
      <c r="G51" s="292" t="s">
        <v>224</v>
      </c>
      <c r="H51" s="314">
        <v>8971.7466019999993</v>
      </c>
      <c r="I51" s="314">
        <v>7042.48</v>
      </c>
      <c r="J51" s="314">
        <v>7079.2419855459802</v>
      </c>
      <c r="K51" s="314">
        <v>8971.7466019999993</v>
      </c>
      <c r="L51" s="293">
        <v>6.25E-2</v>
      </c>
      <c r="M51" s="294" t="s">
        <v>225</v>
      </c>
      <c r="N51" s="293">
        <f t="shared" si="0"/>
        <v>1.3333947185402016E-3</v>
      </c>
      <c r="O51" s="293">
        <f t="shared" si="1"/>
        <v>0.20530185150939259</v>
      </c>
    </row>
    <row r="52" spans="1:15">
      <c r="A52" s="313" t="s">
        <v>231</v>
      </c>
      <c r="B52" s="292" t="s">
        <v>204</v>
      </c>
      <c r="C52" s="292" t="s">
        <v>220</v>
      </c>
      <c r="D52" s="292" t="s">
        <v>221</v>
      </c>
      <c r="E52" s="292" t="s">
        <v>319</v>
      </c>
      <c r="F52" s="292" t="s">
        <v>287</v>
      </c>
      <c r="G52" s="292" t="s">
        <v>224</v>
      </c>
      <c r="H52" s="314">
        <v>6408.3904300000004</v>
      </c>
      <c r="I52" s="314">
        <v>5030.34</v>
      </c>
      <c r="J52" s="314">
        <v>5056.6070361170196</v>
      </c>
      <c r="K52" s="314">
        <v>6408.3904300000004</v>
      </c>
      <c r="L52" s="293">
        <v>6.25E-2</v>
      </c>
      <c r="M52" s="294" t="s">
        <v>225</v>
      </c>
      <c r="N52" s="293">
        <f t="shared" si="0"/>
        <v>9.5242585709854797E-4</v>
      </c>
      <c r="O52" s="293">
        <f t="shared" si="1"/>
        <v>0.20530185150939259</v>
      </c>
    </row>
    <row r="53" spans="1:15">
      <c r="A53" s="313" t="s">
        <v>200</v>
      </c>
      <c r="B53" s="292" t="s">
        <v>206</v>
      </c>
      <c r="C53" s="292" t="s">
        <v>228</v>
      </c>
      <c r="D53" s="292" t="s">
        <v>221</v>
      </c>
      <c r="E53" s="292" t="s">
        <v>321</v>
      </c>
      <c r="F53" s="292" t="s">
        <v>322</v>
      </c>
      <c r="G53" s="292" t="s">
        <v>224</v>
      </c>
      <c r="H53" s="314">
        <v>31232.9</v>
      </c>
      <c r="I53" s="314">
        <v>25038.12</v>
      </c>
      <c r="J53" s="314">
        <v>25095.181145092702</v>
      </c>
      <c r="K53" s="314">
        <v>31232.9</v>
      </c>
      <c r="L53" s="293">
        <v>6.5000000000000002E-2</v>
      </c>
      <c r="M53" s="294" t="s">
        <v>225</v>
      </c>
      <c r="N53" s="293">
        <f t="shared" si="0"/>
        <v>4.7267464607081864E-3</v>
      </c>
      <c r="O53" s="293">
        <f t="shared" si="1"/>
        <v>0.11877554546527171</v>
      </c>
    </row>
    <row r="54" spans="1:15">
      <c r="A54" s="313" t="s">
        <v>200</v>
      </c>
      <c r="B54" s="292" t="s">
        <v>206</v>
      </c>
      <c r="C54" s="292" t="s">
        <v>228</v>
      </c>
      <c r="D54" s="292" t="s">
        <v>221</v>
      </c>
      <c r="E54" s="292" t="s">
        <v>321</v>
      </c>
      <c r="F54" s="292" t="s">
        <v>322</v>
      </c>
      <c r="G54" s="292" t="s">
        <v>224</v>
      </c>
      <c r="H54" s="314">
        <v>31232.9</v>
      </c>
      <c r="I54" s="314">
        <v>25281.47</v>
      </c>
      <c r="J54" s="314">
        <v>25336.5431309546</v>
      </c>
      <c r="K54" s="314">
        <v>31232.9</v>
      </c>
      <c r="L54" s="293">
        <v>6.5000000000000002E-2</v>
      </c>
      <c r="M54" s="294" t="s">
        <v>225</v>
      </c>
      <c r="N54" s="293">
        <f t="shared" si="0"/>
        <v>4.7722076552628757E-3</v>
      </c>
      <c r="O54" s="293">
        <f t="shared" si="1"/>
        <v>0.11877554546527171</v>
      </c>
    </row>
    <row r="55" spans="1:15" ht="15" customHeight="1">
      <c r="A55" s="313" t="s">
        <v>218</v>
      </c>
      <c r="B55" s="292" t="s">
        <v>323</v>
      </c>
      <c r="C55" s="292" t="s">
        <v>220</v>
      </c>
      <c r="D55" s="292" t="s">
        <v>221</v>
      </c>
      <c r="E55" s="292" t="s">
        <v>324</v>
      </c>
      <c r="F55" s="292" t="s">
        <v>325</v>
      </c>
      <c r="G55" s="292" t="s">
        <v>224</v>
      </c>
      <c r="H55" s="314">
        <v>418241.43725000002</v>
      </c>
      <c r="I55" s="314">
        <v>250068.74</v>
      </c>
      <c r="J55" s="314">
        <v>250573.446180456</v>
      </c>
      <c r="K55" s="314">
        <v>418241.43725000002</v>
      </c>
      <c r="L55" s="293">
        <v>6.7500000000000004E-2</v>
      </c>
      <c r="M55" s="294" t="s">
        <v>225</v>
      </c>
      <c r="N55" s="293">
        <f t="shared" si="0"/>
        <v>4.7196198466673729E-2</v>
      </c>
      <c r="O55" s="293">
        <f t="shared" si="1"/>
        <v>4.7762558940470254E-2</v>
      </c>
    </row>
    <row r="56" spans="1:15" ht="12" customHeight="1">
      <c r="A56" s="313" t="s">
        <v>218</v>
      </c>
      <c r="B56" s="292" t="s">
        <v>323</v>
      </c>
      <c r="C56" s="292" t="s">
        <v>220</v>
      </c>
      <c r="D56" s="292" t="s">
        <v>221</v>
      </c>
      <c r="E56" s="292" t="s">
        <v>326</v>
      </c>
      <c r="F56" s="292" t="s">
        <v>325</v>
      </c>
      <c r="G56" s="292" t="s">
        <v>224</v>
      </c>
      <c r="H56" s="314">
        <v>5018.8972469999999</v>
      </c>
      <c r="I56" s="314">
        <v>3003.88</v>
      </c>
      <c r="J56" s="314">
        <v>3006.9136987759698</v>
      </c>
      <c r="K56" s="314">
        <v>5018.8972469999999</v>
      </c>
      <c r="L56" s="293">
        <v>6.7500000000000004E-2</v>
      </c>
      <c r="M56" s="294" t="s">
        <v>225</v>
      </c>
      <c r="N56" s="293">
        <f t="shared" si="0"/>
        <v>5.6636047379652319E-4</v>
      </c>
      <c r="O56" s="293">
        <f t="shared" si="1"/>
        <v>4.7762558940470254E-2</v>
      </c>
    </row>
    <row r="57" spans="1:15">
      <c r="A57" s="313" t="s">
        <v>200</v>
      </c>
      <c r="B57" s="292" t="s">
        <v>246</v>
      </c>
      <c r="C57" s="292" t="s">
        <v>220</v>
      </c>
      <c r="D57" s="292" t="s">
        <v>221</v>
      </c>
      <c r="E57" s="292" t="s">
        <v>326</v>
      </c>
      <c r="F57" s="292" t="s">
        <v>247</v>
      </c>
      <c r="G57" s="292" t="s">
        <v>224</v>
      </c>
      <c r="H57" s="314">
        <v>111075.36</v>
      </c>
      <c r="I57" s="314">
        <v>100633.19</v>
      </c>
      <c r="J57" s="314">
        <v>100690.15980651299</v>
      </c>
      <c r="K57" s="314">
        <v>111075.36</v>
      </c>
      <c r="L57" s="293">
        <v>5.5E-2</v>
      </c>
      <c r="M57" s="294" t="s">
        <v>225</v>
      </c>
      <c r="N57" s="293">
        <f t="shared" si="0"/>
        <v>1.8965268819613412E-2</v>
      </c>
      <c r="O57" s="293">
        <f t="shared" si="1"/>
        <v>1.8965268819613412E-2</v>
      </c>
    </row>
    <row r="58" spans="1:15">
      <c r="A58" s="313" t="s">
        <v>200</v>
      </c>
      <c r="B58" s="292" t="s">
        <v>265</v>
      </c>
      <c r="C58" s="292" t="s">
        <v>228</v>
      </c>
      <c r="D58" s="292" t="s">
        <v>221</v>
      </c>
      <c r="E58" s="292" t="s">
        <v>326</v>
      </c>
      <c r="F58" s="292" t="s">
        <v>327</v>
      </c>
      <c r="G58" s="292" t="s">
        <v>224</v>
      </c>
      <c r="H58" s="314">
        <v>28045.21</v>
      </c>
      <c r="I58" s="314">
        <v>25172.6</v>
      </c>
      <c r="J58" s="314">
        <v>25189.034510051199</v>
      </c>
      <c r="K58" s="314">
        <v>28045.21</v>
      </c>
      <c r="L58" s="293">
        <v>0.06</v>
      </c>
      <c r="M58" s="294" t="s">
        <v>225</v>
      </c>
      <c r="N58" s="293">
        <f t="shared" si="0"/>
        <v>4.7444240003951194E-3</v>
      </c>
      <c r="O58" s="293">
        <f t="shared" si="1"/>
        <v>3.3153539713228569E-2</v>
      </c>
    </row>
    <row r="59" spans="1:15">
      <c r="A59" s="368" t="s">
        <v>199</v>
      </c>
      <c r="B59" s="369"/>
      <c r="C59" s="369"/>
      <c r="D59" s="369"/>
      <c r="E59" s="369"/>
      <c r="F59" s="369"/>
      <c r="G59" s="369"/>
      <c r="H59" s="369"/>
      <c r="I59" s="369"/>
      <c r="J59" s="315">
        <f>SUM(J5:J58)</f>
        <v>5228719.7711507957</v>
      </c>
      <c r="K59" s="368"/>
      <c r="L59" s="368"/>
      <c r="M59" s="368"/>
      <c r="N59" s="368"/>
      <c r="O59" s="368"/>
    </row>
    <row r="60" spans="1:15">
      <c r="A60"/>
      <c r="B60"/>
      <c r="C60"/>
      <c r="D60"/>
      <c r="E60"/>
      <c r="F60"/>
      <c r="G60"/>
      <c r="H60"/>
      <c r="I60"/>
      <c r="J60"/>
      <c r="K60"/>
      <c r="L60"/>
      <c r="M60"/>
      <c r="N60"/>
      <c r="O60"/>
    </row>
    <row r="61" spans="1:15">
      <c r="A61" s="316" t="s">
        <v>328</v>
      </c>
      <c r="B61"/>
      <c r="C61"/>
      <c r="D61"/>
      <c r="E61" s="317">
        <v>5309187.0599999996</v>
      </c>
      <c r="F61"/>
      <c r="G61"/>
      <c r="H61"/>
      <c r="I61"/>
      <c r="J61"/>
      <c r="K61"/>
      <c r="L61"/>
      <c r="M61"/>
      <c r="N61"/>
      <c r="O61"/>
    </row>
    <row r="63" spans="1:15">
      <c r="A63"/>
    </row>
  </sheetData>
  <mergeCells count="3">
    <mergeCell ref="A2:J2"/>
    <mergeCell ref="A59:I59"/>
    <mergeCell ref="K59:O5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showGridLines="0" topLeftCell="A19" zoomScale="85" zoomScaleNormal="85" workbookViewId="0">
      <selection activeCell="B6" sqref="B6:E26"/>
    </sheetView>
  </sheetViews>
  <sheetFormatPr baseColWidth="10" defaultColWidth="9.140625" defaultRowHeight="14.25"/>
  <cols>
    <col min="1" max="1" width="3.7109375" style="1" customWidth="1"/>
    <col min="2" max="2" width="70.85546875" style="1" customWidth="1"/>
    <col min="3" max="3" width="19.85546875" style="1" customWidth="1"/>
    <col min="4" max="4" width="2.85546875" style="1" customWidth="1"/>
    <col min="5" max="5" width="16.140625" style="1" customWidth="1"/>
    <col min="6" max="6" width="15.140625" style="4" bestFit="1" customWidth="1"/>
    <col min="7" max="7" width="7.42578125" style="4" customWidth="1"/>
    <col min="8" max="8" width="19.7109375" style="17" customWidth="1"/>
    <col min="9" max="9" width="12.28515625" style="4" bestFit="1" customWidth="1"/>
    <col min="10" max="10" width="12.85546875" style="4" bestFit="1" customWidth="1"/>
    <col min="11" max="16384" width="9.140625" style="4"/>
  </cols>
  <sheetData>
    <row r="1" spans="1:9" ht="15">
      <c r="B1" s="2"/>
      <c r="C1" s="2"/>
      <c r="E1" s="2"/>
      <c r="F1" s="2"/>
      <c r="G1" s="2"/>
      <c r="H1" s="16"/>
    </row>
    <row r="2" spans="1:9">
      <c r="B2" s="2"/>
      <c r="C2" s="3"/>
      <c r="E2" s="331"/>
      <c r="F2" s="331"/>
      <c r="G2" s="331"/>
      <c r="H2" s="331"/>
    </row>
    <row r="3" spans="1:9" ht="26.25">
      <c r="B3" s="326" t="s">
        <v>0</v>
      </c>
      <c r="C3" s="326"/>
      <c r="D3" s="326"/>
      <c r="E3" s="326"/>
      <c r="F3" s="3"/>
      <c r="G3" s="333"/>
      <c r="H3" s="333"/>
    </row>
    <row r="4" spans="1:9" ht="18">
      <c r="A4" s="4"/>
      <c r="B4" s="332" t="str">
        <f>+"ESTADO DE FLUJOS DE CAJA AL "&amp;UPPER(TEXT(INDICE!O3,"DD \D\E MMMM \D\E AAAA"))</f>
        <v>ESTADO DE FLUJOS DE CAJA AL 31 DE DICIEMBRE DE 2019</v>
      </c>
      <c r="C4" s="332"/>
      <c r="D4" s="332"/>
      <c r="E4" s="332"/>
    </row>
    <row r="5" spans="1:9">
      <c r="C5" s="6"/>
    </row>
    <row r="6" spans="1:9" ht="15">
      <c r="A6" s="23"/>
      <c r="B6" s="109"/>
      <c r="C6" s="329">
        <f>+INDICE!P3</f>
        <v>2019</v>
      </c>
      <c r="D6" s="87"/>
      <c r="E6" s="327">
        <f>+INDICE!P2</f>
        <v>2018</v>
      </c>
      <c r="G6" s="18"/>
      <c r="I6" s="18"/>
    </row>
    <row r="7" spans="1:9" s="7" customFormat="1" ht="15">
      <c r="A7" s="1"/>
      <c r="B7" s="105"/>
      <c r="C7" s="330"/>
      <c r="D7" s="301"/>
      <c r="E7" s="328"/>
      <c r="G7" s="19"/>
      <c r="H7" s="20"/>
      <c r="I7" s="19"/>
    </row>
    <row r="8" spans="1:9" s="7" customFormat="1" ht="15">
      <c r="A8" s="23"/>
      <c r="B8" s="105"/>
      <c r="C8" s="83" t="s">
        <v>86</v>
      </c>
      <c r="D8" s="83"/>
      <c r="E8" s="89" t="s">
        <v>86</v>
      </c>
      <c r="G8" s="19"/>
      <c r="H8" s="20"/>
      <c r="I8" s="19"/>
    </row>
    <row r="9" spans="1:9" s="7" customFormat="1" ht="15">
      <c r="A9" s="1"/>
      <c r="B9" s="88"/>
      <c r="C9" s="90"/>
      <c r="D9" s="91"/>
      <c r="E9" s="92"/>
      <c r="G9" s="19"/>
      <c r="H9" s="20"/>
      <c r="I9" s="19"/>
    </row>
    <row r="10" spans="1:9" s="7" customFormat="1" ht="15">
      <c r="A10" s="23"/>
      <c r="B10" s="93" t="s">
        <v>2</v>
      </c>
      <c r="C10" s="85">
        <f>+E25</f>
        <v>250662.13550946023</v>
      </c>
      <c r="D10" s="91"/>
      <c r="E10" s="89"/>
      <c r="G10" s="19"/>
      <c r="H10" s="20"/>
      <c r="I10" s="19"/>
    </row>
    <row r="11" spans="1:9" s="7" customFormat="1" ht="15">
      <c r="A11" s="1"/>
      <c r="B11" s="88" t="s">
        <v>3</v>
      </c>
      <c r="C11" s="90"/>
      <c r="D11" s="90"/>
      <c r="E11" s="92"/>
      <c r="G11" s="19"/>
      <c r="H11" s="20"/>
      <c r="I11" s="19"/>
    </row>
    <row r="12" spans="1:9" s="7" customFormat="1" ht="15">
      <c r="A12" s="23"/>
      <c r="B12" s="93" t="s">
        <v>87</v>
      </c>
      <c r="C12" s="94"/>
      <c r="D12" s="94"/>
      <c r="E12" s="95"/>
      <c r="G12" s="19"/>
      <c r="H12" s="20"/>
      <c r="I12" s="19"/>
    </row>
    <row r="13" spans="1:9" s="7" customFormat="1" ht="15">
      <c r="A13" s="1"/>
      <c r="B13" s="93" t="s">
        <v>5</v>
      </c>
      <c r="C13" s="94"/>
      <c r="D13" s="94"/>
      <c r="E13" s="95"/>
      <c r="G13" s="19"/>
      <c r="H13" s="20"/>
      <c r="I13" s="19"/>
    </row>
    <row r="14" spans="1:9" s="7" customFormat="1" ht="15">
      <c r="A14" s="23"/>
      <c r="B14" s="88" t="s">
        <v>6</v>
      </c>
      <c r="C14" s="101">
        <v>-269566.43</v>
      </c>
      <c r="D14" s="96"/>
      <c r="E14" s="97">
        <v>-4960874.9300000006</v>
      </c>
      <c r="G14" s="19"/>
      <c r="H14" s="20"/>
      <c r="I14" s="19"/>
    </row>
    <row r="15" spans="1:9" s="7" customFormat="1">
      <c r="A15" s="1"/>
      <c r="B15" s="88" t="s">
        <v>88</v>
      </c>
      <c r="C15" s="101">
        <v>0</v>
      </c>
      <c r="D15" s="94"/>
      <c r="E15" s="98">
        <v>0</v>
      </c>
      <c r="G15" s="19"/>
      <c r="H15" s="20"/>
      <c r="I15" s="19"/>
    </row>
    <row r="16" spans="1:9" s="7" customFormat="1" ht="15">
      <c r="A16" s="23"/>
      <c r="B16" s="88" t="s">
        <v>8</v>
      </c>
      <c r="C16" s="101">
        <v>3333.9199999999996</v>
      </c>
      <c r="D16" s="94"/>
      <c r="E16" s="98">
        <v>860.7899999999994</v>
      </c>
      <c r="G16" s="19"/>
      <c r="H16" s="21"/>
      <c r="I16" s="19"/>
    </row>
    <row r="17" spans="1:10" s="7" customFormat="1">
      <c r="A17" s="1"/>
      <c r="B17" s="88" t="s">
        <v>9</v>
      </c>
      <c r="C17" s="99">
        <v>0</v>
      </c>
      <c r="D17" s="94"/>
      <c r="E17" s="100">
        <v>0</v>
      </c>
      <c r="G17" s="19"/>
      <c r="H17" s="21"/>
      <c r="I17" s="19"/>
    </row>
    <row r="18" spans="1:10" s="7" customFormat="1" ht="15">
      <c r="A18" s="23"/>
      <c r="B18" s="88" t="s">
        <v>10</v>
      </c>
      <c r="C18" s="110">
        <f>SUM(C14:C17)</f>
        <v>-266232.51</v>
      </c>
      <c r="D18" s="111"/>
      <c r="E18" s="305">
        <f>SUM(E14:E17)</f>
        <v>-4960014.1400000006</v>
      </c>
      <c r="G18" s="19"/>
      <c r="H18" s="21"/>
      <c r="I18" s="19"/>
    </row>
    <row r="19" spans="1:10" s="7" customFormat="1">
      <c r="A19" s="1"/>
      <c r="B19" s="88"/>
      <c r="C19" s="96"/>
      <c r="D19" s="94"/>
      <c r="E19" s="97"/>
      <c r="G19" s="19"/>
      <c r="H19" s="20"/>
      <c r="I19" s="19"/>
    </row>
    <row r="20" spans="1:10" s="7" customFormat="1" ht="15">
      <c r="A20" s="23"/>
      <c r="B20" s="88" t="s">
        <v>11</v>
      </c>
      <c r="C20" s="96"/>
      <c r="D20" s="94"/>
      <c r="E20" s="97"/>
      <c r="G20" s="19"/>
      <c r="H20" s="20"/>
      <c r="I20" s="19"/>
    </row>
    <row r="21" spans="1:10" s="7" customFormat="1" ht="15">
      <c r="A21" s="1"/>
      <c r="B21" s="93" t="s">
        <v>12</v>
      </c>
      <c r="C21" s="101"/>
      <c r="D21" s="101"/>
      <c r="E21" s="102"/>
      <c r="G21" s="19"/>
      <c r="H21" s="20"/>
      <c r="I21" s="19"/>
    </row>
    <row r="22" spans="1:10" s="7" customFormat="1" ht="15">
      <c r="A22" s="23"/>
      <c r="B22" s="88" t="s">
        <v>13</v>
      </c>
      <c r="C22" s="101">
        <v>98510.794490539847</v>
      </c>
      <c r="D22" s="101"/>
      <c r="E22" s="102">
        <v>210676.27550946045</v>
      </c>
      <c r="G22" s="19"/>
      <c r="H22" s="20"/>
      <c r="I22" s="19"/>
    </row>
    <row r="23" spans="1:10" s="7" customFormat="1">
      <c r="A23" s="1"/>
      <c r="B23" s="88" t="s">
        <v>14</v>
      </c>
      <c r="C23" s="86">
        <v>0</v>
      </c>
      <c r="D23" s="101"/>
      <c r="E23" s="103">
        <v>5000000</v>
      </c>
      <c r="H23" s="20"/>
    </row>
    <row r="24" spans="1:10" s="7" customFormat="1" ht="15">
      <c r="A24" s="23"/>
      <c r="B24" s="88" t="s">
        <v>15</v>
      </c>
      <c r="C24" s="104">
        <f>SUM(C21:C23)</f>
        <v>98510.794490539847</v>
      </c>
      <c r="D24" s="101"/>
      <c r="E24" s="102">
        <f>SUM(E22:E23)</f>
        <v>5210676.2755094608</v>
      </c>
      <c r="H24" s="20"/>
    </row>
    <row r="25" spans="1:10" s="7" customFormat="1" ht="15.75" thickBot="1">
      <c r="A25" s="1"/>
      <c r="B25" s="112" t="s">
        <v>16</v>
      </c>
      <c r="C25" s="114">
        <f>+C10+C18+C24</f>
        <v>82940.420000000071</v>
      </c>
      <c r="D25" s="115"/>
      <c r="E25" s="116">
        <f>+E10+E18+E24</f>
        <v>250662.13550946023</v>
      </c>
      <c r="H25" s="21"/>
      <c r="I25" s="19"/>
      <c r="J25" s="19"/>
    </row>
    <row r="26" spans="1:10" s="7" customFormat="1" ht="15.75" thickTop="1">
      <c r="A26" s="23"/>
      <c r="B26" s="105"/>
      <c r="C26" s="106"/>
      <c r="D26" s="107"/>
      <c r="E26" s="108"/>
      <c r="H26" s="20"/>
      <c r="I26" s="19"/>
    </row>
    <row r="27" spans="1:10" s="7" customFormat="1">
      <c r="A27" s="1"/>
      <c r="B27" s="1"/>
      <c r="C27" s="15"/>
      <c r="D27" s="10"/>
      <c r="E27" s="10"/>
      <c r="H27" s="20"/>
    </row>
    <row r="28" spans="1:10" s="7" customFormat="1">
      <c r="A28" s="1"/>
      <c r="B28" s="1" t="s">
        <v>297</v>
      </c>
      <c r="C28" s="10"/>
      <c r="D28" s="10"/>
      <c r="E28" s="10"/>
      <c r="H28" s="20"/>
    </row>
    <row r="29" spans="1:10">
      <c r="C29" s="22"/>
      <c r="D29" s="22"/>
      <c r="E29" s="22"/>
    </row>
    <row r="30" spans="1:10" ht="15">
      <c r="B30" s="23"/>
      <c r="C30" s="18"/>
      <c r="D30" s="18"/>
      <c r="E30" s="18"/>
      <c r="F30" s="18"/>
      <c r="G30" s="18"/>
      <c r="I30" s="18"/>
    </row>
    <row r="31" spans="1:10" ht="15">
      <c r="B31" s="5"/>
      <c r="C31" s="22"/>
      <c r="D31" s="22"/>
      <c r="E31" s="22"/>
    </row>
    <row r="32" spans="1:10" ht="15">
      <c r="B32" s="23"/>
      <c r="C32" s="22"/>
      <c r="D32" s="22"/>
      <c r="E32" s="22"/>
    </row>
    <row r="33" spans="2:7">
      <c r="C33" s="22"/>
      <c r="D33" s="22"/>
      <c r="E33" s="22"/>
      <c r="F33" s="306"/>
    </row>
    <row r="34" spans="2:7" ht="15">
      <c r="B34" s="9"/>
      <c r="C34" s="325"/>
      <c r="D34" s="325"/>
      <c r="E34" s="325"/>
      <c r="F34" s="325"/>
      <c r="G34" s="325"/>
    </row>
    <row r="35" spans="2:7" ht="15">
      <c r="B35" s="9"/>
      <c r="C35" s="325"/>
      <c r="D35" s="325"/>
      <c r="E35" s="325"/>
      <c r="F35" s="325"/>
      <c r="G35" s="325"/>
    </row>
    <row r="36" spans="2:7">
      <c r="C36" s="22"/>
      <c r="D36" s="22"/>
      <c r="E36" s="22"/>
    </row>
  </sheetData>
  <mergeCells count="9">
    <mergeCell ref="C35:G35"/>
    <mergeCell ref="B3:E3"/>
    <mergeCell ref="E6:E7"/>
    <mergeCell ref="C6:C7"/>
    <mergeCell ref="E2:F2"/>
    <mergeCell ref="B4:E4"/>
    <mergeCell ref="G2:H2"/>
    <mergeCell ref="G3:H3"/>
    <mergeCell ref="C34:G3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topLeftCell="A16" workbookViewId="0">
      <selection activeCell="B6" sqref="B6:E15"/>
    </sheetView>
  </sheetViews>
  <sheetFormatPr baseColWidth="10" defaultColWidth="9.140625" defaultRowHeight="15"/>
  <cols>
    <col min="1" max="1" width="5.7109375" customWidth="1"/>
    <col min="2" max="2" width="28.7109375" customWidth="1"/>
    <col min="3" max="3" width="18" customWidth="1"/>
    <col min="4" max="4" width="17.7109375" customWidth="1"/>
    <col min="5" max="5" width="22" customWidth="1"/>
    <col min="6" max="6" width="7.42578125" customWidth="1"/>
    <col min="7" max="7" width="10.28515625" customWidth="1"/>
    <col min="8" max="8" width="10.140625" style="26" bestFit="1" customWidth="1"/>
    <col min="9" max="11" width="12.42578125" customWidth="1"/>
  </cols>
  <sheetData>
    <row r="1" spans="1:13" ht="20.25">
      <c r="A1" s="24"/>
      <c r="B1" s="25"/>
      <c r="C1" s="25"/>
      <c r="D1" s="25"/>
    </row>
    <row r="2" spans="1:13" ht="26.25">
      <c r="A2" s="27"/>
      <c r="B2" s="335" t="s">
        <v>0</v>
      </c>
      <c r="C2" s="335"/>
      <c r="D2" s="335"/>
      <c r="E2" s="335"/>
      <c r="F2" s="117"/>
      <c r="G2" s="28"/>
      <c r="H2" s="29"/>
      <c r="I2" s="28"/>
      <c r="J2" s="28"/>
      <c r="K2" s="28"/>
    </row>
    <row r="3" spans="1:13" ht="18">
      <c r="A3" s="30"/>
      <c r="B3" s="332" t="s">
        <v>17</v>
      </c>
      <c r="C3" s="332"/>
      <c r="D3" s="332"/>
      <c r="E3" s="332"/>
      <c r="F3" s="144"/>
      <c r="G3" s="144"/>
      <c r="H3" s="144"/>
      <c r="I3" s="31"/>
      <c r="J3" s="31"/>
      <c r="K3" s="31"/>
    </row>
    <row r="4" spans="1:13">
      <c r="A4" s="31"/>
      <c r="B4" s="325" t="str">
        <f>+"Correspondiente al periodo cerrado al "&amp;TEXT(INDICE!O3,"DD \d\e MMMM \d\e AAAA")</f>
        <v>Correspondiente al periodo cerrado al 31 de diciembre de 2019</v>
      </c>
      <c r="C4" s="325"/>
      <c r="D4" s="325"/>
      <c r="E4" s="325"/>
      <c r="F4" s="145"/>
      <c r="G4" s="145"/>
      <c r="H4" s="145"/>
      <c r="I4" s="31"/>
      <c r="J4" s="31"/>
      <c r="K4" s="31"/>
    </row>
    <row r="5" spans="1:13">
      <c r="A5" s="31"/>
      <c r="B5" s="334"/>
      <c r="C5" s="334"/>
      <c r="D5" s="334"/>
      <c r="E5" s="334"/>
      <c r="F5" s="334"/>
      <c r="G5" s="334"/>
      <c r="H5" s="334"/>
      <c r="I5" s="31"/>
      <c r="J5" s="31"/>
      <c r="K5" s="31"/>
    </row>
    <row r="6" spans="1:13" ht="60">
      <c r="A6" s="31"/>
      <c r="B6" s="123" t="s">
        <v>18</v>
      </c>
      <c r="C6" s="124" t="s">
        <v>19</v>
      </c>
      <c r="D6" s="123" t="s">
        <v>20</v>
      </c>
      <c r="E6" s="135" t="str">
        <f>+"TOTAL ACTIVO NETO AL "&amp;UPPER(TEXT(INDICE!O2,"DD \D\E MMMM \D\E AAAA"))</f>
        <v>TOTAL ACTIVO NETO AL 31 DE DICIEMBRE DE 2018</v>
      </c>
      <c r="F6" s="118"/>
      <c r="G6" s="118"/>
      <c r="H6" s="119"/>
      <c r="I6" s="31"/>
      <c r="J6" s="31"/>
      <c r="K6" s="31"/>
    </row>
    <row r="7" spans="1:13" ht="15.75">
      <c r="A7" s="31"/>
      <c r="B7" s="136" t="s">
        <v>21</v>
      </c>
      <c r="C7" s="120">
        <v>5000000</v>
      </c>
      <c r="D7" s="289">
        <v>0</v>
      </c>
      <c r="E7" s="125">
        <f t="shared" ref="E7:E13" si="0">+C7+D7</f>
        <v>5000000</v>
      </c>
      <c r="F7" s="118"/>
      <c r="G7" s="118"/>
      <c r="H7" s="119"/>
      <c r="I7" s="31"/>
      <c r="J7" s="31"/>
      <c r="K7" s="32"/>
    </row>
    <row r="8" spans="1:13">
      <c r="B8" s="137"/>
      <c r="C8" s="121"/>
      <c r="D8" s="121"/>
      <c r="E8" s="126"/>
      <c r="F8" s="81"/>
      <c r="G8" s="81"/>
      <c r="H8" s="122"/>
    </row>
    <row r="9" spans="1:13">
      <c r="A9" s="33"/>
      <c r="B9" s="137" t="s">
        <v>22</v>
      </c>
      <c r="C9" s="127"/>
      <c r="D9" s="127"/>
      <c r="E9" s="126"/>
      <c r="F9" s="84"/>
      <c r="G9" s="84"/>
      <c r="H9" s="11"/>
      <c r="I9" s="34"/>
      <c r="J9" s="34"/>
      <c r="K9" s="34"/>
    </row>
    <row r="10" spans="1:13">
      <c r="A10" s="33"/>
      <c r="B10" s="138" t="s">
        <v>14</v>
      </c>
      <c r="C10" s="287">
        <v>0</v>
      </c>
      <c r="D10" s="127"/>
      <c r="E10" s="126">
        <f t="shared" si="0"/>
        <v>0</v>
      </c>
      <c r="F10" s="84"/>
      <c r="G10" s="84"/>
      <c r="H10" s="11"/>
      <c r="I10" s="34"/>
      <c r="J10" s="34"/>
      <c r="K10" s="34"/>
    </row>
    <row r="11" spans="1:13">
      <c r="A11" s="35"/>
      <c r="B11" s="139" t="s">
        <v>23</v>
      </c>
      <c r="C11" s="288">
        <v>0</v>
      </c>
      <c r="D11" s="129"/>
      <c r="E11" s="126">
        <f t="shared" si="0"/>
        <v>0</v>
      </c>
      <c r="F11" s="130"/>
      <c r="G11" s="9"/>
      <c r="H11" s="131"/>
      <c r="I11" s="36"/>
      <c r="J11" s="37"/>
      <c r="K11" s="37"/>
    </row>
    <row r="12" spans="1:13">
      <c r="A12" s="35"/>
      <c r="B12" s="139" t="s">
        <v>24</v>
      </c>
      <c r="C12" s="128"/>
      <c r="D12" s="132"/>
      <c r="E12" s="126">
        <f>+C12+D12</f>
        <v>0</v>
      </c>
      <c r="F12" s="130"/>
      <c r="G12" s="9"/>
      <c r="H12" s="131"/>
      <c r="I12" s="36"/>
      <c r="J12" s="37"/>
      <c r="K12" s="37"/>
    </row>
    <row r="13" spans="1:13">
      <c r="A13" s="33"/>
      <c r="B13" s="133" t="s">
        <v>25</v>
      </c>
      <c r="C13" s="134"/>
      <c r="D13" s="126">
        <v>309187.0700000003</v>
      </c>
      <c r="E13" s="126">
        <f t="shared" si="0"/>
        <v>309187.0700000003</v>
      </c>
      <c r="F13" s="1"/>
      <c r="G13" s="1"/>
      <c r="H13" s="14"/>
      <c r="I13" s="33"/>
      <c r="J13" s="33"/>
      <c r="K13" s="33"/>
    </row>
    <row r="14" spans="1:13" ht="60">
      <c r="A14" s="33"/>
      <c r="B14" s="239" t="s">
        <v>26</v>
      </c>
      <c r="C14" s="143">
        <f>+C7+C10-C11</f>
        <v>5000000</v>
      </c>
      <c r="D14" s="143">
        <f>+D7+D12+D13</f>
        <v>309187.0700000003</v>
      </c>
      <c r="E14" s="228" t="str">
        <f>+"TOTAL ACTIVO NETO AL "&amp;UPPER(TEXT(INDICE!O3,"DD \D\E MMMM \D\E AAAA"))</f>
        <v>TOTAL ACTIVO NETO AL 31 DE DICIEMBRE DE 2019</v>
      </c>
      <c r="F14" s="22"/>
      <c r="G14" s="22"/>
      <c r="H14" s="14"/>
      <c r="I14" s="39"/>
      <c r="J14" s="39"/>
      <c r="K14" s="39"/>
    </row>
    <row r="15" spans="1:13" ht="22.5" customHeight="1" thickBot="1">
      <c r="A15" s="33"/>
      <c r="B15" s="141"/>
      <c r="C15" s="142"/>
      <c r="D15" s="142"/>
      <c r="E15" s="140">
        <f>+C14+D14</f>
        <v>5309187.07</v>
      </c>
      <c r="F15" s="22"/>
      <c r="G15" s="22"/>
      <c r="H15" s="14"/>
      <c r="I15" s="39"/>
      <c r="J15" s="39"/>
      <c r="K15" s="39"/>
      <c r="M15" s="40"/>
    </row>
    <row r="16" spans="1:13" ht="15.75" thickTop="1">
      <c r="A16" s="41"/>
      <c r="B16" s="39"/>
      <c r="C16" s="39"/>
      <c r="D16" s="39"/>
      <c r="E16" s="38"/>
      <c r="F16" s="39"/>
      <c r="G16" s="39"/>
      <c r="H16" s="38"/>
      <c r="I16" s="39"/>
      <c r="J16" s="39"/>
      <c r="K16" s="39"/>
      <c r="M16" s="40"/>
    </row>
    <row r="17" spans="1:11">
      <c r="A17" s="33"/>
      <c r="B17" s="1" t="s">
        <v>297</v>
      </c>
      <c r="C17" s="39"/>
      <c r="D17" s="39"/>
      <c r="E17" s="39"/>
      <c r="F17" s="39"/>
      <c r="G17" s="39"/>
      <c r="H17" s="38"/>
      <c r="I17" s="39"/>
      <c r="J17" s="39"/>
      <c r="K17" s="39"/>
    </row>
    <row r="18" spans="1:11">
      <c r="A18" s="33"/>
      <c r="B18" s="23"/>
      <c r="C18" s="22"/>
      <c r="D18" s="39"/>
      <c r="E18" s="38"/>
      <c r="F18" s="39"/>
      <c r="G18" s="39"/>
      <c r="H18" s="38"/>
      <c r="I18" s="39"/>
      <c r="J18" s="39"/>
      <c r="K18" s="39"/>
    </row>
    <row r="19" spans="1:11" ht="17.25" customHeight="1">
      <c r="A19" s="33"/>
      <c r="B19" s="23"/>
      <c r="C19" s="23"/>
      <c r="D19" s="39"/>
      <c r="E19" s="38"/>
      <c r="F19" s="39"/>
      <c r="G19" s="39"/>
      <c r="H19" s="38"/>
      <c r="I19" s="38"/>
      <c r="J19" s="39"/>
      <c r="K19" s="39"/>
    </row>
    <row r="20" spans="1:11">
      <c r="A20" s="33"/>
      <c r="B20" s="5"/>
      <c r="C20" s="22"/>
      <c r="D20" s="39"/>
      <c r="E20" s="38"/>
      <c r="F20" s="39"/>
      <c r="G20" s="39"/>
      <c r="H20" s="38"/>
      <c r="I20" s="39"/>
      <c r="J20" s="39"/>
      <c r="K20" s="39"/>
    </row>
    <row r="21" spans="1:11">
      <c r="A21" s="33"/>
      <c r="B21" s="23"/>
      <c r="C21" s="39"/>
      <c r="D21" s="39"/>
      <c r="E21" s="39"/>
      <c r="F21" s="39"/>
      <c r="G21" s="39"/>
      <c r="H21" s="38"/>
      <c r="I21" s="39"/>
      <c r="J21" s="39"/>
      <c r="K21" s="39"/>
    </row>
    <row r="22" spans="1:11">
      <c r="A22" s="33"/>
      <c r="B22" s="39"/>
      <c r="C22" s="39"/>
      <c r="D22" s="39"/>
      <c r="E22" s="39"/>
      <c r="F22" s="39"/>
      <c r="G22" s="39"/>
      <c r="H22" s="38"/>
      <c r="I22" s="39"/>
      <c r="J22" s="39"/>
      <c r="K22" s="39"/>
    </row>
    <row r="23" spans="1:11">
      <c r="A23" s="33"/>
      <c r="B23" s="39"/>
      <c r="C23" s="39"/>
      <c r="D23" s="39"/>
      <c r="E23" s="39"/>
      <c r="F23" s="39"/>
      <c r="G23" s="39"/>
      <c r="H23" s="38"/>
      <c r="I23" s="39"/>
      <c r="J23" s="39"/>
      <c r="K23" s="39"/>
    </row>
    <row r="24" spans="1:11">
      <c r="A24" s="33"/>
      <c r="B24" s="39"/>
      <c r="C24" s="39"/>
      <c r="D24" s="39"/>
      <c r="E24" s="39"/>
      <c r="F24" s="39"/>
      <c r="G24" s="39"/>
      <c r="H24" s="38"/>
      <c r="I24" s="39"/>
      <c r="J24" s="39"/>
      <c r="K24" s="39"/>
    </row>
    <row r="25" spans="1:11">
      <c r="A25" s="42"/>
      <c r="B25" s="39"/>
      <c r="C25" s="39"/>
      <c r="D25" s="39"/>
      <c r="E25" s="39"/>
      <c r="F25" s="39"/>
      <c r="G25" s="39"/>
      <c r="H25" s="38"/>
      <c r="I25" s="39"/>
      <c r="J25" s="39"/>
      <c r="K25" s="39"/>
    </row>
    <row r="26" spans="1:11">
      <c r="A26" s="42"/>
      <c r="B26" s="39"/>
      <c r="C26" s="39"/>
      <c r="D26" s="39"/>
      <c r="E26" s="39"/>
      <c r="F26" s="39"/>
      <c r="G26" s="39"/>
      <c r="H26" s="38"/>
      <c r="I26" s="39"/>
      <c r="J26" s="39"/>
      <c r="K26" s="39"/>
    </row>
    <row r="28" spans="1:11">
      <c r="J28" s="40"/>
    </row>
    <row r="29" spans="1:11">
      <c r="G29" s="40"/>
    </row>
    <row r="30" spans="1:11">
      <c r="J30" s="40"/>
    </row>
    <row r="31" spans="1:11">
      <c r="J31" s="40"/>
    </row>
    <row r="32" spans="1:11">
      <c r="J32" s="40"/>
    </row>
    <row r="35" spans="2:8">
      <c r="B35" s="9"/>
      <c r="C35" s="5"/>
      <c r="D35" s="5"/>
      <c r="E35" s="325"/>
      <c r="F35" s="325"/>
      <c r="G35" s="325"/>
      <c r="H35" s="325"/>
    </row>
    <row r="36" spans="2:8">
      <c r="B36" s="9"/>
      <c r="C36" s="5"/>
      <c r="D36" s="5"/>
      <c r="E36" s="325"/>
      <c r="F36" s="325"/>
      <c r="G36" s="325"/>
      <c r="H36" s="325"/>
    </row>
  </sheetData>
  <mergeCells count="6">
    <mergeCell ref="B5:H5"/>
    <mergeCell ref="E35:H35"/>
    <mergeCell ref="E36:H36"/>
    <mergeCell ref="B2:E2"/>
    <mergeCell ref="B3:E3"/>
    <mergeCell ref="B4:E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43"/>
  <sheetViews>
    <sheetView showGridLines="0" workbookViewId="0">
      <selection activeCell="B5" sqref="B5:D21"/>
    </sheetView>
  </sheetViews>
  <sheetFormatPr baseColWidth="10" defaultColWidth="9.140625" defaultRowHeight="15"/>
  <cols>
    <col min="1" max="1" width="11.42578125" customWidth="1"/>
    <col min="2" max="2" width="68.5703125" customWidth="1"/>
    <col min="3" max="4" width="17.85546875" customWidth="1"/>
    <col min="6" max="7" width="11.85546875" style="26" customWidth="1"/>
    <col min="8" max="9" width="10.140625" style="26" bestFit="1" customWidth="1"/>
    <col min="10" max="10" width="9.140625" style="26"/>
  </cols>
  <sheetData>
    <row r="1" spans="2:5">
      <c r="B1" s="2"/>
      <c r="C1" s="43"/>
      <c r="D1" s="2"/>
      <c r="E1" s="2"/>
    </row>
    <row r="2" spans="2:5" ht="26.25">
      <c r="B2" s="326" t="s">
        <v>0</v>
      </c>
      <c r="C2" s="326"/>
      <c r="D2" s="326"/>
      <c r="E2" s="3"/>
    </row>
    <row r="3" spans="2:5" ht="20.25">
      <c r="B3" s="336" t="str">
        <f>+"ESTADOS DE INGRESOS Y EGRESOS AL "&amp;UPPER(TEXT(INDICE!O3,"DD \D\E MMMM \D\E AAAA"))</f>
        <v>ESTADOS DE INGRESOS Y EGRESOS AL 31 DE DICIEMBRE DE 2019</v>
      </c>
      <c r="C3" s="336"/>
      <c r="D3" s="336"/>
    </row>
    <row r="4" spans="2:5" ht="20.25">
      <c r="B4" s="146"/>
      <c r="C4" s="146"/>
      <c r="D4" s="146"/>
    </row>
    <row r="5" spans="2:5">
      <c r="B5" s="150"/>
      <c r="C5" s="329">
        <f>+INDICE!P3</f>
        <v>2019</v>
      </c>
      <c r="D5" s="327">
        <f>+INDICE!P2</f>
        <v>2018</v>
      </c>
    </row>
    <row r="6" spans="2:5" ht="9" customHeight="1">
      <c r="B6" s="151"/>
      <c r="C6" s="337"/>
      <c r="D6" s="338"/>
    </row>
    <row r="7" spans="2:5">
      <c r="B7" s="93" t="s">
        <v>27</v>
      </c>
      <c r="C7" s="159"/>
      <c r="D7" s="160"/>
    </row>
    <row r="8" spans="2:5">
      <c r="B8" s="152"/>
      <c r="C8" s="159"/>
      <c r="D8" s="160"/>
    </row>
    <row r="9" spans="2:5">
      <c r="B9" s="93" t="s">
        <v>28</v>
      </c>
      <c r="C9" s="159"/>
      <c r="D9" s="161"/>
    </row>
    <row r="10" spans="2:5">
      <c r="B10" s="88" t="s">
        <v>29</v>
      </c>
      <c r="C10" s="162">
        <v>299844.59000000003</v>
      </c>
      <c r="D10" s="161">
        <v>204250.84681309736</v>
      </c>
    </row>
    <row r="11" spans="2:5">
      <c r="B11" s="153" t="s">
        <v>30</v>
      </c>
      <c r="C11" s="163">
        <v>39037.19</v>
      </c>
      <c r="D11" s="164">
        <v>28856.879999999997</v>
      </c>
    </row>
    <row r="12" spans="2:5">
      <c r="B12" s="93" t="s">
        <v>31</v>
      </c>
      <c r="C12" s="85">
        <f>SUM(C10:C11)</f>
        <v>338881.78</v>
      </c>
      <c r="D12" s="165">
        <f>SUM(D10:D11)</f>
        <v>233107.72681309737</v>
      </c>
    </row>
    <row r="13" spans="2:5" ht="21.75" customHeight="1">
      <c r="B13" s="93" t="s">
        <v>32</v>
      </c>
      <c r="C13" s="159"/>
      <c r="D13" s="161"/>
    </row>
    <row r="14" spans="2:5">
      <c r="B14" s="153" t="s">
        <v>33</v>
      </c>
      <c r="C14" s="162">
        <v>28895.24</v>
      </c>
      <c r="D14" s="161">
        <v>21984.601303636926</v>
      </c>
      <c r="E14" s="40"/>
    </row>
    <row r="15" spans="2:5" hidden="1">
      <c r="B15" s="154" t="s">
        <v>34</v>
      </c>
      <c r="C15" s="162"/>
      <c r="D15" s="161"/>
    </row>
    <row r="16" spans="2:5">
      <c r="B16" s="153" t="s">
        <v>35</v>
      </c>
      <c r="C16" s="162">
        <v>356.17</v>
      </c>
      <c r="D16" s="161">
        <v>0</v>
      </c>
    </row>
    <row r="17" spans="2:7">
      <c r="B17" s="88" t="s">
        <v>36</v>
      </c>
      <c r="C17" s="101">
        <v>443.3</v>
      </c>
      <c r="D17" s="161">
        <v>446.85</v>
      </c>
    </row>
    <row r="18" spans="2:7">
      <c r="B18" s="155" t="s">
        <v>37</v>
      </c>
      <c r="C18" s="113">
        <f>SUM(C14:C17)</f>
        <v>29694.71</v>
      </c>
      <c r="D18" s="166">
        <f>SUM(D14:D17)</f>
        <v>22431.451303636924</v>
      </c>
    </row>
    <row r="19" spans="2:7" ht="15.75" thickBot="1">
      <c r="B19" s="155" t="s">
        <v>38</v>
      </c>
      <c r="C19" s="115">
        <f>+C12-C18</f>
        <v>309187.07</v>
      </c>
      <c r="D19" s="167">
        <f>+D12-D18</f>
        <v>210676.27550946045</v>
      </c>
      <c r="G19" s="29"/>
    </row>
    <row r="20" spans="2:7" ht="15.75" thickTop="1">
      <c r="B20" s="154"/>
      <c r="C20" s="159"/>
      <c r="D20" s="160"/>
    </row>
    <row r="21" spans="2:7">
      <c r="B21" s="156"/>
      <c r="C21" s="157"/>
      <c r="D21" s="158"/>
    </row>
    <row r="22" spans="2:7">
      <c r="B22" s="148"/>
      <c r="C22" s="149"/>
      <c r="D22" s="149"/>
    </row>
    <row r="23" spans="2:7">
      <c r="B23" s="1" t="s">
        <v>297</v>
      </c>
      <c r="C23" s="40"/>
      <c r="D23" s="40"/>
    </row>
    <row r="24" spans="2:7">
      <c r="B24" s="23"/>
      <c r="C24" s="40"/>
      <c r="D24" s="40"/>
    </row>
    <row r="25" spans="2:7">
      <c r="B25" s="28"/>
      <c r="C25" s="40"/>
      <c r="D25" s="40"/>
    </row>
    <row r="26" spans="2:7">
      <c r="B26" s="23"/>
      <c r="C26" s="40"/>
      <c r="D26" s="40"/>
    </row>
    <row r="27" spans="2:7">
      <c r="B27" s="28"/>
      <c r="C27" s="52"/>
      <c r="D27" s="52"/>
    </row>
    <row r="28" spans="2:7">
      <c r="B28" s="28"/>
      <c r="C28" s="40"/>
      <c r="D28" s="40"/>
    </row>
    <row r="29" spans="2:7">
      <c r="B29" s="4"/>
      <c r="C29" s="40"/>
      <c r="D29" s="40"/>
    </row>
    <row r="30" spans="2:7">
      <c r="B30" s="28"/>
      <c r="C30" s="40"/>
      <c r="D30" s="40"/>
    </row>
    <row r="31" spans="2:7">
      <c r="B31" s="4"/>
      <c r="C31" s="40"/>
      <c r="D31" s="40"/>
    </row>
    <row r="32" spans="2:7">
      <c r="B32" s="28"/>
      <c r="C32" s="52"/>
      <c r="D32" s="52"/>
    </row>
    <row r="33" spans="2:4">
      <c r="B33" s="4"/>
      <c r="C33" s="40"/>
      <c r="D33" s="40"/>
    </row>
    <row r="34" spans="2:4">
      <c r="B34" s="28"/>
      <c r="C34" s="40"/>
      <c r="D34" s="40"/>
    </row>
    <row r="35" spans="2:4">
      <c r="B35" s="28"/>
      <c r="C35" s="40"/>
      <c r="D35" s="40"/>
    </row>
    <row r="36" spans="2:4">
      <c r="B36" s="28"/>
      <c r="C36" s="40"/>
      <c r="D36" s="40"/>
    </row>
    <row r="37" spans="2:4">
      <c r="B37" s="28"/>
      <c r="C37" s="52"/>
      <c r="D37" s="52"/>
    </row>
    <row r="39" spans="2:4">
      <c r="C39" s="40"/>
      <c r="D39" s="40"/>
    </row>
    <row r="41" spans="2:4">
      <c r="C41" s="40"/>
    </row>
    <row r="42" spans="2:4">
      <c r="C42" s="40"/>
    </row>
    <row r="43" spans="2:4">
      <c r="C43" s="40"/>
    </row>
  </sheetData>
  <mergeCells count="4">
    <mergeCell ref="B2:D2"/>
    <mergeCell ref="B3:D3"/>
    <mergeCell ref="C5:C6"/>
    <mergeCell ref="D5:D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zoomScale="85" zoomScaleNormal="85" workbookViewId="0">
      <selection activeCell="B39" sqref="B39"/>
    </sheetView>
  </sheetViews>
  <sheetFormatPr baseColWidth="10" defaultColWidth="9.140625" defaultRowHeight="15"/>
  <cols>
    <col min="1" max="1" width="8.85546875" customWidth="1"/>
    <col min="2" max="2" width="50.5703125" customWidth="1"/>
    <col min="3" max="3" width="14.42578125" style="56" customWidth="1"/>
    <col min="4" max="4" width="27.5703125" style="12" customWidth="1"/>
    <col min="5" max="5" width="8.85546875" customWidth="1"/>
    <col min="6" max="6" width="15.85546875" style="26" customWidth="1"/>
    <col min="7" max="7" width="13.7109375" style="26" bestFit="1" customWidth="1"/>
    <col min="8" max="8" width="11.7109375" style="26" bestFit="1" customWidth="1"/>
  </cols>
  <sheetData>
    <row r="1" spans="1:8" s="4" customFormat="1" ht="14.25">
      <c r="A1" s="1"/>
      <c r="B1" s="2"/>
      <c r="C1" s="43"/>
      <c r="D1" s="55"/>
      <c r="E1" s="2"/>
      <c r="F1" s="50"/>
      <c r="G1" s="50"/>
      <c r="H1" s="50"/>
    </row>
    <row r="2" spans="1:8" s="4" customFormat="1" ht="26.25">
      <c r="A2" s="1"/>
      <c r="B2" s="335" t="s">
        <v>0</v>
      </c>
      <c r="C2" s="335"/>
      <c r="D2" s="335"/>
      <c r="E2" s="3"/>
      <c r="F2" s="50"/>
      <c r="G2" s="50"/>
      <c r="H2" s="50"/>
    </row>
    <row r="3" spans="1:8" ht="21.75" customHeight="1">
      <c r="B3" s="336" t="str">
        <f>+"ESTADO DEL ACTIVO NETO AL "&amp;UPPER(TEXT(INDICE!O3,"DD \D\E MMMM \D\E AAAA"))</f>
        <v>ESTADO DEL ACTIVO NETO AL 31 DE DICIEMBRE DE 2019</v>
      </c>
      <c r="C3" s="336"/>
      <c r="D3" s="336"/>
    </row>
    <row r="4" spans="1:8">
      <c r="B4" s="339" t="s">
        <v>39</v>
      </c>
      <c r="C4" s="339"/>
      <c r="D4" s="339"/>
    </row>
    <row r="5" spans="1:8" ht="21.75" customHeight="1">
      <c r="B5" s="169"/>
      <c r="C5" s="169"/>
      <c r="D5" s="169"/>
    </row>
    <row r="6" spans="1:8">
      <c r="B6" s="112" t="s">
        <v>40</v>
      </c>
      <c r="C6" s="186">
        <f>+INDICE!P3</f>
        <v>2019</v>
      </c>
      <c r="D6" s="187">
        <f>+INDICE!P2</f>
        <v>2018</v>
      </c>
    </row>
    <row r="7" spans="1:8" ht="17.25" customHeight="1">
      <c r="B7" s="93" t="s">
        <v>41</v>
      </c>
      <c r="C7" s="174"/>
      <c r="D7" s="175"/>
    </row>
    <row r="8" spans="1:8" ht="15" customHeight="1">
      <c r="B8" s="93" t="s">
        <v>42</v>
      </c>
      <c r="C8" s="174"/>
      <c r="D8" s="175"/>
    </row>
    <row r="9" spans="1:8" ht="14.25" customHeight="1">
      <c r="B9" s="152" t="s">
        <v>329</v>
      </c>
      <c r="C9" s="99">
        <v>82940.42</v>
      </c>
      <c r="D9" s="175">
        <v>250662.14</v>
      </c>
    </row>
    <row r="10" spans="1:8" ht="14.25" customHeight="1">
      <c r="B10" s="88"/>
      <c r="C10" s="99"/>
      <c r="D10" s="175"/>
    </row>
    <row r="11" spans="1:8">
      <c r="B11" s="152"/>
      <c r="C11" s="171">
        <f>SUM(C9:C10)</f>
        <v>82940.42</v>
      </c>
      <c r="D11" s="176">
        <f>SUM(D9:D10)</f>
        <v>250662.14</v>
      </c>
    </row>
    <row r="12" spans="1:8">
      <c r="B12" s="93" t="s">
        <v>44</v>
      </c>
      <c r="C12" s="99"/>
      <c r="D12" s="175"/>
    </row>
    <row r="13" spans="1:8">
      <c r="B13" s="88" t="s">
        <v>330</v>
      </c>
      <c r="C13" s="162">
        <v>317352.24</v>
      </c>
      <c r="D13" s="175">
        <v>444384.81999999995</v>
      </c>
    </row>
    <row r="14" spans="1:8">
      <c r="B14" s="88" t="s">
        <v>46</v>
      </c>
      <c r="C14" s="99">
        <v>0</v>
      </c>
      <c r="D14" s="175">
        <v>0</v>
      </c>
    </row>
    <row r="15" spans="1:8">
      <c r="B15" s="93"/>
      <c r="C15" s="171">
        <f>SUM(C13:C14)</f>
        <v>317352.24</v>
      </c>
      <c r="D15" s="176">
        <f>SUM(D13:D14)</f>
        <v>444384.81999999995</v>
      </c>
    </row>
    <row r="16" spans="1:8">
      <c r="B16" s="93"/>
      <c r="C16" s="171">
        <f>+C11+C15</f>
        <v>400292.66</v>
      </c>
      <c r="D16" s="176">
        <f>+D11+D15</f>
        <v>695046.96</v>
      </c>
    </row>
    <row r="17" spans="2:4">
      <c r="B17" s="93" t="s">
        <v>47</v>
      </c>
      <c r="C17" s="177"/>
      <c r="D17" s="178"/>
    </row>
    <row r="18" spans="2:4">
      <c r="B18" s="93" t="s">
        <v>44</v>
      </c>
      <c r="C18" s="177"/>
      <c r="D18" s="178"/>
    </row>
    <row r="19" spans="2:4">
      <c r="B19" s="88" t="s">
        <v>330</v>
      </c>
      <c r="C19" s="208">
        <v>4911367.54</v>
      </c>
      <c r="D19" s="209">
        <v>4516490.1100000003</v>
      </c>
    </row>
    <row r="20" spans="2:4">
      <c r="B20" s="88" t="s">
        <v>46</v>
      </c>
      <c r="C20" s="210">
        <v>0</v>
      </c>
      <c r="D20" s="211">
        <v>0</v>
      </c>
    </row>
    <row r="21" spans="2:4">
      <c r="B21" s="93"/>
      <c r="C21" s="177">
        <f>SUM(C19:C20)</f>
        <v>4911367.54</v>
      </c>
      <c r="D21" s="178">
        <f>SUM(D19:D20)</f>
        <v>4516490.1100000003</v>
      </c>
    </row>
    <row r="22" spans="2:4" ht="15.75" thickBot="1">
      <c r="B22" s="93" t="s">
        <v>48</v>
      </c>
      <c r="C22" s="173">
        <f>+C16+C21</f>
        <v>5311660.2</v>
      </c>
      <c r="D22" s="180">
        <f>+D16+D21</f>
        <v>5211537.07</v>
      </c>
    </row>
    <row r="23" spans="2:4" ht="27.75" customHeight="1" thickTop="1">
      <c r="B23" s="181" t="s">
        <v>49</v>
      </c>
      <c r="C23" s="172"/>
      <c r="D23" s="179"/>
    </row>
    <row r="24" spans="2:4">
      <c r="B24" s="93" t="s">
        <v>50</v>
      </c>
      <c r="C24" s="99"/>
      <c r="D24" s="175"/>
    </row>
    <row r="25" spans="2:4">
      <c r="B25" s="93" t="s">
        <v>51</v>
      </c>
      <c r="C25" s="99"/>
      <c r="D25" s="175"/>
    </row>
    <row r="26" spans="2:4">
      <c r="B26" s="152" t="s">
        <v>52</v>
      </c>
      <c r="C26" s="99">
        <v>2473.13</v>
      </c>
      <c r="D26" s="175">
        <v>860.7899999999994</v>
      </c>
    </row>
    <row r="27" spans="2:4">
      <c r="B27" s="88" t="s">
        <v>53</v>
      </c>
      <c r="C27" s="99">
        <v>0</v>
      </c>
      <c r="D27" s="175">
        <v>0</v>
      </c>
    </row>
    <row r="28" spans="2:4" ht="15.75" customHeight="1">
      <c r="B28" s="93" t="s">
        <v>54</v>
      </c>
      <c r="C28" s="171">
        <f>SUM(C26:C27)</f>
        <v>2473.13</v>
      </c>
      <c r="D28" s="176">
        <f>SUM(D26:D27)</f>
        <v>860.7899999999994</v>
      </c>
    </row>
    <row r="29" spans="2:4">
      <c r="B29" s="93" t="s">
        <v>55</v>
      </c>
      <c r="C29" s="177">
        <v>5000000</v>
      </c>
      <c r="D29" s="178">
        <v>5000000</v>
      </c>
    </row>
    <row r="30" spans="2:4">
      <c r="B30" s="93" t="s">
        <v>56</v>
      </c>
      <c r="C30" s="177">
        <f>+C22-C28-C29</f>
        <v>309187.0700000003</v>
      </c>
      <c r="D30" s="178">
        <v>210676.27550946045</v>
      </c>
    </row>
    <row r="31" spans="2:4">
      <c r="B31" s="93" t="s">
        <v>57</v>
      </c>
      <c r="C31" s="113">
        <f>SUM(C29:C30)</f>
        <v>5309187.07</v>
      </c>
      <c r="D31" s="166">
        <f>SUM(D29:D30)</f>
        <v>5210676.2755094608</v>
      </c>
    </row>
    <row r="32" spans="2:4" ht="15.75" thickBot="1">
      <c r="B32" s="93" t="s">
        <v>58</v>
      </c>
      <c r="C32" s="173">
        <f>+C28+C31</f>
        <v>5311660.2</v>
      </c>
      <c r="D32" s="180">
        <f>+D28+D31</f>
        <v>5211537.0655094609</v>
      </c>
    </row>
    <row r="33" spans="2:4" ht="15.75" thickTop="1">
      <c r="B33" s="88" t="s">
        <v>59</v>
      </c>
      <c r="C33" s="99">
        <v>5000</v>
      </c>
      <c r="D33" s="175">
        <v>5000</v>
      </c>
    </row>
    <row r="34" spans="2:4">
      <c r="B34" s="88" t="s">
        <v>60</v>
      </c>
      <c r="C34" s="99">
        <f>+C31/C33</f>
        <v>1061.8374140000001</v>
      </c>
      <c r="D34" s="175">
        <f>+D31/D33</f>
        <v>1042.1352551018922</v>
      </c>
    </row>
    <row r="35" spans="2:4" ht="15.75" thickBot="1">
      <c r="B35" s="182" t="s">
        <v>61</v>
      </c>
      <c r="C35" s="185">
        <f>+C33*C34</f>
        <v>5309187.07</v>
      </c>
      <c r="D35" s="290">
        <f>+D33*D34</f>
        <v>5210676.2755094608</v>
      </c>
    </row>
    <row r="36" spans="2:4" ht="15.75" thickTop="1">
      <c r="B36" s="181"/>
      <c r="C36" s="183"/>
      <c r="D36" s="184"/>
    </row>
    <row r="37" spans="2:4">
      <c r="B37" s="23"/>
      <c r="C37" s="170"/>
      <c r="D37" s="82"/>
    </row>
    <row r="38" spans="2:4">
      <c r="B38" s="1" t="s">
        <v>297</v>
      </c>
      <c r="C38" s="82"/>
      <c r="D38" s="82"/>
    </row>
    <row r="39" spans="2:4">
      <c r="B39" s="81"/>
      <c r="C39" s="170"/>
      <c r="D39" s="82"/>
    </row>
    <row r="50" ht="21" customHeight="1"/>
  </sheetData>
  <mergeCells count="3">
    <mergeCell ref="B3:D3"/>
    <mergeCell ref="B4:D4"/>
    <mergeCell ref="B2:D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1"/>
  <sheetViews>
    <sheetView showGridLines="0" topLeftCell="A19" zoomScaleNormal="100" workbookViewId="0">
      <selection activeCell="B5" sqref="B5:D34"/>
    </sheetView>
  </sheetViews>
  <sheetFormatPr baseColWidth="10" defaultColWidth="9.140625" defaultRowHeight="15"/>
  <cols>
    <col min="1" max="1" width="11.42578125" customWidth="1"/>
    <col min="2" max="2" width="50.5703125" customWidth="1"/>
    <col min="3" max="3" width="19.85546875" style="56" customWidth="1"/>
    <col min="4" max="4" width="17.7109375" style="56" customWidth="1"/>
    <col min="5" max="5" width="17.28515625" bestFit="1" customWidth="1"/>
    <col min="6" max="6" width="15.85546875" style="26" customWidth="1"/>
    <col min="7" max="7" width="16.42578125" style="26" bestFit="1" customWidth="1"/>
  </cols>
  <sheetData>
    <row r="1" spans="1:7" s="4" customFormat="1" ht="14.25">
      <c r="A1" s="1"/>
      <c r="B1" s="2"/>
      <c r="C1" s="43"/>
      <c r="D1" s="2"/>
      <c r="E1" s="2"/>
      <c r="F1" s="50"/>
      <c r="G1" s="50"/>
    </row>
    <row r="2" spans="1:7" s="4" customFormat="1" ht="26.25">
      <c r="A2" s="1"/>
      <c r="B2" s="341" t="s">
        <v>0</v>
      </c>
      <c r="C2" s="341"/>
      <c r="D2" s="341"/>
      <c r="E2" s="3"/>
      <c r="F2" s="50"/>
      <c r="G2" s="50"/>
    </row>
    <row r="3" spans="1:7" ht="21.75" customHeight="1">
      <c r="B3" s="336" t="str">
        <f>+"ESTADO DEL ACTIVO NETO AL "&amp;UPPER(TEXT(INDICE!O3,"DD \D\E MMMM \D\E AAAA"))</f>
        <v>ESTADO DEL ACTIVO NETO AL 31 DE DICIEMBRE DE 2019</v>
      </c>
      <c r="C3" s="336"/>
      <c r="D3" s="336"/>
    </row>
    <row r="4" spans="1:7" ht="14.25" customHeight="1">
      <c r="B4" s="340" t="s">
        <v>62</v>
      </c>
      <c r="C4" s="340"/>
      <c r="D4" s="340"/>
    </row>
    <row r="5" spans="1:7">
      <c r="B5" s="112" t="s">
        <v>40</v>
      </c>
      <c r="C5" s="186">
        <f>+INDICE!P3</f>
        <v>2019</v>
      </c>
      <c r="D5" s="187">
        <f>+INDICE!P2</f>
        <v>2018</v>
      </c>
    </row>
    <row r="6" spans="1:7" ht="17.25" customHeight="1">
      <c r="B6" s="93" t="s">
        <v>41</v>
      </c>
      <c r="C6" s="189"/>
      <c r="D6" s="190"/>
    </row>
    <row r="7" spans="1:7" ht="15" customHeight="1">
      <c r="B7" s="93" t="s">
        <v>42</v>
      </c>
      <c r="C7" s="189"/>
      <c r="D7" s="190"/>
    </row>
    <row r="8" spans="1:7" ht="14.25" customHeight="1">
      <c r="B8" s="152" t="s">
        <v>43</v>
      </c>
      <c r="C8" s="189">
        <v>534329555.97859997</v>
      </c>
      <c r="D8" s="190">
        <v>5138409363.9532003</v>
      </c>
      <c r="E8" s="296"/>
    </row>
    <row r="9" spans="1:7" ht="14.25" customHeight="1">
      <c r="B9" s="88"/>
      <c r="C9" s="189"/>
      <c r="D9" s="190">
        <v>0</v>
      </c>
    </row>
    <row r="10" spans="1:7">
      <c r="B10" s="152"/>
      <c r="C10" s="194">
        <f>SUM(C8:C9)</f>
        <v>534329555.97859997</v>
      </c>
      <c r="D10" s="195">
        <v>5138409363.9532003</v>
      </c>
      <c r="F10" s="57"/>
    </row>
    <row r="11" spans="1:7">
      <c r="B11" s="93" t="s">
        <v>44</v>
      </c>
      <c r="C11" s="189"/>
      <c r="D11" s="190"/>
    </row>
    <row r="12" spans="1:7">
      <c r="B12" s="88" t="s">
        <v>45</v>
      </c>
      <c r="C12" s="189">
        <v>2044487856.3191998</v>
      </c>
      <c r="D12" s="190">
        <v>3629719841.638</v>
      </c>
      <c r="F12" s="57"/>
    </row>
    <row r="13" spans="1:7">
      <c r="B13" s="88" t="s">
        <v>46</v>
      </c>
      <c r="C13" s="189">
        <v>0</v>
      </c>
      <c r="D13" s="190">
        <v>0</v>
      </c>
    </row>
    <row r="14" spans="1:7">
      <c r="B14" s="93"/>
      <c r="C14" s="194">
        <f>SUM(C12:C13)</f>
        <v>2044487856.3191998</v>
      </c>
      <c r="D14" s="195">
        <v>3629719841.638</v>
      </c>
      <c r="F14" s="58"/>
      <c r="G14" s="57"/>
    </row>
    <row r="15" spans="1:7">
      <c r="B15" s="93" t="s">
        <v>63</v>
      </c>
      <c r="C15" s="194">
        <f>+C10+C14</f>
        <v>2578817412.2977996</v>
      </c>
      <c r="D15" s="195">
        <v>8768129205.5911999</v>
      </c>
      <c r="F15" s="12"/>
    </row>
    <row r="16" spans="1:7">
      <c r="B16" s="93"/>
      <c r="C16" s="196"/>
      <c r="D16" s="197"/>
    </row>
    <row r="17" spans="2:6">
      <c r="B17" s="93" t="s">
        <v>47</v>
      </c>
      <c r="C17" s="196"/>
      <c r="D17" s="197"/>
    </row>
    <row r="18" spans="2:6">
      <c r="B18" s="93" t="s">
        <v>44</v>
      </c>
      <c r="C18" s="196"/>
      <c r="D18" s="197"/>
    </row>
    <row r="19" spans="2:6">
      <c r="B19" s="88" t="s">
        <v>45</v>
      </c>
      <c r="C19" s="189">
        <f>+'4'!C19*INDICE!$M$3</f>
        <v>31640650443.968201</v>
      </c>
      <c r="D19" s="206">
        <v>0</v>
      </c>
    </row>
    <row r="20" spans="2:6">
      <c r="B20" s="88" t="s">
        <v>46</v>
      </c>
      <c r="C20" s="207">
        <v>0</v>
      </c>
      <c r="D20" s="206">
        <v>20481890524.173603</v>
      </c>
    </row>
    <row r="21" spans="2:6">
      <c r="B21" s="93" t="s">
        <v>64</v>
      </c>
      <c r="C21" s="194">
        <f>SUM(C19:C20)</f>
        <v>31640650443.968201</v>
      </c>
      <c r="D21" s="195">
        <v>20481890524.173603</v>
      </c>
    </row>
    <row r="22" spans="2:6">
      <c r="B22" s="93"/>
      <c r="C22" s="196"/>
      <c r="D22" s="197"/>
    </row>
    <row r="23" spans="2:6" ht="15.75" thickBot="1">
      <c r="B23" s="93" t="s">
        <v>48</v>
      </c>
      <c r="C23" s="198">
        <f>+C15+C21</f>
        <v>34219467856.265999</v>
      </c>
      <c r="D23" s="199">
        <v>29250019729.764801</v>
      </c>
      <c r="F23" s="58"/>
    </row>
    <row r="24" spans="2:6" ht="27.75" customHeight="1" thickTop="1">
      <c r="B24" s="181" t="s">
        <v>49</v>
      </c>
      <c r="C24" s="200"/>
      <c r="D24" s="201"/>
    </row>
    <row r="25" spans="2:6">
      <c r="B25" s="93" t="s">
        <v>50</v>
      </c>
      <c r="C25" s="189"/>
      <c r="D25" s="190"/>
    </row>
    <row r="26" spans="2:6">
      <c r="B26" s="93" t="s">
        <v>51</v>
      </c>
      <c r="C26" s="189"/>
      <c r="D26" s="190"/>
    </row>
    <row r="27" spans="2:6">
      <c r="B27" s="152" t="s">
        <v>52</v>
      </c>
      <c r="C27" s="189">
        <f>+'4'!C26*INDICE!$M$3</f>
        <v>15932719.592900001</v>
      </c>
      <c r="D27" s="190">
        <v>19321536.718800001</v>
      </c>
    </row>
    <row r="28" spans="2:6">
      <c r="B28" s="88" t="s">
        <v>53</v>
      </c>
      <c r="C28" s="189">
        <v>0</v>
      </c>
      <c r="D28" s="190">
        <v>0</v>
      </c>
    </row>
    <row r="29" spans="2:6" ht="15.75" customHeight="1">
      <c r="B29" s="93" t="s">
        <v>54</v>
      </c>
      <c r="C29" s="194">
        <f>SUM(C27:C28)</f>
        <v>15932719.592900001</v>
      </c>
      <c r="D29" s="195">
        <v>19321536.718800001</v>
      </c>
    </row>
    <row r="30" spans="2:6">
      <c r="B30" s="93" t="s">
        <v>55</v>
      </c>
      <c r="C30" s="202">
        <f>+'4'!C29*INDICE!$M$3</f>
        <v>32211650000</v>
      </c>
      <c r="D30" s="203">
        <v>29800700000</v>
      </c>
    </row>
    <row r="31" spans="2:6">
      <c r="B31" s="93" t="s">
        <v>56</v>
      </c>
      <c r="C31" s="196">
        <f>+'4'!C30*INDICE!$M$3</f>
        <v>1991885136.6731019</v>
      </c>
      <c r="D31" s="197">
        <v>1255660096.7149556</v>
      </c>
    </row>
    <row r="32" spans="2:6">
      <c r="B32" s="93" t="s">
        <v>57</v>
      </c>
      <c r="C32" s="205">
        <f>SUM(C30:C31)</f>
        <v>34203535136.673103</v>
      </c>
      <c r="D32" s="195">
        <v>31056360096.714954</v>
      </c>
    </row>
    <row r="33" spans="2:4" ht="15.75" thickBot="1">
      <c r="B33" s="93" t="s">
        <v>58</v>
      </c>
      <c r="C33" s="198">
        <f>+C29+C32</f>
        <v>34219467856.266003</v>
      </c>
      <c r="D33" s="199">
        <v>31075681633.433754</v>
      </c>
    </row>
    <row r="34" spans="2:4" ht="15.75" thickTop="1">
      <c r="B34" s="151"/>
      <c r="C34" s="191"/>
      <c r="D34" s="192"/>
    </row>
    <row r="35" spans="2:4">
      <c r="B35" s="81"/>
      <c r="C35" s="193"/>
      <c r="D35" s="77"/>
    </row>
    <row r="36" spans="2:4">
      <c r="B36" s="1" t="s">
        <v>297</v>
      </c>
      <c r="C36" s="188"/>
      <c r="D36" s="168"/>
    </row>
    <row r="37" spans="2:4">
      <c r="B37" s="28"/>
    </row>
    <row r="38" spans="2:4">
      <c r="B38" s="23"/>
    </row>
    <row r="51" ht="21" customHeight="1"/>
  </sheetData>
  <mergeCells count="3">
    <mergeCell ref="B3:D3"/>
    <mergeCell ref="B4:D4"/>
    <mergeCell ref="B2:D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43"/>
  <sheetViews>
    <sheetView showGridLines="0" workbookViewId="0">
      <selection activeCell="B6" sqref="B6:D20"/>
    </sheetView>
  </sheetViews>
  <sheetFormatPr baseColWidth="10" defaultColWidth="9.140625" defaultRowHeight="15"/>
  <cols>
    <col min="1" max="1" width="11.42578125" customWidth="1"/>
    <col min="2" max="2" width="64.28515625" customWidth="1"/>
    <col min="3" max="3" width="15.7109375" customWidth="1"/>
    <col min="4" max="4" width="14.5703125" customWidth="1"/>
    <col min="5" max="5" width="16.42578125" hidden="1" customWidth="1"/>
    <col min="7" max="7" width="13.7109375" bestFit="1" customWidth="1"/>
  </cols>
  <sheetData>
    <row r="1" spans="2:8">
      <c r="B1" s="2"/>
      <c r="C1" s="43"/>
      <c r="D1" s="2"/>
      <c r="E1" s="2"/>
      <c r="F1" s="2"/>
    </row>
    <row r="2" spans="2:8" ht="26.25">
      <c r="B2" s="326" t="s">
        <v>0</v>
      </c>
      <c r="C2" s="326"/>
      <c r="D2" s="326"/>
      <c r="E2" s="3"/>
      <c r="F2" s="3"/>
    </row>
    <row r="3" spans="2:8" ht="20.25">
      <c r="B3" s="336" t="str">
        <f>+"ESTADOS DE RESULTADOS AL "&amp;UPPER(TEXT(INDICE!O3,"DD \D\E MMMM \D\E AAAA"))</f>
        <v>ESTADOS DE RESULTADOS AL 31 DE DICIEMBRE DE 2019</v>
      </c>
      <c r="C3" s="336"/>
      <c r="D3" s="336"/>
      <c r="E3" s="44"/>
      <c r="F3" s="45"/>
    </row>
    <row r="4" spans="2:8">
      <c r="B4" s="342" t="s">
        <v>65</v>
      </c>
      <c r="C4" s="342"/>
      <c r="D4" s="342"/>
    </row>
    <row r="5" spans="2:8">
      <c r="B5" s="343"/>
      <c r="C5" s="343"/>
      <c r="D5" s="343"/>
    </row>
    <row r="6" spans="2:8">
      <c r="B6" s="212"/>
      <c r="C6" s="214">
        <f>+INDICE!P3</f>
        <v>2019</v>
      </c>
      <c r="D6" s="215">
        <f>+INDICE!P2</f>
        <v>2018</v>
      </c>
      <c r="E6" s="46">
        <v>2007</v>
      </c>
      <c r="G6" s="26"/>
      <c r="H6" s="26"/>
    </row>
    <row r="7" spans="2:8">
      <c r="B7" s="93" t="s">
        <v>27</v>
      </c>
      <c r="C7" s="159"/>
      <c r="D7" s="160"/>
      <c r="E7" s="40">
        <v>0</v>
      </c>
      <c r="G7" s="26"/>
    </row>
    <row r="8" spans="2:8">
      <c r="B8" s="93"/>
      <c r="C8" s="159"/>
      <c r="D8" s="160"/>
      <c r="E8" s="40"/>
      <c r="G8" s="26"/>
    </row>
    <row r="9" spans="2:8">
      <c r="B9" s="93" t="s">
        <v>28</v>
      </c>
      <c r="C9" s="159"/>
      <c r="D9" s="160"/>
      <c r="E9" s="40"/>
    </row>
    <row r="10" spans="2:8">
      <c r="B10" s="88" t="s">
        <v>29</v>
      </c>
      <c r="C10" s="159">
        <f>+'3'!C10*INDICE!$M$3</f>
        <v>1931697797.4947002</v>
      </c>
      <c r="D10" s="160">
        <v>1217363642.1246142</v>
      </c>
      <c r="E10" s="40"/>
      <c r="G10" s="26"/>
    </row>
    <row r="11" spans="2:8">
      <c r="B11" s="153" t="s">
        <v>30</v>
      </c>
      <c r="C11" s="218">
        <f>+'3'!C11*INDICE!$M$3</f>
        <v>251490460.2527</v>
      </c>
      <c r="D11" s="219">
        <v>171991044.76319999</v>
      </c>
      <c r="E11" s="47">
        <v>0</v>
      </c>
    </row>
    <row r="12" spans="2:8">
      <c r="B12" s="93" t="s">
        <v>31</v>
      </c>
      <c r="C12" s="83">
        <f>SUM(C9:C11)</f>
        <v>2183188257.7474003</v>
      </c>
      <c r="D12" s="89">
        <f>SUM(D9:D11)</f>
        <v>1389354686.8878143</v>
      </c>
      <c r="E12" s="48">
        <f>SUM(E11:E11)</f>
        <v>0</v>
      </c>
    </row>
    <row r="13" spans="2:8" ht="21.75" customHeight="1">
      <c r="B13" s="93" t="s">
        <v>32</v>
      </c>
      <c r="C13" s="159"/>
      <c r="D13" s="160"/>
      <c r="E13" s="40"/>
    </row>
    <row r="14" spans="2:8">
      <c r="B14" s="153" t="s">
        <v>33</v>
      </c>
      <c r="C14" s="159">
        <f>+'3'!C14*INDICE!$M$3</f>
        <v>186152671.50920001</v>
      </c>
      <c r="D14" s="160">
        <v>131031301.6138586</v>
      </c>
      <c r="E14" s="40">
        <v>13612821</v>
      </c>
      <c r="F14" s="40"/>
    </row>
    <row r="15" spans="2:8" hidden="1">
      <c r="B15" s="154" t="s">
        <v>34</v>
      </c>
      <c r="C15" s="159"/>
      <c r="D15" s="160">
        <v>0</v>
      </c>
      <c r="E15" s="40">
        <v>0</v>
      </c>
    </row>
    <row r="16" spans="2:8">
      <c r="B16" s="153" t="s">
        <v>35</v>
      </c>
      <c r="C16" s="159">
        <v>2294564.6761000003</v>
      </c>
      <c r="D16" s="160">
        <v>0</v>
      </c>
      <c r="E16" s="40"/>
    </row>
    <row r="17" spans="2:9">
      <c r="B17" s="88" t="s">
        <v>36</v>
      </c>
      <c r="C17" s="220">
        <f>+'3'!C17*INDICE!$M$3</f>
        <v>2855884.889</v>
      </c>
      <c r="D17" s="160">
        <v>2663288.5590000004</v>
      </c>
      <c r="E17" s="40">
        <v>0</v>
      </c>
      <c r="G17" s="50"/>
    </row>
    <row r="18" spans="2:9">
      <c r="B18" s="155" t="s">
        <v>37</v>
      </c>
      <c r="C18" s="221">
        <f>SUM(C14:C17)</f>
        <v>191303121.07429999</v>
      </c>
      <c r="D18" s="222">
        <f>SUM(D14:D17)</f>
        <v>133694590.1728586</v>
      </c>
      <c r="E18" s="40"/>
    </row>
    <row r="19" spans="2:9" ht="15.75" thickBot="1">
      <c r="B19" s="155" t="s">
        <v>38</v>
      </c>
      <c r="C19" s="223">
        <f>+C12-C18</f>
        <v>1991885136.6731002</v>
      </c>
      <c r="D19" s="224">
        <f>+D12-D18</f>
        <v>1255660096.7149558</v>
      </c>
      <c r="E19" s="52" t="e">
        <f>+#REF!+E12-#REF!</f>
        <v>#REF!</v>
      </c>
    </row>
    <row r="20" spans="2:9" ht="15.75" thickTop="1">
      <c r="B20" s="213"/>
      <c r="C20" s="225"/>
      <c r="D20" s="226"/>
      <c r="E20" s="40"/>
    </row>
    <row r="21" spans="2:9">
      <c r="B21" s="49"/>
      <c r="C21" s="40"/>
      <c r="D21" s="40"/>
      <c r="E21" s="47">
        <v>0</v>
      </c>
    </row>
    <row r="22" spans="2:9">
      <c r="B22" s="51"/>
      <c r="C22" s="52"/>
      <c r="D22" s="52"/>
      <c r="E22" s="48" t="e">
        <f>+E19-E21</f>
        <v>#REF!</v>
      </c>
      <c r="I22" s="40"/>
    </row>
    <row r="23" spans="2:9">
      <c r="C23" s="40"/>
      <c r="D23" s="40"/>
      <c r="E23" s="40"/>
    </row>
    <row r="24" spans="2:9">
      <c r="B24" s="1" t="s">
        <v>297</v>
      </c>
      <c r="C24" s="40"/>
      <c r="D24" s="40"/>
      <c r="E24" s="40"/>
      <c r="I24" s="40"/>
    </row>
    <row r="25" spans="2:9">
      <c r="B25" s="28"/>
      <c r="C25" s="40"/>
      <c r="D25" s="40"/>
      <c r="E25" s="40">
        <v>0</v>
      </c>
    </row>
    <row r="26" spans="2:9">
      <c r="B26" s="23"/>
      <c r="C26" s="40"/>
      <c r="D26" s="40"/>
      <c r="E26" s="47">
        <v>0</v>
      </c>
    </row>
    <row r="27" spans="2:9">
      <c r="B27" s="28"/>
      <c r="C27" s="52"/>
      <c r="D27" s="52"/>
      <c r="E27" s="52">
        <v>0</v>
      </c>
    </row>
    <row r="28" spans="2:9">
      <c r="B28" s="28"/>
      <c r="C28" s="40"/>
      <c r="D28" s="40"/>
      <c r="E28" s="40"/>
    </row>
    <row r="29" spans="2:9">
      <c r="B29" s="4"/>
      <c r="C29" s="40"/>
      <c r="D29" s="40"/>
      <c r="E29" s="40">
        <v>0</v>
      </c>
    </row>
    <row r="30" spans="2:9">
      <c r="B30" s="28"/>
      <c r="C30" s="40"/>
      <c r="D30" s="40"/>
      <c r="E30" s="40">
        <v>0</v>
      </c>
    </row>
    <row r="31" spans="2:9">
      <c r="B31" s="4"/>
      <c r="C31" s="40"/>
      <c r="D31" s="40"/>
      <c r="E31" s="40">
        <v>0</v>
      </c>
    </row>
    <row r="32" spans="2:9">
      <c r="B32" s="28"/>
      <c r="C32" s="52"/>
      <c r="D32" s="52"/>
      <c r="E32" s="53" t="e">
        <f>+E22+E27</f>
        <v>#REF!</v>
      </c>
    </row>
    <row r="33" spans="2:5">
      <c r="B33" s="4"/>
      <c r="C33" s="40"/>
      <c r="D33" s="40"/>
      <c r="E33" s="40"/>
    </row>
    <row r="34" spans="2:5">
      <c r="B34" s="28"/>
      <c r="C34" s="40"/>
      <c r="D34" s="40"/>
      <c r="E34" s="40"/>
    </row>
    <row r="35" spans="2:5">
      <c r="B35" s="28"/>
      <c r="C35" s="40"/>
      <c r="D35" s="40"/>
      <c r="E35" s="40">
        <v>324736</v>
      </c>
    </row>
    <row r="36" spans="2:5">
      <c r="B36" s="28"/>
      <c r="C36" s="40"/>
      <c r="D36" s="40"/>
      <c r="E36" s="40" t="e">
        <f>+#REF!</f>
        <v>#REF!</v>
      </c>
    </row>
    <row r="37" spans="2:5" ht="15.75" thickBot="1">
      <c r="B37" s="28"/>
      <c r="C37" s="52"/>
      <c r="D37" s="52"/>
      <c r="E37" s="54" t="e">
        <f>+E32-E35-E36</f>
        <v>#REF!</v>
      </c>
    </row>
    <row r="38" spans="2:5" ht="15.75" thickTop="1"/>
    <row r="39" spans="2:5">
      <c r="C39" s="40"/>
      <c r="D39" s="40"/>
    </row>
    <row r="41" spans="2:5">
      <c r="C41" s="40"/>
    </row>
    <row r="42" spans="2:5">
      <c r="C42" s="40"/>
    </row>
    <row r="43" spans="2:5">
      <c r="C43" s="40"/>
    </row>
  </sheetData>
  <mergeCells count="4">
    <mergeCell ref="B2:D2"/>
    <mergeCell ref="B3:D3"/>
    <mergeCell ref="B4:D4"/>
    <mergeCell ref="B5:D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workbookViewId="0">
      <selection activeCell="B17" sqref="B17"/>
    </sheetView>
  </sheetViews>
  <sheetFormatPr baseColWidth="10" defaultColWidth="9.140625" defaultRowHeight="15"/>
  <cols>
    <col min="1" max="1" width="5.7109375" customWidth="1"/>
    <col min="2" max="2" width="27.140625" customWidth="1"/>
    <col min="3" max="3" width="17.5703125" customWidth="1"/>
    <col min="4" max="4" width="17.28515625" customWidth="1"/>
    <col min="5" max="5" width="22" customWidth="1"/>
    <col min="6" max="6" width="13.7109375" customWidth="1"/>
    <col min="7" max="7" width="12.42578125" hidden="1" customWidth="1"/>
    <col min="8" max="8" width="11.42578125" bestFit="1" customWidth="1"/>
    <col min="9" max="9" width="13.28515625" customWidth="1"/>
    <col min="10" max="11" width="12.42578125" customWidth="1"/>
  </cols>
  <sheetData>
    <row r="1" spans="1:13" ht="20.25">
      <c r="A1" s="24"/>
      <c r="B1" s="25"/>
      <c r="C1" s="25"/>
      <c r="D1" s="25"/>
    </row>
    <row r="2" spans="1:13" ht="26.25">
      <c r="A2" s="27"/>
      <c r="B2" s="326" t="s">
        <v>0</v>
      </c>
      <c r="C2" s="326"/>
      <c r="D2" s="326"/>
      <c r="E2" s="326"/>
      <c r="F2" s="3"/>
      <c r="G2" s="28"/>
      <c r="H2" s="28"/>
      <c r="I2" s="28"/>
      <c r="J2" s="28"/>
      <c r="K2" s="28"/>
    </row>
    <row r="3" spans="1:13" ht="20.25">
      <c r="A3" s="30"/>
      <c r="B3" s="336" t="s">
        <v>17</v>
      </c>
      <c r="C3" s="336"/>
      <c r="D3" s="336"/>
      <c r="E3" s="336"/>
      <c r="F3" s="242"/>
      <c r="G3" s="242"/>
      <c r="H3" s="242"/>
      <c r="I3" s="31"/>
      <c r="J3" s="31"/>
      <c r="K3" s="31"/>
    </row>
    <row r="4" spans="1:13">
      <c r="A4" s="31"/>
      <c r="B4" s="344" t="str">
        <f>+"Correspondiente al periodo cerrado al "&amp;TEXT(INDICE!O3,"DD \d\e MMMM \d\e AAAA")</f>
        <v>Correspondiente al periodo cerrado al 31 de diciembre de 2019</v>
      </c>
      <c r="C4" s="344"/>
      <c r="D4" s="344"/>
      <c r="E4" s="344"/>
      <c r="F4" s="242"/>
      <c r="G4" s="242"/>
      <c r="H4" s="242"/>
      <c r="I4" s="31"/>
      <c r="J4" s="31"/>
      <c r="K4" s="31"/>
    </row>
    <row r="5" spans="1:13">
      <c r="A5" s="31"/>
      <c r="B5" s="345" t="s">
        <v>65</v>
      </c>
      <c r="C5" s="345"/>
      <c r="D5" s="345"/>
      <c r="E5" s="345"/>
      <c r="F5" s="243"/>
      <c r="G5" s="243"/>
      <c r="H5" s="243"/>
      <c r="I5" s="31"/>
      <c r="J5" s="31"/>
      <c r="K5" s="31"/>
    </row>
    <row r="6" spans="1:13" ht="60">
      <c r="A6" s="31"/>
      <c r="B6" s="228" t="s">
        <v>18</v>
      </c>
      <c r="C6" s="228" t="s">
        <v>19</v>
      </c>
      <c r="D6" s="228" t="s">
        <v>20</v>
      </c>
      <c r="E6" s="228" t="str">
        <f>+"TOTAL ACTIVO NETO AL "&amp;UPPER(TEXT(INDICE!O2,"DD \D\E MMMM \D\E AAAA"))</f>
        <v>TOTAL ACTIVO NETO AL 31 DE DICIEMBRE DE 2018</v>
      </c>
      <c r="F6" s="31"/>
      <c r="G6" s="31"/>
      <c r="H6" s="31"/>
      <c r="I6" s="26"/>
      <c r="J6" s="26"/>
      <c r="K6" s="31"/>
    </row>
    <row r="7" spans="1:13" ht="23.25" customHeight="1">
      <c r="A7" s="31"/>
      <c r="B7" s="231" t="s">
        <v>21</v>
      </c>
      <c r="C7" s="236">
        <v>29800700000</v>
      </c>
      <c r="D7" s="236">
        <v>1255660096.7149556</v>
      </c>
      <c r="E7" s="235">
        <f t="shared" ref="E7:E13" si="0">+C7+D7</f>
        <v>31056360096.714954</v>
      </c>
      <c r="F7" s="31"/>
      <c r="G7" s="31"/>
      <c r="H7" s="31"/>
      <c r="I7" s="59"/>
      <c r="J7" s="31"/>
      <c r="K7" s="32"/>
    </row>
    <row r="8" spans="1:13">
      <c r="B8" s="234"/>
      <c r="C8" s="227"/>
      <c r="D8" s="227"/>
      <c r="E8" s="230"/>
      <c r="I8" s="40"/>
    </row>
    <row r="9" spans="1:13">
      <c r="A9" s="33"/>
      <c r="B9" s="137" t="s">
        <v>22</v>
      </c>
      <c r="C9" s="229"/>
      <c r="D9" s="229"/>
      <c r="E9" s="230"/>
      <c r="F9" s="34"/>
      <c r="G9" s="34"/>
      <c r="H9" s="34"/>
      <c r="I9" s="34"/>
      <c r="J9" s="34"/>
      <c r="K9" s="34"/>
    </row>
    <row r="10" spans="1:13">
      <c r="A10" s="33"/>
      <c r="B10" s="138" t="s">
        <v>298</v>
      </c>
      <c r="C10" s="238"/>
      <c r="D10" s="230">
        <v>1155289903</v>
      </c>
      <c r="E10" s="230">
        <f t="shared" si="0"/>
        <v>1155289903</v>
      </c>
      <c r="F10" s="34"/>
      <c r="G10" s="34"/>
      <c r="H10" s="34"/>
      <c r="I10" s="34"/>
      <c r="J10" s="34"/>
      <c r="K10" s="34"/>
    </row>
    <row r="11" spans="1:13">
      <c r="A11" s="35"/>
      <c r="B11" s="232" t="s">
        <v>23</v>
      </c>
      <c r="C11" s="238"/>
      <c r="D11" s="230"/>
      <c r="E11" s="230">
        <f t="shared" si="0"/>
        <v>0</v>
      </c>
      <c r="F11" s="36"/>
      <c r="G11" s="35"/>
      <c r="H11" s="35"/>
      <c r="I11" s="36"/>
      <c r="J11" s="37"/>
      <c r="K11" s="37"/>
    </row>
    <row r="12" spans="1:13">
      <c r="A12" s="35"/>
      <c r="B12" s="232" t="s">
        <v>24</v>
      </c>
      <c r="C12" s="238"/>
      <c r="D12" s="230"/>
      <c r="E12" s="230">
        <f>+C12+D12</f>
        <v>0</v>
      </c>
      <c r="F12" s="36"/>
      <c r="G12" s="35"/>
      <c r="H12" s="35"/>
      <c r="I12" s="36"/>
      <c r="J12" s="37"/>
      <c r="K12" s="37"/>
    </row>
    <row r="13" spans="1:13">
      <c r="A13" s="33"/>
      <c r="B13" s="233" t="s">
        <v>25</v>
      </c>
      <c r="C13" s="237"/>
      <c r="D13" s="237">
        <v>1991885136.6731002</v>
      </c>
      <c r="E13" s="230">
        <f t="shared" si="0"/>
        <v>1991885136.6731002</v>
      </c>
      <c r="F13" s="33"/>
      <c r="G13" s="33"/>
      <c r="H13" s="60"/>
      <c r="I13" s="33"/>
      <c r="J13" s="33"/>
      <c r="K13" s="33"/>
    </row>
    <row r="14" spans="1:13" ht="58.5" customHeight="1">
      <c r="A14" s="33"/>
      <c r="B14" s="239" t="s">
        <v>26</v>
      </c>
      <c r="C14" s="240">
        <f>+C7+C10-C11+C8</f>
        <v>29800700000</v>
      </c>
      <c r="D14" s="240">
        <f>+D7+D13+D12+D10</f>
        <v>4402835136.3880558</v>
      </c>
      <c r="E14" s="228" t="str">
        <f>+"TOTAL ACTIVO NETO AL "&amp;UPPER(TEXT(INDICE!O3,"DD \D\E MMMM \D\E AAAA"))</f>
        <v>TOTAL ACTIVO NETO AL 31 DE DICIEMBRE DE 2019</v>
      </c>
      <c r="F14" s="39"/>
      <c r="G14" s="39"/>
      <c r="H14" s="39"/>
      <c r="I14" s="39"/>
      <c r="J14" s="39"/>
      <c r="K14" s="39"/>
    </row>
    <row r="15" spans="1:13" ht="21" customHeight="1" thickBot="1">
      <c r="A15" s="33"/>
      <c r="B15" s="22"/>
      <c r="C15" s="22"/>
      <c r="D15" s="22"/>
      <c r="E15" s="241">
        <f>+C14+D14</f>
        <v>34203535136.388054</v>
      </c>
      <c r="F15" s="39"/>
      <c r="G15" s="39"/>
      <c r="H15" s="39"/>
      <c r="I15" s="39"/>
      <c r="J15" s="39"/>
      <c r="K15" s="39"/>
      <c r="M15" s="40"/>
    </row>
    <row r="16" spans="1:13" ht="15.75" thickTop="1">
      <c r="A16" s="41"/>
      <c r="B16" s="19" t="s">
        <v>299</v>
      </c>
      <c r="C16" s="39"/>
      <c r="D16" s="39"/>
      <c r="E16" s="39"/>
      <c r="F16" s="39"/>
      <c r="G16" s="39"/>
      <c r="H16" s="39"/>
      <c r="I16" s="39"/>
      <c r="J16" s="39"/>
      <c r="K16" s="39"/>
      <c r="M16" s="40"/>
    </row>
    <row r="17" spans="1:11">
      <c r="A17" s="33"/>
      <c r="B17" s="1" t="s">
        <v>297</v>
      </c>
      <c r="C17" s="39"/>
      <c r="D17" s="39"/>
      <c r="E17" s="39"/>
      <c r="F17" s="39"/>
      <c r="G17" s="39"/>
      <c r="H17" s="39"/>
      <c r="I17" s="39"/>
      <c r="J17" s="39"/>
      <c r="K17" s="39"/>
    </row>
    <row r="18" spans="1:11">
      <c r="A18" s="33"/>
      <c r="B18" s="23"/>
      <c r="C18" s="39"/>
      <c r="D18" s="39"/>
      <c r="E18" s="39"/>
      <c r="F18" s="39"/>
      <c r="G18" s="39"/>
      <c r="H18" s="39"/>
      <c r="I18" s="39"/>
      <c r="J18" s="39"/>
      <c r="K18" s="39"/>
    </row>
    <row r="19" spans="1:11">
      <c r="A19" s="33"/>
      <c r="B19" s="28"/>
      <c r="C19" s="39"/>
      <c r="D19" s="39"/>
      <c r="E19" s="39"/>
      <c r="F19" s="39"/>
      <c r="G19" s="39"/>
      <c r="H19" s="39"/>
      <c r="I19" s="39"/>
      <c r="J19" s="39"/>
      <c r="K19" s="39"/>
    </row>
    <row r="20" spans="1:11">
      <c r="A20" s="33"/>
      <c r="B20" s="23"/>
      <c r="C20" s="39"/>
      <c r="D20" s="39"/>
      <c r="E20" s="39"/>
      <c r="F20" s="39"/>
      <c r="G20" s="39"/>
      <c r="H20" s="39"/>
      <c r="I20" s="39"/>
      <c r="J20" s="39"/>
      <c r="K20" s="39"/>
    </row>
    <row r="21" spans="1:11">
      <c r="A21" s="33"/>
      <c r="B21" s="28"/>
      <c r="C21" s="39"/>
      <c r="D21" s="39"/>
      <c r="E21" s="39"/>
      <c r="F21" s="39"/>
      <c r="G21" s="39"/>
      <c r="H21" s="39"/>
      <c r="I21" s="39"/>
      <c r="J21" s="39"/>
      <c r="K21" s="39"/>
    </row>
    <row r="22" spans="1:11">
      <c r="A22" s="33"/>
      <c r="B22" s="39"/>
      <c r="C22" s="39"/>
      <c r="D22" s="39"/>
      <c r="E22" s="39"/>
      <c r="F22" s="39"/>
      <c r="G22" s="39"/>
      <c r="H22" s="39"/>
      <c r="I22" s="39"/>
      <c r="J22" s="39"/>
      <c r="K22" s="39"/>
    </row>
    <row r="23" spans="1:11">
      <c r="A23" s="33"/>
      <c r="B23" s="39"/>
      <c r="C23" s="39"/>
      <c r="D23" s="39"/>
      <c r="E23" s="39"/>
      <c r="F23" s="39"/>
      <c r="G23" s="39"/>
      <c r="H23" s="39"/>
      <c r="I23" s="39"/>
      <c r="J23" s="39"/>
      <c r="K23" s="39"/>
    </row>
    <row r="24" spans="1:11">
      <c r="A24" s="33"/>
      <c r="B24" s="39"/>
      <c r="C24" s="39"/>
      <c r="D24" s="39"/>
      <c r="E24" s="39"/>
      <c r="F24" s="39"/>
      <c r="G24" s="39"/>
      <c r="H24" s="39"/>
      <c r="I24" s="39"/>
      <c r="J24" s="39"/>
      <c r="K24" s="39"/>
    </row>
    <row r="25" spans="1:11">
      <c r="A25" s="42"/>
      <c r="B25" s="39"/>
      <c r="C25" s="39"/>
      <c r="D25" s="39"/>
      <c r="E25" s="39"/>
      <c r="F25" s="39"/>
      <c r="G25" s="39"/>
      <c r="H25" s="39"/>
      <c r="I25" s="39"/>
      <c r="J25" s="39"/>
      <c r="K25" s="39"/>
    </row>
    <row r="26" spans="1:11">
      <c r="A26" s="42"/>
      <c r="B26" s="39"/>
      <c r="C26" s="39"/>
      <c r="D26" s="39"/>
      <c r="E26" s="39"/>
      <c r="F26" s="39"/>
      <c r="G26" s="39"/>
      <c r="H26" s="39"/>
      <c r="I26" s="39"/>
      <c r="J26" s="39"/>
      <c r="K26" s="39"/>
    </row>
    <row r="28" spans="1:11">
      <c r="J28" s="40"/>
    </row>
    <row r="29" spans="1:11">
      <c r="G29" s="40"/>
    </row>
    <row r="30" spans="1:11">
      <c r="J30" s="40"/>
    </row>
    <row r="31" spans="1:11">
      <c r="J31" s="40"/>
    </row>
    <row r="32" spans="1:11">
      <c r="J32" s="40"/>
    </row>
    <row r="35" spans="2:8">
      <c r="B35" s="9"/>
      <c r="C35" s="5"/>
      <c r="D35" s="5"/>
      <c r="E35" s="325"/>
      <c r="F35" s="325"/>
      <c r="G35" s="325"/>
      <c r="H35" s="325"/>
    </row>
    <row r="36" spans="2:8">
      <c r="B36" s="9"/>
      <c r="C36" s="5"/>
      <c r="D36" s="5"/>
      <c r="E36" s="325"/>
      <c r="F36" s="325"/>
      <c r="G36" s="325"/>
      <c r="H36" s="325"/>
    </row>
  </sheetData>
  <mergeCells count="6">
    <mergeCell ref="E35:H35"/>
    <mergeCell ref="E36:H36"/>
    <mergeCell ref="B2:E2"/>
    <mergeCell ref="B3:E3"/>
    <mergeCell ref="B4:E4"/>
    <mergeCell ref="B5:E5"/>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showGridLines="0" workbookViewId="0">
      <selection activeCell="I21" sqref="I21"/>
    </sheetView>
  </sheetViews>
  <sheetFormatPr baseColWidth="10" defaultColWidth="9.140625" defaultRowHeight="14.25"/>
  <cols>
    <col min="1" max="1" width="11.85546875" style="1" customWidth="1"/>
    <col min="2" max="2" width="59.140625" style="1" customWidth="1"/>
    <col min="3" max="3" width="19.85546875" style="1" customWidth="1"/>
    <col min="4" max="4" width="3.5703125" style="1" customWidth="1"/>
    <col min="5" max="5" width="16.140625" style="1" bestFit="1" customWidth="1"/>
    <col min="6" max="6" width="6.5703125" style="4" customWidth="1"/>
    <col min="7" max="7" width="7.42578125" style="4" customWidth="1"/>
    <col min="8" max="8" width="12.28515625" style="4" bestFit="1" customWidth="1"/>
    <col min="9" max="9" width="19.140625" style="4" customWidth="1"/>
    <col min="10" max="10" width="12.85546875" style="4" bestFit="1" customWidth="1"/>
    <col min="11" max="16384" width="9.140625" style="4"/>
  </cols>
  <sheetData>
    <row r="1" spans="1:10" ht="15">
      <c r="B1" s="2"/>
      <c r="C1" s="2"/>
      <c r="E1" s="2"/>
      <c r="F1" s="2"/>
      <c r="G1" s="2"/>
      <c r="H1" s="45"/>
    </row>
    <row r="2" spans="1:10">
      <c r="B2" s="2"/>
      <c r="C2" s="3"/>
      <c r="E2" s="331"/>
      <c r="F2" s="331"/>
      <c r="G2" s="331"/>
      <c r="H2" s="331"/>
    </row>
    <row r="3" spans="1:10" ht="26.25">
      <c r="B3" s="326" t="s">
        <v>0</v>
      </c>
      <c r="C3" s="326"/>
      <c r="D3" s="326"/>
      <c r="E3" s="326"/>
      <c r="F3" s="3"/>
      <c r="G3" s="333"/>
      <c r="H3" s="333"/>
    </row>
    <row r="4" spans="1:10" ht="18">
      <c r="A4" s="4"/>
      <c r="B4" s="332" t="str">
        <f>+"ESTADO DE FLUJOS DE CAJA  AL "&amp;UPPER(TEXT(INDICE!O3,"DD \D\E MMMM \D\E AAAA"))</f>
        <v>ESTADO DE FLUJOS DE CAJA  AL 31 DE DICIEMBRE DE 2019</v>
      </c>
      <c r="C4" s="332"/>
      <c r="D4" s="332"/>
      <c r="E4" s="332"/>
    </row>
    <row r="5" spans="1:10" ht="16.5" customHeight="1">
      <c r="A5" s="5"/>
      <c r="B5" s="325" t="s">
        <v>65</v>
      </c>
      <c r="C5" s="325"/>
      <c r="D5" s="325"/>
      <c r="E5" s="325"/>
    </row>
    <row r="6" spans="1:10" ht="15">
      <c r="A6" s="5"/>
      <c r="B6" s="145"/>
      <c r="C6" s="145"/>
      <c r="G6" s="18"/>
      <c r="H6" s="18"/>
      <c r="I6" s="18"/>
    </row>
    <row r="7" spans="1:10" s="7" customFormat="1" ht="15">
      <c r="A7" s="1"/>
      <c r="B7" s="109"/>
      <c r="C7" s="244">
        <f>+INDICE!P3</f>
        <v>2019</v>
      </c>
      <c r="D7" s="245"/>
      <c r="E7" s="246">
        <f>+INDICE!P2</f>
        <v>2018</v>
      </c>
      <c r="G7" s="19"/>
      <c r="H7" s="19"/>
      <c r="I7" s="26"/>
      <c r="J7" s="26"/>
    </row>
    <row r="8" spans="1:10" s="7" customFormat="1" ht="15">
      <c r="A8" s="1"/>
      <c r="B8" s="105"/>
      <c r="C8" s="8" t="s">
        <v>1</v>
      </c>
      <c r="D8" s="147"/>
      <c r="E8" s="217" t="s">
        <v>1</v>
      </c>
      <c r="G8" s="19"/>
      <c r="H8" s="19"/>
      <c r="I8" s="19"/>
    </row>
    <row r="9" spans="1:10" s="7" customFormat="1" ht="15">
      <c r="A9" s="1"/>
      <c r="B9" s="88"/>
      <c r="C9" s="204"/>
      <c r="D9" s="247"/>
      <c r="E9" s="248"/>
      <c r="G9" s="19"/>
      <c r="H9" s="19"/>
      <c r="I9" s="19"/>
    </row>
    <row r="10" spans="1:10" s="7" customFormat="1" ht="15">
      <c r="A10" s="1"/>
      <c r="B10" s="93" t="s">
        <v>2</v>
      </c>
      <c r="C10" s="61">
        <f>+E26</f>
        <v>1614848195.456661</v>
      </c>
      <c r="D10" s="247"/>
      <c r="E10" s="217"/>
      <c r="G10" s="19"/>
      <c r="H10" s="19"/>
      <c r="I10" s="19"/>
    </row>
    <row r="11" spans="1:10" s="7" customFormat="1" ht="15">
      <c r="A11" s="1"/>
      <c r="B11" s="88" t="s">
        <v>3</v>
      </c>
      <c r="C11" s="204"/>
      <c r="D11" s="204"/>
      <c r="E11" s="248"/>
      <c r="G11" s="19"/>
      <c r="H11" s="19"/>
      <c r="I11" s="19"/>
    </row>
    <row r="12" spans="1:10" s="7" customFormat="1" ht="15">
      <c r="A12" s="5"/>
      <c r="B12" s="93" t="s">
        <v>4</v>
      </c>
      <c r="C12" s="249"/>
      <c r="D12" s="249"/>
      <c r="E12" s="250"/>
      <c r="G12" s="19"/>
      <c r="H12" s="19"/>
      <c r="I12" s="19"/>
    </row>
    <row r="13" spans="1:10" s="7" customFormat="1" ht="15">
      <c r="A13" s="5"/>
      <c r="B13" s="93" t="s">
        <v>5</v>
      </c>
      <c r="C13" s="249"/>
      <c r="D13" s="249"/>
      <c r="E13" s="250"/>
      <c r="G13" s="19"/>
      <c r="H13" s="19"/>
      <c r="I13" s="21"/>
    </row>
    <row r="14" spans="1:10" s="7" customFormat="1" ht="15">
      <c r="A14" s="1"/>
      <c r="B14" s="88" t="s">
        <v>6</v>
      </c>
      <c r="C14" s="216">
        <f>+'1'!C14*INDICE!$M$3</f>
        <v>-1736635898.9819</v>
      </c>
      <c r="D14" s="251"/>
      <c r="E14" s="307">
        <f>+'1'!E14*INDICE!$M$3</f>
        <v>-31959593387.786903</v>
      </c>
      <c r="G14" s="19"/>
      <c r="H14" s="19"/>
      <c r="I14" s="12"/>
    </row>
    <row r="15" spans="1:10" s="7" customFormat="1">
      <c r="A15" s="1"/>
      <c r="B15" s="88" t="s">
        <v>7</v>
      </c>
      <c r="C15" s="252">
        <v>0</v>
      </c>
      <c r="D15" s="249"/>
      <c r="E15" s="307">
        <f>+'1'!E15*INDICE!$M$3</f>
        <v>0</v>
      </c>
      <c r="G15" s="19"/>
      <c r="H15" s="19"/>
      <c r="I15" s="19"/>
    </row>
    <row r="16" spans="1:10" s="7" customFormat="1">
      <c r="A16" s="1"/>
      <c r="B16" s="88" t="s">
        <v>8</v>
      </c>
      <c r="C16" s="216">
        <f>+'1'!C16*INDICE!$M$3</f>
        <v>21478212.833599996</v>
      </c>
      <c r="D16" s="249"/>
      <c r="E16" s="307">
        <f>+'1'!E16*INDICE!$M$3</f>
        <v>5545493.2406999962</v>
      </c>
      <c r="G16" s="19"/>
      <c r="H16" s="19"/>
      <c r="I16" s="19"/>
    </row>
    <row r="17" spans="1:10" s="7" customFormat="1">
      <c r="A17" s="1"/>
      <c r="B17" s="88" t="s">
        <v>9</v>
      </c>
      <c r="C17" s="253">
        <v>0</v>
      </c>
      <c r="D17" s="249"/>
      <c r="E17" s="307">
        <f>+'1'!E17*INDICE!$M$3</f>
        <v>0</v>
      </c>
      <c r="G17" s="19"/>
      <c r="H17" s="19"/>
      <c r="I17" s="19"/>
    </row>
    <row r="18" spans="1:10" s="7" customFormat="1">
      <c r="A18" s="1"/>
      <c r="B18" s="88" t="s">
        <v>10</v>
      </c>
      <c r="C18" s="13">
        <f>+C14+C15+C16+C17</f>
        <v>-1715157686.1482999</v>
      </c>
      <c r="D18" s="249"/>
      <c r="E18" s="254">
        <f>+E14+E15+E16+E17</f>
        <v>-31954047894.546204</v>
      </c>
      <c r="G18" s="19"/>
      <c r="H18" s="19"/>
      <c r="I18" s="19"/>
    </row>
    <row r="19" spans="1:10" s="7" customFormat="1">
      <c r="A19" s="1"/>
      <c r="B19" s="88"/>
      <c r="C19" s="251"/>
      <c r="D19" s="249"/>
      <c r="E19" s="255"/>
      <c r="G19" s="19"/>
      <c r="H19" s="19"/>
      <c r="I19" s="19"/>
    </row>
    <row r="20" spans="1:10" s="7" customFormat="1" ht="15">
      <c r="A20" s="1"/>
      <c r="B20" s="93" t="s">
        <v>11</v>
      </c>
      <c r="C20" s="251"/>
      <c r="D20" s="249"/>
      <c r="E20" s="255"/>
      <c r="G20" s="19"/>
      <c r="H20" s="19"/>
      <c r="I20" s="19"/>
    </row>
    <row r="21" spans="1:10" s="7" customFormat="1" ht="15">
      <c r="A21" s="5"/>
      <c r="B21" s="88" t="s">
        <v>12</v>
      </c>
      <c r="C21" s="256">
        <v>0</v>
      </c>
      <c r="D21" s="249"/>
      <c r="E21" s="255">
        <v>0</v>
      </c>
      <c r="G21" s="19"/>
      <c r="H21" s="19"/>
      <c r="I21" s="19"/>
    </row>
    <row r="22" spans="1:10" s="7" customFormat="1" ht="15">
      <c r="A22" s="5"/>
      <c r="B22" s="88" t="s">
        <v>66</v>
      </c>
      <c r="C22" s="256"/>
      <c r="D22" s="249"/>
      <c r="E22" s="255">
        <v>0</v>
      </c>
      <c r="G22" s="19"/>
      <c r="H22" s="19"/>
      <c r="I22" s="19"/>
    </row>
    <row r="23" spans="1:10" s="7" customFormat="1" ht="15">
      <c r="A23" s="5"/>
      <c r="B23" s="88" t="s">
        <v>13</v>
      </c>
      <c r="C23" s="256">
        <f>+'1'!C22*INDICE!$M$3</f>
        <v>634639046.67023957</v>
      </c>
      <c r="D23" s="249"/>
      <c r="E23" s="308">
        <f>+'1'!E22*INDICE!$M$3</f>
        <v>1357246090.0028622</v>
      </c>
      <c r="G23" s="19"/>
      <c r="H23" s="19"/>
      <c r="I23" s="19"/>
    </row>
    <row r="24" spans="1:10" s="7" customFormat="1">
      <c r="A24" s="1"/>
      <c r="B24" s="88" t="s">
        <v>14</v>
      </c>
      <c r="C24" s="62"/>
      <c r="D24" s="249"/>
      <c r="E24" s="257">
        <f>+'1'!E23*INDICE!$M$3</f>
        <v>32211650000</v>
      </c>
    </row>
    <row r="25" spans="1:10" s="7" customFormat="1">
      <c r="A25" s="1"/>
      <c r="B25" s="88" t="s">
        <v>15</v>
      </c>
      <c r="C25" s="251">
        <f>+C23+C24+C22</f>
        <v>634639046.67023957</v>
      </c>
      <c r="D25" s="249"/>
      <c r="E25" s="308">
        <f>+'1'!E24*INDICE!$M$3</f>
        <v>33568896090.002865</v>
      </c>
    </row>
    <row r="26" spans="1:10" s="7" customFormat="1" ht="15.75" thickBot="1">
      <c r="A26" s="5"/>
      <c r="B26" s="93" t="s">
        <v>16</v>
      </c>
      <c r="C26" s="63">
        <f>+C18+C25+C10</f>
        <v>534329555.97860074</v>
      </c>
      <c r="D26" s="249"/>
      <c r="E26" s="309">
        <f>+'1'!E25*INDICE!$M$3</f>
        <v>1614848195.456661</v>
      </c>
      <c r="I26" s="19"/>
      <c r="J26" s="19"/>
    </row>
    <row r="27" spans="1:10" s="7" customFormat="1" ht="15" thickTop="1">
      <c r="A27" s="1"/>
      <c r="B27" s="105"/>
      <c r="C27" s="107"/>
      <c r="D27" s="107"/>
      <c r="E27" s="108"/>
      <c r="I27" s="19"/>
    </row>
    <row r="28" spans="1:10" s="7" customFormat="1">
      <c r="A28" s="1"/>
      <c r="B28" s="1"/>
      <c r="C28" s="10"/>
      <c r="D28" s="10"/>
      <c r="E28" s="10"/>
    </row>
    <row r="29" spans="1:10">
      <c r="B29" s="1" t="s">
        <v>297</v>
      </c>
      <c r="C29" s="22"/>
      <c r="D29" s="22"/>
      <c r="E29" s="22"/>
    </row>
    <row r="30" spans="1:10" ht="15">
      <c r="B30" s="23"/>
      <c r="C30" s="18"/>
      <c r="D30" s="18"/>
      <c r="E30" s="18"/>
      <c r="F30" s="18"/>
      <c r="G30" s="18"/>
      <c r="H30" s="18"/>
      <c r="I30" s="18"/>
    </row>
    <row r="31" spans="1:10">
      <c r="B31" s="28"/>
      <c r="C31" s="22"/>
      <c r="D31" s="22"/>
      <c r="E31" s="22"/>
    </row>
    <row r="32" spans="1:10" ht="15">
      <c r="B32" s="23"/>
      <c r="C32" s="22"/>
      <c r="D32" s="22"/>
      <c r="E32" s="22"/>
    </row>
    <row r="33" spans="2:7">
      <c r="C33" s="22"/>
      <c r="D33" s="22"/>
      <c r="E33" s="22"/>
    </row>
    <row r="34" spans="2:7" ht="15">
      <c r="B34" s="9"/>
      <c r="C34" s="325"/>
      <c r="D34" s="325"/>
      <c r="E34" s="325"/>
      <c r="F34" s="325"/>
      <c r="G34" s="325"/>
    </row>
    <row r="35" spans="2:7" ht="15">
      <c r="B35" s="9"/>
      <c r="C35" s="325"/>
      <c r="D35" s="325"/>
      <c r="E35" s="325"/>
      <c r="F35" s="325"/>
      <c r="G35" s="325"/>
    </row>
    <row r="36" spans="2:7">
      <c r="C36" s="22"/>
      <c r="D36" s="22"/>
      <c r="E36" s="22"/>
    </row>
  </sheetData>
  <mergeCells count="8">
    <mergeCell ref="C35:G35"/>
    <mergeCell ref="B3:E3"/>
    <mergeCell ref="B5:E5"/>
    <mergeCell ref="E2:F2"/>
    <mergeCell ref="G2:H2"/>
    <mergeCell ref="G3:H3"/>
    <mergeCell ref="B4:E4"/>
    <mergeCell ref="C34:G3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vt:i4>
      </vt:variant>
    </vt:vector>
  </HeadingPairs>
  <TitlesOfParts>
    <vt:vector size="13" baseType="lpstr">
      <vt:lpstr>INDICE</vt:lpstr>
      <vt:lpstr>1</vt:lpstr>
      <vt:lpstr>2</vt:lpstr>
      <vt:lpstr>3</vt:lpstr>
      <vt:lpstr>4</vt:lpstr>
      <vt:lpstr>5</vt:lpstr>
      <vt:lpstr>6</vt:lpstr>
      <vt:lpstr>7</vt:lpstr>
      <vt:lpstr>8</vt:lpstr>
      <vt:lpstr>9</vt:lpstr>
      <vt:lpstr>10</vt:lpstr>
      <vt:lpstr>11</vt:lpstr>
      <vt:lpstr>'10'!_Hlk492023274</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Pablo.Roa</dc:creator>
  <cp:lastModifiedBy>mfranco</cp:lastModifiedBy>
  <dcterms:created xsi:type="dcterms:W3CDTF">2015-06-05T18:19:34Z</dcterms:created>
  <dcterms:modified xsi:type="dcterms:W3CDTF">2020-06-15T12:32:54Z</dcterms:modified>
</cp:coreProperties>
</file>