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Pablo Roa\Desktop\BALANCES JUNIO_2020\"/>
    </mc:Choice>
  </mc:AlternateContent>
  <xr:revisionPtr revIDLastSave="0" documentId="13_ncr:201_{47B88EDD-3ACE-4788-8F3D-76FD7127C28F}" xr6:coauthVersionLast="45" xr6:coauthVersionMax="45" xr10:uidLastSave="{00000000-0000-0000-0000-000000000000}"/>
  <bookViews>
    <workbookView xWindow="20370" yWindow="-120" windowWidth="19440" windowHeight="15000"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12" l="1"/>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8" i="12"/>
  <c r="O39" i="12"/>
  <c r="O40" i="12"/>
  <c r="O41" i="12"/>
  <c r="O42" i="12"/>
  <c r="O43" i="12"/>
  <c r="O44" i="12"/>
  <c r="O45" i="12"/>
  <c r="O46" i="12"/>
  <c r="O47" i="12"/>
  <c r="O48" i="12"/>
  <c r="O49" i="12"/>
  <c r="O50" i="12"/>
  <c r="O51" i="12"/>
  <c r="O52" i="12"/>
  <c r="O53" i="12"/>
  <c r="O54" i="12"/>
  <c r="O55" i="12"/>
  <c r="O56" i="12"/>
  <c r="O57" i="12"/>
  <c r="O58" i="12"/>
  <c r="O59" i="12"/>
  <c r="O60" i="12"/>
  <c r="O61" i="12"/>
  <c r="O62" i="12"/>
  <c r="O63" i="12"/>
  <c r="O64" i="12"/>
  <c r="O65" i="12"/>
  <c r="O66" i="12"/>
  <c r="O67" i="12"/>
  <c r="O68" i="12"/>
  <c r="O69" i="12"/>
  <c r="O70" i="12"/>
  <c r="O71" i="12"/>
  <c r="O72" i="12"/>
  <c r="O73" i="12"/>
  <c r="O74" i="12"/>
  <c r="O75" i="12"/>
  <c r="O76" i="12"/>
  <c r="O77" i="12"/>
  <c r="O78" i="12"/>
  <c r="O79" i="12"/>
  <c r="O80" i="12"/>
  <c r="O81" i="12"/>
  <c r="O82" i="12"/>
  <c r="O83" i="12"/>
  <c r="O84" i="12"/>
  <c r="O85" i="12"/>
  <c r="O86" i="12"/>
  <c r="O87" i="12"/>
  <c r="O88" i="12"/>
  <c r="O89" i="12"/>
  <c r="O90" i="12"/>
  <c r="O91" i="12"/>
  <c r="O92" i="12"/>
  <c r="O93" i="12"/>
  <c r="O94" i="12"/>
  <c r="O95" i="12"/>
  <c r="O96" i="12"/>
  <c r="O97" i="12"/>
  <c r="O98" i="12"/>
  <c r="O99" i="12"/>
  <c r="O100" i="12"/>
  <c r="O5" i="12"/>
  <c r="N5" i="12"/>
  <c r="N68" i="12"/>
  <c r="N69" i="12"/>
  <c r="N70" i="12"/>
  <c r="N72" i="12"/>
  <c r="N73" i="12"/>
  <c r="N74" i="12"/>
  <c r="N76" i="12"/>
  <c r="N77" i="12"/>
  <c r="N78" i="12"/>
  <c r="N80" i="12"/>
  <c r="N81" i="12"/>
  <c r="N82" i="12"/>
  <c r="N84" i="12"/>
  <c r="N85" i="12"/>
  <c r="N87" i="12"/>
  <c r="N88" i="12"/>
  <c r="N89" i="12"/>
  <c r="N91" i="12"/>
  <c r="N92" i="12"/>
  <c r="N94" i="12"/>
  <c r="N95" i="12"/>
  <c r="N96" i="12"/>
  <c r="N98" i="12"/>
  <c r="N99" i="12"/>
  <c r="N100" i="12"/>
  <c r="N9" i="12"/>
  <c r="N10" i="12"/>
  <c r="N11" i="12"/>
  <c r="N13" i="12"/>
  <c r="N14" i="12"/>
  <c r="N15"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J101" i="12"/>
  <c r="N16" i="12" l="1"/>
  <c r="N12" i="12"/>
  <c r="N8" i="12"/>
  <c r="N97" i="12"/>
  <c r="N93" i="12"/>
  <c r="N90" i="12"/>
  <c r="N86" i="12"/>
  <c r="N83" i="12"/>
  <c r="N79" i="12"/>
  <c r="N75" i="12"/>
  <c r="N71" i="12"/>
  <c r="B4" i="8" l="1"/>
  <c r="E14" i="7"/>
  <c r="E6" i="7"/>
  <c r="B4" i="7"/>
  <c r="B3" i="6"/>
  <c r="B3" i="5"/>
  <c r="B3" i="4"/>
  <c r="B3" i="3"/>
  <c r="E14" i="2"/>
  <c r="E6" i="2"/>
  <c r="B4" i="2"/>
  <c r="B4" i="1"/>
  <c r="C10" i="8" l="1"/>
  <c r="C25" i="8"/>
  <c r="C23" i="8"/>
  <c r="C17" i="8"/>
  <c r="C14" i="8"/>
  <c r="D13" i="7"/>
  <c r="D12" i="7"/>
  <c r="D7" i="7"/>
  <c r="C7" i="7"/>
  <c r="C17" i="6"/>
  <c r="C16" i="6"/>
  <c r="C14" i="6"/>
  <c r="C11" i="6"/>
  <c r="C10" i="6"/>
  <c r="C27" i="5"/>
  <c r="C19" i="5"/>
  <c r="D32" i="5"/>
  <c r="C13" i="5" l="1"/>
  <c r="C12" i="5"/>
  <c r="C8" i="5"/>
  <c r="N6" i="12" l="1"/>
  <c r="N7" i="12"/>
  <c r="E99" i="11"/>
  <c r="E100" i="11"/>
  <c r="E101" i="11"/>
  <c r="E102" i="11"/>
  <c r="E98" i="11"/>
  <c r="C103" i="11"/>
  <c r="E82" i="11"/>
  <c r="E81" i="11"/>
  <c r="D10" i="5"/>
  <c r="D29" i="5"/>
  <c r="D33" i="5" s="1"/>
  <c r="D14" i="5"/>
  <c r="D21" i="5"/>
  <c r="C24" i="1"/>
  <c r="E18" i="1"/>
  <c r="E24" i="1"/>
  <c r="D137" i="11"/>
  <c r="C137" i="11"/>
  <c r="E24" i="8"/>
  <c r="E18" i="8"/>
  <c r="E26" i="8" s="1"/>
  <c r="D14" i="7"/>
  <c r="D12" i="6"/>
  <c r="D18" i="6"/>
  <c r="C11" i="4"/>
  <c r="C15" i="4"/>
  <c r="C21" i="4"/>
  <c r="C28" i="4"/>
  <c r="D31" i="4"/>
  <c r="D15" i="4"/>
  <c r="C18" i="1"/>
  <c r="C10" i="9"/>
  <c r="C152" i="11"/>
  <c r="B152" i="11"/>
  <c r="D18" i="3"/>
  <c r="D12" i="3"/>
  <c r="C18" i="3"/>
  <c r="C12" i="3"/>
  <c r="C31" i="5"/>
  <c r="D35" i="4"/>
  <c r="D28" i="4"/>
  <c r="D32" i="4" s="1"/>
  <c r="D21" i="4"/>
  <c r="D11" i="4"/>
  <c r="E7" i="8"/>
  <c r="C7" i="8"/>
  <c r="D6" i="6"/>
  <c r="C6" i="6"/>
  <c r="D5" i="5"/>
  <c r="C5" i="5"/>
  <c r="C30" i="5"/>
  <c r="D6" i="4"/>
  <c r="C6" i="4"/>
  <c r="D5" i="3"/>
  <c r="C5" i="3"/>
  <c r="E6" i="1"/>
  <c r="C6" i="1"/>
  <c r="O4" i="9"/>
  <c r="C18" i="8"/>
  <c r="C26" i="8" s="1"/>
  <c r="C14" i="7"/>
  <c r="E11" i="7"/>
  <c r="E10" i="7"/>
  <c r="E7" i="7"/>
  <c r="E36" i="6"/>
  <c r="C18" i="6"/>
  <c r="E12" i="6"/>
  <c r="E19" i="6" s="1"/>
  <c r="E22" i="6" s="1"/>
  <c r="E32" i="6" s="1"/>
  <c r="E37" i="6" s="1"/>
  <c r="C12" i="6"/>
  <c r="C29" i="5"/>
  <c r="C21" i="5"/>
  <c r="C14" i="5"/>
  <c r="C10" i="5"/>
  <c r="C31" i="4"/>
  <c r="C34" i="4" s="1"/>
  <c r="C35" i="4" s="1"/>
  <c r="C14" i="2"/>
  <c r="E11" i="2"/>
  <c r="E10" i="2"/>
  <c r="E7" i="2"/>
  <c r="E13" i="2"/>
  <c r="E13" i="7"/>
  <c r="D14" i="2"/>
  <c r="E12" i="7"/>
  <c r="E12" i="2"/>
  <c r="C15" i="5" l="1"/>
  <c r="C23" i="5" s="1"/>
  <c r="E25" i="1"/>
  <c r="C32" i="5"/>
  <c r="E15" i="7"/>
  <c r="C19" i="6"/>
  <c r="C19" i="3"/>
  <c r="E15" i="2"/>
  <c r="D16" i="4"/>
  <c r="D22" i="4" s="1"/>
  <c r="D19" i="3"/>
  <c r="D19" i="6"/>
  <c r="C16" i="4"/>
  <c r="C22" i="4" s="1"/>
  <c r="C33" i="5"/>
  <c r="D15" i="5"/>
  <c r="D23" i="5" s="1"/>
  <c r="E103" i="11"/>
  <c r="C25" i="1"/>
  <c r="C32" i="4"/>
</calcChain>
</file>

<file path=xl/sharedStrings.xml><?xml version="1.0" encoding="utf-8"?>
<sst xmlns="http://schemas.openxmlformats.org/spreadsheetml/2006/main" count="1098" uniqueCount="389">
  <si>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</si>
  <si>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</si>
  <si>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</si>
  <si>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</si>
  <si>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</si>
  <si>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</si>
  <si>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</si>
  <si>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</si>
  <si>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</si>
  <si>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</si>
  <si>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</si>
  <si>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</si>
  <si>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</si>
  <si>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</si>
  <si>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</si>
  <si>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</si>
  <si>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</si>
  <si>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</si>
  <si>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</si>
  <si>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</si>
  <si>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</si>
  <si>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</si>
  <si>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</si>
  <si>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</si>
  <si>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</si>
  <si>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</si>
  <si>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</si>
  <si>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</si>
  <si>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</si>
  <si>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</si>
  <si>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</si>
  <si>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</si>
  <si>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</si>
  <si>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</si>
  <si>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</si>
  <si>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</si>
  <si>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</si>
  <si>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</si>
  <si>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</si>
  <si>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</si>
  <si>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</si>
  <si>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</si>
  <si>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 xml:space="preserve">INVERSIONES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</si>
  <si>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</si>
  <si>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</si>
  <si>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</si>
  <si>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</si>
  <si>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</si>
  <si>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</si>
  <si>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</si>
  <si>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</si>
  <si>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</si>
  <si>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</si>
  <si>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</si>
  <si>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</si>
  <si>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</si>
  <si>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</si>
  <si>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</si>
  <si>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</si>
  <si>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</si>
  <si>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</si>
  <si>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</si>
  <si>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</si>
  <si>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</si>
  <si>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</si>
  <si>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</si>
  <si>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</si>
  <si>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</si>
  <si>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</si>
  <si>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</si>
  <si>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</si>
  <si>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</si>
  <si>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</si>
  <si>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</si>
  <si>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</si>
  <si>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</si>
  <si>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</si>
  <si>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</si>
  <si>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</si>
  <si>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</si>
  <si>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</si>
  <si>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</si>
  <si>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</si>
  <si>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</si>
  <si>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</si>
  <si>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</si>
  <si>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</si>
  <si>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</si>
  <si>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</si>
  <si>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</si>
  <si>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</si>
  <si>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</si>
  <si>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</si>
  <si>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</si>
  <si>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r>
      <t>-</t>
    </r>
    <r>
      <rPr>
        <sz val="7"/>
        <color theme="1"/>
        <rFont val="Times New Roman"/>
        <family val="1"/>
      </rPr>
      <t xml:space="preserve">       </t>
    </r>
    <r>
      <rPr>
        <sz val="12"/>
        <color theme="1"/>
        <rFont val="Arial"/>
        <family val="2"/>
      </rPr>
      <t>Autorizados por Resolución Nro. 34 E/17 de fecha 24 de Agosto de 2017 de la Comisión Nacional de Valores</t>
    </r>
    <r>
      <rPr>
        <b/>
        <sz val="12"/>
        <color theme="1"/>
        <rFont val="Arial"/>
        <family val="2"/>
      </rPr>
      <t>;</t>
    </r>
  </si>
  <si>
    <r>
      <t>-</t>
    </r>
    <r>
      <rPr>
        <sz val="7"/>
        <color theme="1"/>
        <rFont val="Times New Roman"/>
        <family val="1"/>
      </rPr>
      <t xml:space="preserve">       </t>
    </r>
    <r>
      <rPr>
        <sz val="12"/>
        <color theme="1"/>
        <rFont val="Arial"/>
        <family val="2"/>
      </rPr>
      <t>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r>
  </si>
  <si>
    <r>
      <t>-</t>
    </r>
    <r>
      <rPr>
        <sz val="7"/>
        <color theme="1"/>
        <rFont val="Times New Roman"/>
        <family val="1"/>
      </rPr>
      <t xml:space="preserve">       </t>
    </r>
    <r>
      <rPr>
        <b/>
        <sz val="11"/>
        <color theme="1"/>
        <rFont val="Calibri"/>
        <family val="2"/>
        <scheme val="minor"/>
      </rPr>
      <t xml:space="preserve"> </t>
    </r>
    <r>
      <rPr>
        <sz val="12"/>
        <color theme="1"/>
        <rFont val="Arial"/>
        <family val="2"/>
      </rPr>
      <t>Política de Inversión: se basará en el análisis fundamental y en la capacidad de pago de los distintos emisores, así como en el estudio de las distintas condiciones de cobertura que entregue cada emisión en particular.</t>
    </r>
  </si>
  <si>
    <r>
      <t>-</t>
    </r>
    <r>
      <rPr>
        <sz val="7"/>
        <color theme="1"/>
        <rFont val="Times New Roman"/>
        <family val="1"/>
      </rPr>
      <t xml:space="preserve">       </t>
    </r>
    <r>
      <rPr>
        <sz val="12"/>
        <color theme="1"/>
        <rFont val="Arial"/>
        <family val="2"/>
      </rPr>
      <t>El procedimiento para la selección de los instrumentos a ser adquiridos por el Fondo, se establecerá según la sección II. Política de inversión del Reglamento Interno del Fondo.</t>
    </r>
  </si>
  <si>
    <t>CARACTERISTICAS DE LA EMISIÓN DE CUOTAS DE PARTICIPACIÓN</t>
  </si>
  <si>
    <r>
      <t xml:space="preserve">  .</t>
    </r>
    <r>
      <rPr>
        <sz val="11"/>
        <color theme="1"/>
        <rFont val="Calibri"/>
        <family val="2"/>
        <scheme val="minor"/>
      </rPr>
      <t xml:space="preserve">   </t>
    </r>
    <r>
      <rPr>
        <sz val="12"/>
        <color theme="1"/>
        <rFont val="Arial"/>
        <family val="2"/>
      </rPr>
      <t>La emisión de cuotas de participación se realizará en moneda extranjera (Dólares americanos), los valores serán de oferta pública, inscriptas en el registro de la Comisión Nacional de Valores (C.N.V.) y registrada en la Bolsa de Valores y Productos de Asunción S.A. (B.V.P.A.S.A).</t>
    </r>
  </si>
  <si>
    <t>El valor nominal de cada cuota: USD 1.000,00 (Dólares americanos Un mil).</t>
  </si>
  <si>
    <r>
      <t>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t>
    </r>
    <r>
      <rPr>
        <sz val="11"/>
        <color theme="1"/>
        <rFont val="Calibri"/>
        <family val="2"/>
        <scheme val="minor"/>
      </rPr>
      <t xml:space="preserve">. </t>
    </r>
  </si>
  <si>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</si>
  <si>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</si>
  <si>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</si>
  <si>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</si>
  <si>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</si>
  <si>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</si>
  <si>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</si>
  <si>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</si>
  <si>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</si>
  <si>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</si>
  <si>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</si>
  <si>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r>
      <t>a)</t>
    </r>
    <r>
      <rPr>
        <sz val="7"/>
        <color theme="1"/>
        <rFont val="Times New Roman"/>
        <family val="1"/>
      </rPr>
      <t xml:space="preserve">    </t>
    </r>
    <r>
      <rPr>
        <sz val="12"/>
        <color theme="1"/>
        <rFont val="Arial"/>
        <family val="2"/>
      </rPr>
      <t>Títulos emitidos por el Tesoro Público o garantizados por el mismo, cuya emisión haya sido registrada en el Registro de Valores que lleva la CNV;</t>
    </r>
  </si>
  <si>
    <r>
      <t>b)</t>
    </r>
    <r>
      <rPr>
        <sz val="7"/>
        <color theme="1"/>
        <rFont val="Times New Roman"/>
        <family val="1"/>
      </rPr>
      <t xml:space="preserve">    </t>
    </r>
    <r>
      <rPr>
        <sz val="12"/>
        <color theme="1"/>
        <rFont val="Arial"/>
        <family val="2"/>
      </rPr>
      <t>Títulos emitidos por las Gobernaciones, Municipalidades y otros organismos y entidades del Estado, cuya emisión haya sido registrada en el Registro de Valores que lleva la CNV;</t>
    </r>
  </si>
  <si>
    <r>
      <t>c)</t>
    </r>
    <r>
      <rPr>
        <sz val="7"/>
        <color theme="1"/>
        <rFont val="Times New Roman"/>
        <family val="1"/>
      </rPr>
      <t xml:space="preserve">    </t>
    </r>
    <r>
      <rPr>
        <sz val="12"/>
        <color theme="1"/>
        <rFont val="Arial"/>
        <family val="2"/>
      </rPr>
      <t xml:space="preserve">Títulos emitidos por el Banco Central del Paraguay; </t>
    </r>
  </si>
  <si>
    <r>
      <t>d)</t>
    </r>
    <r>
      <rPr>
        <sz val="7"/>
        <color theme="1"/>
        <rFont val="Times New Roman"/>
        <family val="1"/>
      </rPr>
      <t xml:space="preserve">    </t>
    </r>
    <r>
      <rPr>
        <sz val="12"/>
        <color theme="1"/>
        <rFont val="Arial"/>
        <family val="2"/>
      </rPr>
      <t xml:space="preserve">Títulos a plazo de instituciones habilitadas por el Banco Central del Paraguay y que cuenten con calificación de riesgo BBB o superior; </t>
    </r>
  </si>
  <si>
    <r>
      <t>e)</t>
    </r>
    <r>
      <rPr>
        <sz val="7"/>
        <color theme="1"/>
        <rFont val="Times New Roman"/>
        <family val="1"/>
      </rPr>
      <t xml:space="preserve">    </t>
    </r>
    <r>
      <rPr>
        <sz val="12"/>
        <color theme="1"/>
        <rFont val="Arial"/>
        <family val="2"/>
      </rPr>
      <t xml:space="preserve">Letras o cédulas hipotecarias establecidas en la Ley General de Bancos, Financieras y Otras Entidades de Crédito, cuya emisión haya sido registrada en el Registro de Valores que lleva la CNV; </t>
    </r>
  </si>
  <si>
    <r>
      <t>f)</t>
    </r>
    <r>
      <rPr>
        <sz val="7"/>
        <color theme="1"/>
        <rFont val="Times New Roman"/>
        <family val="1"/>
      </rPr>
      <t xml:space="preserve">     </t>
    </r>
    <r>
      <rPr>
        <sz val="12"/>
        <color theme="1"/>
        <rFont val="Arial"/>
        <family val="2"/>
      </rPr>
      <t>Bonos, títulos de deuda o títulos emitidos en desarrollo de titularizaciones, cuya emisión haya sido registrada en el Registro de Valores que lleva la CNV, y que cuenten con calificación de riesgo BBB o superior;</t>
    </r>
  </si>
  <si>
    <r>
      <t>g)</t>
    </r>
    <r>
      <rPr>
        <sz val="7"/>
        <color theme="1"/>
        <rFont val="Times New Roman"/>
        <family val="1"/>
      </rPr>
      <t xml:space="preserve">    </t>
    </r>
    <r>
      <rPr>
        <sz val="12"/>
        <color theme="1"/>
        <rFont val="Arial"/>
        <family val="2"/>
      </rPr>
      <t xml:space="preserve">Operaciones de venta con compromiso de compra y las operaciones de compra con compromiso de venta debiendo ser con títulos desmaterializados custodiados en la Bolsa. </t>
    </r>
  </si>
  <si>
    <r>
      <t>h)</t>
    </r>
    <r>
      <rPr>
        <sz val="7"/>
        <color theme="1"/>
        <rFont val="Times New Roman"/>
        <family val="1"/>
      </rPr>
      <t xml:space="preserve">    </t>
    </r>
    <r>
      <rPr>
        <sz val="12"/>
        <color theme="1"/>
        <rFont val="Arial"/>
        <family val="2"/>
      </rPr>
      <t>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r>
  </si>
  <si>
    <r>
      <t>i)</t>
    </r>
    <r>
      <rPr>
        <sz val="7"/>
        <color theme="1"/>
        <rFont val="Times New Roman"/>
        <family val="1"/>
      </rPr>
      <t xml:space="preserve">     </t>
    </r>
    <r>
      <rPr>
        <sz val="12"/>
        <color theme="1"/>
        <rFont val="Arial"/>
        <family val="2"/>
      </rPr>
      <t xml:space="preserve">Otros valores de inversión que determine la CNV por normas de carácter general. </t>
    </r>
  </si>
  <si>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</si>
  <si>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</si>
  <si>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r>
      <t>Fue inscripta en la Comisión Nacional de Valores por medio de la Resolucion Nº  34 E/17 de fecha 24 de Agosto de 2017 de la Comisión Nacional de Valores</t>
    </r>
    <r>
      <rPr>
        <b/>
        <sz val="12"/>
        <color theme="1"/>
        <rFont val="Arial"/>
        <family val="2"/>
      </rPr>
      <t>;</t>
    </r>
  </si>
  <si>
    <r>
      <t>2.2 – Entidad encargada de la custodia:</t>
    </r>
    <r>
      <rPr>
        <sz val="11"/>
        <color theme="1"/>
        <rFont val="Calibri"/>
        <family val="2"/>
        <scheme val="minor"/>
      </rPr>
      <t xml:space="preserve"> </t>
    </r>
    <r>
      <rPr>
        <sz val="12"/>
        <color theme="1"/>
        <rFont val="Arial"/>
        <family val="2"/>
      </rPr>
      <t>BVPASA e INVESTOR Casa de Bolsa S.A.</t>
    </r>
  </si>
  <si>
    <t>Nota 3.- Principales políticas y prácticas contables aplicadas.</t>
  </si>
  <si>
    <t>3.1 Los Estados Financieros han sido preparados de acuerdo a las normas establecidas por la comisión Nacional de Valores y Normas Internacionales de Información Financiera</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</si>
  <si>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</si>
  <si>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</si>
  <si>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</si>
  <si>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</si>
  <si>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r>
      <t xml:space="preserve"> </t>
    </r>
    <r>
      <rPr>
        <sz val="12"/>
        <color theme="1"/>
        <rFont val="Arial"/>
        <family val="2"/>
      </rPr>
      <t>Las inversiones (Bonos y CDA en cartera), se exponen a sus valores actualizados. Las diferencias  se exponen en el estado de resultados en el rubro intereses ganados</t>
    </r>
    <r>
      <rPr>
        <sz val="11"/>
        <color theme="1"/>
        <rFont val="Calibri"/>
        <family val="2"/>
        <scheme val="minor"/>
      </rPr>
      <t>.</t>
    </r>
  </si>
  <si>
    <t>3.6 Política de Reconocimiento de Ingresos:</t>
  </si>
  <si>
    <r>
      <t>Los ingresos son reconocidos con base en el criterio de lo devengado, de conformidad con las disposiciones de las Normas contables emitidas por el Consejo de Contadores Públicos del Paraguay</t>
    </r>
    <r>
      <rPr>
        <b/>
        <sz val="12"/>
        <color theme="1"/>
        <rFont val="Arial"/>
        <family val="2"/>
      </rPr>
      <t>.</t>
    </r>
  </si>
  <si>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</si>
  <si>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</si>
  <si>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</si>
  <si>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</si>
  <si>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</si>
  <si>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</si>
  <si>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</si>
  <si>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</si>
  <si>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</si>
  <si>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</si>
  <si>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</si>
  <si>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</si>
  <si>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</si>
  <si>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</si>
  <si>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</si>
  <si>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</si>
  <si>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</si>
  <si>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</si>
  <si>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</si>
  <si>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r>
      <t>b)</t>
    </r>
    <r>
      <rPr>
        <b/>
        <sz val="7"/>
        <color theme="1"/>
        <rFont val="Times New Roman"/>
        <family val="1"/>
      </rPr>
      <t xml:space="preserve">   </t>
    </r>
    <r>
      <rPr>
        <b/>
        <sz val="12"/>
        <color theme="1"/>
        <rFont val="Arial"/>
        <family val="2"/>
      </rPr>
      <t>Gastos operacionales y comisiones de la administradora con cargo al Fondo:</t>
    </r>
  </si>
  <si>
    <r>
      <t>Ø</t>
    </r>
    <r>
      <rPr>
        <sz val="7"/>
        <color theme="1"/>
        <rFont val="Times New Roman"/>
        <family val="1"/>
      </rPr>
      <t xml:space="preserve">  </t>
    </r>
    <r>
      <rPr>
        <u/>
        <sz val="12"/>
        <color theme="1"/>
        <rFont val="Arial"/>
        <family val="2"/>
      </rPr>
      <t xml:space="preserve">Gastos y comisiones bancarias: </t>
    </r>
    <r>
      <rPr>
        <sz val="12"/>
        <color theme="1"/>
        <rFont val="Arial"/>
        <family val="2"/>
      </rPr>
      <t>mantenimiento de cuentas, transferencias interbancarias y otras de similar naturaleza).</t>
    </r>
  </si>
  <si>
    <t>Concepto</t>
  </si>
  <si>
    <t>Comisiones por Administración</t>
  </si>
  <si>
    <t>TOTAL</t>
  </si>
  <si>
    <r>
      <t>c)</t>
    </r>
    <r>
      <rPr>
        <b/>
        <sz val="7"/>
        <color theme="1"/>
        <rFont val="Times New Roman"/>
        <family val="1"/>
      </rPr>
      <t xml:space="preserve">    </t>
    </r>
    <r>
      <rPr>
        <b/>
        <sz val="12"/>
        <color theme="1"/>
        <rFont val="Arial"/>
        <family val="2"/>
      </rPr>
      <t>Información Estadística</t>
    </r>
  </si>
  <si>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</si>
  <si>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</si>
  <si>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</si>
  <si>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</si>
  <si>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</si>
  <si>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</si>
  <si>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</si>
  <si>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</si>
  <si>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</si>
  <si>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</si>
  <si>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</si>
  <si>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</si>
  <si>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</si>
  <si>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</si>
  <si>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</si>
  <si>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</si>
  <si>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</si>
  <si>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</si>
  <si>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</si>
  <si>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</si>
  <si>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</si>
  <si>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</si>
  <si>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</si>
  <si>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</si>
  <si>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</si>
  <si>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</si>
  <si>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r>
      <t>a)</t>
    </r>
    <r>
      <rPr>
        <b/>
        <sz val="7"/>
        <color theme="1"/>
        <rFont val="Times New Roman"/>
        <family val="1"/>
      </rPr>
      <t xml:space="preserve">    </t>
    </r>
    <r>
      <rPr>
        <b/>
        <sz val="12"/>
        <color theme="1"/>
        <rFont val="Arial"/>
        <family val="2"/>
      </rPr>
      <t>Diferencia de cambio en Moneda Extranjera</t>
    </r>
  </si>
  <si>
    <t>Patrimonio Neto del Opportunity Fund Renta Fija USD</t>
  </si>
  <si>
    <t xml:space="preserve">       4.2 INVERSIONES</t>
  </si>
  <si>
    <t>Instrumento</t>
  </si>
  <si>
    <t>Emisor</t>
  </si>
  <si>
    <t>Fecha de vencimiento</t>
  </si>
  <si>
    <t>Monto</t>
  </si>
  <si>
    <t>Total de las Inversiones</t>
  </si>
  <si>
    <t>CDA</t>
  </si>
  <si>
    <t>BANCO BASA S.A.</t>
  </si>
  <si>
    <t>BANCO ITAU PARAGUAY S.A.</t>
  </si>
  <si>
    <t>BANCO BILBAO VIZCAYA ARGENTARIA PARAGUAY S.A.</t>
  </si>
  <si>
    <t>BANCO REGIONAL S.A.E.C.A.</t>
  </si>
  <si>
    <t>SOLAR AHORRO Y FINANZAS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</si>
  <si>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</si>
  <si>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</si>
  <si>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</si>
  <si>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</si>
  <si>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</si>
  <si>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</si>
  <si>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</si>
  <si>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</si>
  <si>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</si>
  <si>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</si>
  <si>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</si>
  <si>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</si>
  <si>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</si>
  <si>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</si>
  <si>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</si>
  <si>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</si>
  <si>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15/02/2018</t>
  </si>
  <si>
    <t>29/10/2027</t>
  </si>
  <si>
    <t>Dólares Americanos</t>
  </si>
  <si>
    <t>10.00%</t>
  </si>
  <si>
    <t>Financiero (Financieras)</t>
  </si>
  <si>
    <t>25/06/2018</t>
  </si>
  <si>
    <t>07/07/2023</t>
  </si>
  <si>
    <t>Bonos Financieros</t>
  </si>
  <si>
    <t xml:space="preserve">BANCO ATLAS S.A. </t>
  </si>
  <si>
    <t>27/08/2018</t>
  </si>
  <si>
    <t>05/11/2021</t>
  </si>
  <si>
    <t>18/11/2022</t>
  </si>
  <si>
    <t xml:space="preserve">VISION BANCO S.A.E.C.A. </t>
  </si>
  <si>
    <t>28/08/2018</t>
  </si>
  <si>
    <t>04/04/2023</t>
  </si>
  <si>
    <t>29/08/2018</t>
  </si>
  <si>
    <t>25/05/2023</t>
  </si>
  <si>
    <t>26/09/2018</t>
  </si>
  <si>
    <t>17/08/2023</t>
  </si>
  <si>
    <t>03/10/2018</t>
  </si>
  <si>
    <t>17/10/2018</t>
  </si>
  <si>
    <t>12/11/2018</t>
  </si>
  <si>
    <t>03/01/2019</t>
  </si>
  <si>
    <t>21/02/2019</t>
  </si>
  <si>
    <t>01/04/2022</t>
  </si>
  <si>
    <t>29/11/2024</t>
  </si>
  <si>
    <t>13/03/2019</t>
  </si>
  <si>
    <t>29/04/2019</t>
  </si>
  <si>
    <t>21/04/2025</t>
  </si>
  <si>
    <t>10/05/2024</t>
  </si>
  <si>
    <t>27/05/2019</t>
  </si>
  <si>
    <t>25/05/2024</t>
  </si>
  <si>
    <t>20/04/2023</t>
  </si>
  <si>
    <t>31/05/2019</t>
  </si>
  <si>
    <t>28/05/2024</t>
  </si>
  <si>
    <t>CRISOL Y ENCARNACION FINANCIERA S.A.E.C.A.</t>
  </si>
  <si>
    <t>03/06/2019</t>
  </si>
  <si>
    <t>30/05/2022</t>
  </si>
  <si>
    <t>24/04/2023</t>
  </si>
  <si>
    <t>13/06/2019</t>
  </si>
  <si>
    <t>18/06/2019</t>
  </si>
  <si>
    <t>12/07/2019</t>
  </si>
  <si>
    <t>06/08/2024</t>
  </si>
  <si>
    <t xml:space="preserve">FINEXPAR S.A.E.C.A. </t>
  </si>
  <si>
    <t>06/08/2019</t>
  </si>
  <si>
    <t>07/08/2019</t>
  </si>
  <si>
    <t>03/07/2028</t>
  </si>
  <si>
    <t>23/08/2019</t>
  </si>
  <si>
    <t>27/08/2019</t>
  </si>
  <si>
    <t>19/09/2024</t>
  </si>
  <si>
    <t>03/09/2019</t>
  </si>
  <si>
    <t>27/08/2024</t>
  </si>
  <si>
    <t>11/09/2019</t>
  </si>
  <si>
    <t>27/06/2024</t>
  </si>
  <si>
    <t>12/09/2019</t>
  </si>
  <si>
    <t>23/09/2024</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</si>
  <si>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</si>
  <si>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</si>
  <si>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</si>
  <si>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</si>
  <si>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Suscripciones (*)</t>
  </si>
  <si>
    <t>Valor total del Fondo: USD 5.000.000,00 (Dólares americanos Siete millones).</t>
  </si>
  <si>
    <t>Cantidad de cuotas: 5.000 (cinco mil).</t>
  </si>
  <si>
    <t>OTROS GASTOS</t>
  </si>
  <si>
    <t>Comisión por Aranceles y corretajes</t>
  </si>
  <si>
    <t>Ajustes por redondeos</t>
  </si>
  <si>
    <t>Pérdida en Operaciones</t>
  </si>
  <si>
    <t>No aplica</t>
  </si>
  <si>
    <t>4.4 – COMISIONES A PAGAR A LA ADMINISTRADORA</t>
  </si>
  <si>
    <t>08/11/2019</t>
  </si>
  <si>
    <t>07/10/2019</t>
  </si>
  <si>
    <t>30/10/2019</t>
  </si>
  <si>
    <t>24/10/2022</t>
  </si>
  <si>
    <t>11/11/2019</t>
  </si>
  <si>
    <t>26/11/2019</t>
  </si>
  <si>
    <t>29/11/2019</t>
  </si>
  <si>
    <t>04/04/2024</t>
  </si>
  <si>
    <t>27/12/2019</t>
  </si>
  <si>
    <t>25/11/2021</t>
  </si>
  <si>
    <t>Valores al cobro  (Nota 4.1 )</t>
  </si>
  <si>
    <t>Titulo de Renta fija (Nota 4.2 )</t>
  </si>
  <si>
    <t>FONDO DE INVERSIÓN OPPORTUNITY FUND RENTA FIJA USD</t>
  </si>
  <si>
    <t>02/01/2020</t>
  </si>
  <si>
    <t>24/06/2025</t>
  </si>
  <si>
    <t>22/01/2020</t>
  </si>
  <si>
    <t>02/01/2024</t>
  </si>
  <si>
    <t>24/01/2020</t>
  </si>
  <si>
    <t>06/02/2020</t>
  </si>
  <si>
    <t>23/10/2023</t>
  </si>
  <si>
    <t>13/02/2020</t>
  </si>
  <si>
    <t>21/02/2020</t>
  </si>
  <si>
    <t>25/02/2020</t>
  </si>
  <si>
    <t>02/10/2023</t>
  </si>
  <si>
    <t>22/09/2023</t>
  </si>
  <si>
    <t>18/09/2023</t>
  </si>
  <si>
    <t>09/03/2020</t>
  </si>
  <si>
    <t>17/11/2023</t>
  </si>
  <si>
    <t>13/03/2020</t>
  </si>
  <si>
    <t>22/01/2024</t>
  </si>
  <si>
    <t>18/03/2020</t>
  </si>
  <si>
    <t>17/01/2024</t>
  </si>
  <si>
    <t>30/01/2024</t>
  </si>
  <si>
    <t>20/03/2020</t>
  </si>
  <si>
    <t>27/03/2020</t>
  </si>
  <si>
    <t>31/03/2020</t>
  </si>
  <si>
    <t>PATRIMONIO DEL FONDO AL 31/03/2020</t>
  </si>
  <si>
    <r>
      <t xml:space="preserve"> Naturaleza jurídica: </t>
    </r>
    <r>
      <rPr>
        <sz val="12"/>
        <color theme="1"/>
        <rFont val="Arial"/>
        <family val="2"/>
      </rPr>
      <t xml:space="preserve">        FONDO DE INVERSION OPPORTUNITY FUND RENTA FIJA USD.</t>
    </r>
  </si>
  <si>
    <t>Las cinco (5) Notas que se acompañan son parte integrante de de estos Estados Financieros</t>
  </si>
  <si>
    <t>El flujo de efectivos fue preparado de acuerdo con la Resolución CG N° 06/2019 de la Comisión Nacional de Valores.</t>
  </si>
  <si>
    <t>3.8 – Los estados contables corresponden al trimestre cerrado el 30 de junio de 2020</t>
  </si>
  <si>
    <t>Saldo al 30/06/2020</t>
  </si>
  <si>
    <t>Saldo al 30/06/2019</t>
  </si>
  <si>
    <t>Comisión por Corretaje y Aranceles</t>
  </si>
  <si>
    <t>Resultados Distribuidos</t>
  </si>
  <si>
    <t>Resultados acumulados Distrib</t>
  </si>
  <si>
    <t>Los estados financieros están preparados en Dólares Americanos. Para la conversión de los estados financieros se utiliza el tipo de cambio comprador establecido para el cierre del mes por la Administración Tributaria 1USD = 6.793,79</t>
  </si>
  <si>
    <t>Nota 5. HECHOS POSTERIORES AL CIERRE</t>
  </si>
  <si>
    <t xml:space="preserve">No existen hechos posteriores al cierre del trimestre que modifique significativamente los estados financieros cerrado el 30 de junio de 2020. </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</si>
  <si>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30 de Junio 2020,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</si>
  <si>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r>
      <t>Ø</t>
    </r>
    <r>
      <rPr>
        <sz val="7"/>
        <color theme="1"/>
        <rFont val="Times New Roman"/>
        <family val="1"/>
      </rPr>
      <t xml:space="preserve">  </t>
    </r>
    <r>
      <rPr>
        <u/>
        <sz val="12"/>
        <color theme="1"/>
        <rFont val="Arial"/>
        <family val="2"/>
      </rPr>
      <t>Comisión de administración</t>
    </r>
    <r>
      <rPr>
        <sz val="12"/>
        <color theme="1"/>
        <rFont val="Arial"/>
        <family val="2"/>
      </rPr>
      <t>: 0.80% nominal anual (base 365) más IVA  sobre el patrimonio neto de pre cierre administrado. La comisión se devenga diariamente y se cobra mensualmente.   A partir del mes de Mayo 2020, según Acta de Directorio N° 26/2020 se ha tomado la decisión de levantar el porcentaje de comisión correspondiente a la Administradora en 0,25%, pasando de 0,55% a 0.80% anual IVA incluido, porcentaje que se encuentra dentro de lo establecido  por el reglamento interno del fondo aprobado.</t>
    </r>
  </si>
  <si>
    <t>25/06/2020</t>
  </si>
  <si>
    <t>24/04/2020</t>
  </si>
  <si>
    <t>14/04/2020</t>
  </si>
  <si>
    <t>10/12/2021</t>
  </si>
  <si>
    <t>BANCOP S.A.</t>
  </si>
  <si>
    <t>16/04/2020</t>
  </si>
  <si>
    <t>04/11/2022</t>
  </si>
  <si>
    <t>17/04/2020</t>
  </si>
  <si>
    <t>29/04/2020</t>
  </si>
  <si>
    <t>18/03/2024</t>
  </si>
  <si>
    <t>22/03/2024</t>
  </si>
  <si>
    <t>01/04/2024</t>
  </si>
  <si>
    <t>11/12/2023</t>
  </si>
  <si>
    <t>06/05/2020</t>
  </si>
  <si>
    <t>12/05/2020</t>
  </si>
  <si>
    <t>13/05/2020</t>
  </si>
  <si>
    <t>17/05/2024</t>
  </si>
  <si>
    <t>22/05/2024</t>
  </si>
  <si>
    <t>30/05/2024</t>
  </si>
  <si>
    <t>20/05/2020</t>
  </si>
  <si>
    <t>17/07/2024</t>
  </si>
  <si>
    <t>22/07/2024</t>
  </si>
  <si>
    <t>30/07/2024</t>
  </si>
  <si>
    <t>17/09/2024</t>
  </si>
  <si>
    <t>30/09/2024</t>
  </si>
  <si>
    <t>18/11/2024</t>
  </si>
  <si>
    <t>22/11/2024</t>
  </si>
  <si>
    <t>02/12/2024</t>
  </si>
  <si>
    <t>05/06/2020</t>
  </si>
  <si>
    <t>08/05/2024</t>
  </si>
  <si>
    <t>09/06/2020</t>
  </si>
  <si>
    <t>22/01/2025</t>
  </si>
  <si>
    <t>30/01/2025</t>
  </si>
  <si>
    <t>17/03/2025</t>
  </si>
  <si>
    <t>24/03/2025</t>
  </si>
  <si>
    <t>31/03/2025</t>
  </si>
  <si>
    <t>19/05/2025</t>
  </si>
  <si>
    <t>22/05/2025</t>
  </si>
  <si>
    <t>30/05/2025</t>
  </si>
  <si>
    <t xml:space="preserve">SUDAMERIS BANK S.A.E.C.A. </t>
  </si>
  <si>
    <t>16/06/2020</t>
  </si>
  <si>
    <t>06/12/2029</t>
  </si>
  <si>
    <t>17/07/2025</t>
  </si>
  <si>
    <t>22/07/2025</t>
  </si>
  <si>
    <t>30/07/2025</t>
  </si>
  <si>
    <t>17/09/2025</t>
  </si>
  <si>
    <t>22/09/2025</t>
  </si>
  <si>
    <t>30/09/2025</t>
  </si>
  <si>
    <t>19/06/2020</t>
  </si>
  <si>
    <t>17/01/2025</t>
  </si>
  <si>
    <t>Titulo de Renta fija (Nota  4.1  )</t>
  </si>
  <si>
    <t>Titulo de Renta fija (Nota   4.1 )</t>
  </si>
  <si>
    <t>Valores al cobro  (Nota 4.1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</si>
</sst>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_-;\-* #,##0_-;_-* &quot;-&quot;_-;_-@_-"/>
    <numFmt numFmtId="165" formatCode="_-* #,##0.00_-;\-* #,##0.00_-;_-* &quot;-&quot;??_-;_-@_-"/>
    <numFmt numFmtId="166" formatCode="0_);\(#,#00\)"/>
    <numFmt numFmtId="167" formatCode="#,##0.00_ ;\-#,##0.00\ "/>
    <numFmt numFmtId="168" formatCode="#,##0.000000"/>
    <numFmt numFmtId="169" formatCode="#,##0.##"/>
    <numFmt numFmtId="170" formatCode="_-* #,##0_-;\-* #,##0_-;_-* &quot;-&quot;??_-;_-@_-"/>
    <numFmt numFmtId="171" formatCode="_-* #,##0.000000_-;\-* #,##0.000000_-;_-* &quot;-&quot;??_-;_-@_-"/>
    <numFmt numFmtId="172" formatCode="0.0%"/>
  </numFmts>
  <fonts count="55">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b/>
      <sz val="20"/>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8"/>
      <color theme="0"/>
      <name val="Arial"/>
      <family val="2"/>
    </font>
    <font>
      <sz val="18"/>
      <name val="Arial"/>
      <family val="2"/>
    </font>
    <font>
      <sz val="28"/>
      <color theme="0"/>
      <name val="Arial"/>
      <family val="2"/>
    </font>
    <font>
      <sz val="10"/>
      <color theme="1"/>
      <name val="Arial"/>
      <family val="2"/>
    </font>
    <font>
      <sz val="11"/>
      <color theme="1"/>
      <name val="Arial"/>
      <family val="2"/>
    </font>
    <font>
      <b/>
      <sz val="20"/>
      <color indexed="8"/>
      <name val="Arial"/>
      <family val="2"/>
    </font>
    <font>
      <sz val="11"/>
      <color indexed="8"/>
      <name val="Arial"/>
      <family val="2"/>
    </font>
    <font>
      <b/>
      <sz val="11"/>
      <color theme="1"/>
      <name val="Arial"/>
      <family val="2"/>
    </font>
    <font>
      <b/>
      <sz val="8"/>
      <color indexed="8"/>
      <name val="Arial"/>
      <family val="2"/>
    </font>
    <font>
      <b/>
      <sz val="10"/>
      <color indexed="8"/>
      <name val="Subway"/>
    </font>
    <font>
      <u/>
      <sz val="11"/>
      <color theme="1"/>
      <name val="Arial"/>
      <family val="2"/>
    </font>
    <font>
      <b/>
      <sz val="14"/>
      <color theme="1"/>
      <name val="Tahoma"/>
      <family val="2"/>
    </font>
    <font>
      <sz val="10"/>
      <color theme="1"/>
      <name val="Tahoma"/>
      <family val="2"/>
    </font>
    <font>
      <b/>
      <sz val="10"/>
      <color theme="1"/>
      <name val="Tahoma"/>
      <family val="2"/>
    </font>
    <font>
      <b/>
      <sz val="12"/>
      <color theme="1"/>
      <name val="Arial"/>
      <family val="2"/>
    </font>
    <font>
      <sz val="12"/>
      <color theme="1"/>
      <name val="Arial"/>
      <family val="2"/>
    </font>
    <font>
      <sz val="7"/>
      <color theme="1"/>
      <name val="Times New Roman"/>
      <family val="1"/>
    </font>
    <font>
      <sz val="11"/>
      <color rgb="FF000000"/>
      <name val="Calibri"/>
      <family val="2"/>
      <scheme val="minor"/>
    </font>
    <font>
      <b/>
      <sz val="7"/>
      <color theme="1"/>
      <name val="Times New Roman"/>
      <family val="1"/>
    </font>
    <font>
      <sz val="12"/>
      <color theme="1"/>
      <name val="Wingdings"/>
      <charset val="2"/>
    </font>
    <font>
      <u/>
      <sz val="12"/>
      <color theme="1"/>
      <name val="Arial"/>
      <family val="2"/>
    </font>
    <font>
      <b/>
      <sz val="11"/>
      <color rgb="FF000000"/>
      <name val="Calibri"/>
      <family val="2"/>
      <scheme val="minor"/>
    </font>
    <font>
      <b/>
      <sz val="8"/>
      <color theme="1"/>
      <name val="Arial"/>
      <family val="2"/>
    </font>
    <font>
      <sz val="9.5"/>
      <color rgb="FF000000"/>
      <name val="Times New Roman"/>
      <family val="1"/>
    </font>
    <font>
      <sz val="10"/>
      <color rgb="FF000000"/>
      <name val="Arial"/>
      <family val="2"/>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0"/>
      <name val="Calibri"/>
      <family val="2"/>
    </font>
    <font>
      <u/>
      <sz val="11"/>
      <color theme="1"/>
      <name val="Calibri"/>
      <family val="2"/>
      <scheme val="minor"/>
    </font>
    <font>
      <b/>
      <sz val="11"/>
      <color indexed="8"/>
      <name val="Calibri"/>
      <family val="2"/>
      <scheme val="minor"/>
    </font>
    <font>
      <b/>
      <sz val="18"/>
      <color indexed="8"/>
      <name val="Subway"/>
    </font>
    <font>
      <b/>
      <sz val="16"/>
      <color indexed="8"/>
      <name val="Arial"/>
      <family val="2"/>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0" fontId="20" fillId="0" borderId="0" applyNumberFormat="0" applyFill="0" applyBorder="0" applyAlignment="0" applyProtection="0"/>
    <xf numFmtId="9" fontId="1" fillId="0" borderId="0" applyFont="0" applyFill="0" applyBorder="0" applyAlignment="0" applyProtection="0"/>
  </cellStyleXfs>
  <cellXfs count="411">
    <xf numFmtId="0" fontId="0" fillId="0" borderId="0" xfId="0"/>
    <xf numFmtId="0" fontId="3" fillId="0" borderId="0" xfId="0" applyFont="1"/>
    <xf numFmtId="0" fontId="4" fillId="0" borderId="0" xfId="0" applyFont="1"/>
    <xf numFmtId="0" fontId="4" fillId="0" borderId="0" xfId="0" applyFont="1" applyAlignment="1">
      <alignment horizontal="center"/>
    </xf>
    <xf numFmtId="0" fontId="6" fillId="0" borderId="0" xfId="0" applyFont="1"/>
    <xf numFmtId="0" fontId="8" fillId="0" borderId="0" xfId="0" applyFont="1"/>
    <xf numFmtId="166" fontId="3" fillId="0" borderId="0" xfId="0" applyNumberFormat="1" applyFont="1" applyAlignment="1">
      <alignment horizontal="right"/>
    </xf>
    <xf numFmtId="0" fontId="9" fillId="0" borderId="0" xfId="0" applyFont="1"/>
    <xf numFmtId="3" fontId="8" fillId="0" borderId="1" xfId="0" applyNumberFormat="1" applyFont="1" applyBorder="1" applyAlignment="1">
      <alignment horizontal="center"/>
    </xf>
    <xf numFmtId="0" fontId="8" fillId="0" borderId="0" xfId="0" applyFont="1" applyAlignment="1">
      <alignment horizontal="center"/>
    </xf>
    <xf numFmtId="37" fontId="3" fillId="0" borderId="0" xfId="0" applyNumberFormat="1" applyFont="1"/>
    <xf numFmtId="4" fontId="8" fillId="0" borderId="0" xfId="0" applyNumberFormat="1" applyFont="1" applyAlignment="1">
      <alignment vertical="center"/>
    </xf>
    <xf numFmtId="4" fontId="0" fillId="2" borderId="0" xfId="0" applyNumberFormat="1" applyFill="1"/>
    <xf numFmtId="3" fontId="3" fillId="0" borderId="2" xfId="1" applyNumberFormat="1" applyFont="1" applyBorder="1" applyAlignment="1">
      <alignment horizontal="right"/>
    </xf>
    <xf numFmtId="4" fontId="3" fillId="0" borderId="0" xfId="0" applyNumberFormat="1" applyFont="1"/>
    <xf numFmtId="167" fontId="3" fillId="0" borderId="0" xfId="0" applyNumberFormat="1" applyFont="1"/>
    <xf numFmtId="2" fontId="10" fillId="0" borderId="0" xfId="0" applyNumberFormat="1" applyFont="1" applyAlignment="1">
      <alignment horizontal="center"/>
    </xf>
    <xf numFmtId="2" fontId="6" fillId="0" borderId="0" xfId="0" applyNumberFormat="1" applyFont="1"/>
    <xf numFmtId="3" fontId="6" fillId="0" borderId="0" xfId="0" applyNumberFormat="1" applyFont="1"/>
    <xf numFmtId="3" fontId="9" fillId="0" borderId="0" xfId="0" applyNumberFormat="1" applyFont="1"/>
    <xf numFmtId="2" fontId="9" fillId="0" borderId="0" xfId="0" applyNumberFormat="1" applyFont="1"/>
    <xf numFmtId="4" fontId="9" fillId="0" borderId="0" xfId="0" applyNumberFormat="1" applyFont="1"/>
    <xf numFmtId="3" fontId="3" fillId="0" borderId="0" xfId="0" applyNumberFormat="1" applyFont="1"/>
    <xf numFmtId="0" fontId="11" fillId="0" borderId="0" xfId="0" applyFont="1"/>
    <xf numFmtId="0" fontId="12" fillId="0" borderId="0" xfId="0" applyFont="1"/>
    <xf numFmtId="0" fontId="13" fillId="0" borderId="0" xfId="0" applyFont="1"/>
    <xf numFmtId="4" fontId="0" fillId="0" borderId="0" xfId="0" applyNumberFormat="1"/>
    <xf numFmtId="0" fontId="14" fillId="0" borderId="0" xfId="0" applyFont="1"/>
    <xf numFmtId="0" fontId="15" fillId="0" borderId="0" xfId="0" applyFont="1"/>
    <xf numFmtId="4" fontId="15" fillId="0" borderId="0" xfId="0" applyNumberFormat="1" applyFont="1"/>
    <xf numFmtId="0" fontId="16" fillId="0" borderId="0" xfId="0" applyFont="1"/>
    <xf numFmtId="0" fontId="0" fillId="0" borderId="0" xfId="0" applyAlignment="1">
      <alignment horizontal="center"/>
    </xf>
    <xf numFmtId="0" fontId="13" fillId="0" borderId="0" xfId="0" applyFont="1" applyAlignment="1">
      <alignment horizontal="center"/>
    </xf>
    <xf numFmtId="0" fontId="17" fillId="0" borderId="0" xfId="0" applyFont="1"/>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wrapText="1"/>
    </xf>
    <xf numFmtId="14" fontId="18" fillId="0" borderId="0" xfId="0" applyNumberFormat="1" applyFont="1" applyAlignment="1">
      <alignment horizontal="center"/>
    </xf>
    <xf numFmtId="4" fontId="17" fillId="0" borderId="0" xfId="0" applyNumberFormat="1" applyFont="1"/>
    <xf numFmtId="3" fontId="17" fillId="0" borderId="0" xfId="0" applyNumberFormat="1" applyFont="1"/>
    <xf numFmtId="3" fontId="0" fillId="0" borderId="0" xfId="0" applyNumberFormat="1"/>
    <xf numFmtId="0" fontId="19" fillId="0" borderId="0" xfId="0" applyFont="1"/>
    <xf numFmtId="0" fontId="18" fillId="0" borderId="0" xfId="0" applyFont="1"/>
    <xf numFmtId="0" fontId="4" fillId="2" borderId="0" xfId="0" applyFont="1" applyFill="1"/>
    <xf numFmtId="0" fontId="10" fillId="0" borderId="0" xfId="0" applyFont="1" applyAlignment="1">
      <alignment horizontal="centerContinuous"/>
    </xf>
    <xf numFmtId="14" fontId="10" fillId="0" borderId="0" xfId="0" applyNumberFormat="1" applyFont="1" applyAlignment="1">
      <alignment horizontal="center"/>
    </xf>
    <xf numFmtId="0" fontId="15" fillId="0" borderId="1" xfId="0" applyFont="1" applyBorder="1" applyAlignment="1">
      <alignment horizontal="center"/>
    </xf>
    <xf numFmtId="3" fontId="0" fillId="0" borderId="1" xfId="0" applyNumberFormat="1" applyBorder="1"/>
    <xf numFmtId="3" fontId="15" fillId="0" borderId="1" xfId="0" applyNumberFormat="1" applyFont="1" applyBorder="1"/>
    <xf numFmtId="49" fontId="0" fillId="0" borderId="0" xfId="0" applyNumberFormat="1"/>
    <xf numFmtId="4" fontId="6" fillId="0" borderId="0" xfId="0" applyNumberFormat="1" applyFont="1"/>
    <xf numFmtId="49" fontId="15" fillId="0" borderId="0" xfId="0" applyNumberFormat="1" applyFont="1"/>
    <xf numFmtId="3" fontId="15" fillId="0" borderId="0" xfId="0" applyNumberFormat="1" applyFont="1"/>
    <xf numFmtId="3" fontId="15" fillId="0" borderId="2" xfId="0" applyNumberFormat="1" applyFont="1" applyBorder="1"/>
    <xf numFmtId="3" fontId="15" fillId="0" borderId="10" xfId="0" applyNumberFormat="1" applyFont="1" applyBorder="1"/>
    <xf numFmtId="4" fontId="4" fillId="0" borderId="0" xfId="0" applyNumberFormat="1" applyFont="1"/>
    <xf numFmtId="0" fontId="0" fillId="2" borderId="0" xfId="0" applyFill="1"/>
    <xf numFmtId="4" fontId="15" fillId="2" borderId="0" xfId="0" applyNumberFormat="1" applyFont="1" applyFill="1"/>
    <xf numFmtId="3" fontId="15" fillId="2" borderId="0" xfId="0" applyNumberFormat="1" applyFont="1" applyFill="1"/>
    <xf numFmtId="3" fontId="0" fillId="0" borderId="0" xfId="0" applyNumberFormat="1" applyAlignment="1">
      <alignment horizontal="center"/>
    </xf>
    <xf numFmtId="37" fontId="17" fillId="0" borderId="0" xfId="0" applyNumberFormat="1" applyFont="1"/>
    <xf numFmtId="3" fontId="8" fillId="0" borderId="1" xfId="0" applyNumberFormat="1" applyFont="1" applyBorder="1" applyAlignment="1">
      <alignment horizontal="right"/>
    </xf>
    <xf numFmtId="0" fontId="0" fillId="3" borderId="0" xfId="0" applyFill="1"/>
    <xf numFmtId="0" fontId="2" fillId="0" borderId="0" xfId="0" applyFont="1"/>
    <xf numFmtId="14" fontId="2" fillId="4" borderId="0" xfId="0" applyNumberFormat="1" applyFont="1" applyFill="1" applyAlignment="1">
      <alignment horizontal="center"/>
    </xf>
    <xf numFmtId="0" fontId="21" fillId="3" borderId="0" xfId="0" applyFont="1" applyFill="1" applyAlignment="1">
      <alignment vertical="center" wrapText="1"/>
    </xf>
    <xf numFmtId="0" fontId="22" fillId="3" borderId="0" xfId="0" applyFont="1" applyFill="1"/>
    <xf numFmtId="0" fontId="21" fillId="3" borderId="0" xfId="0" applyFont="1" applyFill="1" applyAlignment="1">
      <alignment horizontal="center" vertical="center"/>
    </xf>
    <xf numFmtId="165" fontId="2" fillId="4" borderId="0" xfId="1" applyFont="1" applyFill="1" applyAlignment="1">
      <alignment horizontal="center"/>
    </xf>
    <xf numFmtId="1" fontId="2" fillId="4" borderId="0" xfId="0" applyNumberFormat="1" applyFont="1" applyFill="1" applyAlignment="1">
      <alignment horizontal="center"/>
    </xf>
    <xf numFmtId="0" fontId="21" fillId="3" borderId="0" xfId="0" applyFont="1" applyFill="1" applyAlignment="1">
      <alignment vertical="center"/>
    </xf>
    <xf numFmtId="17" fontId="2" fillId="4" borderId="0" xfId="0" applyNumberFormat="1" applyFont="1" applyFill="1" applyAlignment="1">
      <alignment horizontal="center"/>
    </xf>
    <xf numFmtId="14" fontId="21" fillId="3" borderId="0" xfId="0" applyNumberFormat="1" applyFont="1" applyFill="1" applyAlignment="1">
      <alignment horizontal="center" vertical="center"/>
    </xf>
    <xf numFmtId="0" fontId="24" fillId="3" borderId="0" xfId="0" applyFont="1" applyFill="1"/>
    <xf numFmtId="0" fontId="25" fillId="3" borderId="0" xfId="0" applyFont="1" applyFill="1" applyAlignment="1">
      <alignment horizontal="center"/>
    </xf>
    <xf numFmtId="0" fontId="25" fillId="2" borderId="0" xfId="0" applyFont="1" applyFill="1" applyAlignment="1">
      <alignment horizontal="center"/>
    </xf>
    <xf numFmtId="0" fontId="24" fillId="2" borderId="0" xfId="0" applyFont="1" applyFill="1"/>
    <xf numFmtId="0" fontId="24" fillId="0" borderId="0" xfId="0" applyFont="1"/>
    <xf numFmtId="0" fontId="22" fillId="0" borderId="0" xfId="0" applyFont="1" applyAlignment="1">
      <alignment horizontal="center"/>
    </xf>
    <xf numFmtId="0" fontId="25" fillId="0" borderId="0" xfId="0" applyFont="1"/>
    <xf numFmtId="4" fontId="25" fillId="2" borderId="0" xfId="0" applyNumberFormat="1" applyFont="1" applyFill="1"/>
    <xf numFmtId="3" fontId="8" fillId="0" borderId="1" xfId="0" applyNumberFormat="1" applyFont="1" applyBorder="1" applyAlignment="1">
      <alignment horizontal="center" vertical="center"/>
    </xf>
    <xf numFmtId="0" fontId="8" fillId="0" borderId="0" xfId="0" applyFont="1" applyAlignment="1">
      <alignment vertical="center"/>
    </xf>
    <xf numFmtId="4" fontId="8" fillId="0" borderId="1" xfId="0" applyNumberFormat="1" applyFont="1" applyBorder="1" applyAlignment="1">
      <alignment horizontal="center" vertical="center"/>
    </xf>
    <xf numFmtId="0" fontId="3" fillId="0" borderId="11" xfId="0" applyFont="1" applyBorder="1"/>
    <xf numFmtId="0" fontId="3" fillId="0" borderId="12" xfId="0" applyFont="1" applyBorder="1"/>
    <xf numFmtId="3" fontId="8" fillId="0" borderId="14" xfId="0" applyNumberFormat="1" applyFont="1" applyBorder="1" applyAlignment="1">
      <alignment horizontal="center" vertical="center"/>
    </xf>
    <xf numFmtId="3" fontId="8"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12" xfId="0" applyFont="1" applyBorder="1"/>
    <xf numFmtId="4" fontId="25" fillId="2" borderId="0" xfId="0" applyNumberFormat="1" applyFont="1" applyFill="1" applyBorder="1" applyAlignment="1">
      <alignment horizontal="center" vertical="center"/>
    </xf>
    <xf numFmtId="4" fontId="3" fillId="0" borderId="0" xfId="0" applyNumberFormat="1" applyFont="1" applyBorder="1" applyAlignment="1">
      <alignment horizontal="center" vertical="center"/>
    </xf>
    <xf numFmtId="0" fontId="3" fillId="0" borderId="16" xfId="0" applyFont="1" applyBorder="1"/>
    <xf numFmtId="167" fontId="3" fillId="0" borderId="1" xfId="0" applyNumberFormat="1" applyFont="1" applyBorder="1"/>
    <xf numFmtId="37" fontId="3" fillId="0" borderId="1" xfId="0" applyNumberFormat="1" applyFont="1" applyBorder="1"/>
    <xf numFmtId="37" fontId="3" fillId="0" borderId="14" xfId="0" applyNumberFormat="1" applyFont="1" applyBorder="1"/>
    <xf numFmtId="0" fontId="3" fillId="0" borderId="6" xfId="0" applyFont="1" applyBorder="1"/>
    <xf numFmtId="0" fontId="8" fillId="0" borderId="17" xfId="0" applyFont="1" applyBorder="1"/>
    <xf numFmtId="4" fontId="8" fillId="0" borderId="2" xfId="0" applyNumberFormat="1" applyFont="1" applyBorder="1" applyAlignment="1">
      <alignment horizontal="center" vertical="center"/>
    </xf>
    <xf numFmtId="4" fontId="8" fillId="0" borderId="10" xfId="0" applyNumberFormat="1" applyFont="1" applyBorder="1" applyAlignment="1">
      <alignment horizontal="center" vertical="center"/>
    </xf>
    <xf numFmtId="0" fontId="27" fillId="0" borderId="0" xfId="0" applyFont="1" applyAlignment="1">
      <alignment horizontal="center"/>
    </xf>
    <xf numFmtId="0" fontId="25" fillId="0" borderId="0" xfId="0" applyFont="1" applyAlignment="1">
      <alignment horizontal="center"/>
    </xf>
    <xf numFmtId="4" fontId="25" fillId="0" borderId="0" xfId="0" applyNumberFormat="1" applyFont="1" applyAlignment="1">
      <alignment horizontal="center"/>
    </xf>
    <xf numFmtId="4" fontId="25" fillId="0" borderId="5" xfId="0" applyNumberFormat="1" applyFont="1" applyBorder="1" applyAlignment="1">
      <alignment horizontal="center"/>
    </xf>
    <xf numFmtId="4" fontId="25" fillId="0" borderId="8" xfId="0" applyNumberFormat="1" applyFont="1" applyBorder="1"/>
    <xf numFmtId="4" fontId="25" fillId="0" borderId="0" xfId="0" applyNumberFormat="1" applyFont="1"/>
    <xf numFmtId="0" fontId="8" fillId="0" borderId="4" xfId="0" applyFont="1" applyBorder="1" applyAlignment="1">
      <alignment horizontal="center" vertical="center"/>
    </xf>
    <xf numFmtId="0" fontId="8" fillId="0" borderId="5" xfId="0" applyFont="1" applyBorder="1" applyAlignment="1">
      <alignment horizontal="center" vertical="center"/>
    </xf>
    <xf numFmtId="4" fontId="8" fillId="0" borderId="8" xfId="0" applyNumberFormat="1" applyFont="1" applyBorder="1" applyAlignment="1">
      <alignment vertical="center"/>
    </xf>
    <xf numFmtId="4" fontId="8" fillId="0" borderId="8" xfId="0" applyNumberFormat="1" applyFont="1" applyBorder="1" applyAlignment="1">
      <alignment horizontal="right" wrapText="1"/>
    </xf>
    <xf numFmtId="4" fontId="8" fillId="0" borderId="8" xfId="0" applyNumberFormat="1" applyFont="1" applyBorder="1" applyAlignment="1">
      <alignment horizontal="center"/>
    </xf>
    <xf numFmtId="0" fontId="8" fillId="0" borderId="0" xfId="0" applyFont="1" applyAlignment="1">
      <alignment horizontal="center" wrapText="1"/>
    </xf>
    <xf numFmtId="4" fontId="8" fillId="0" borderId="0" xfId="0" applyNumberFormat="1" applyFont="1" applyAlignment="1">
      <alignment horizontal="center"/>
    </xf>
    <xf numFmtId="0" fontId="3" fillId="0" borderId="9" xfId="0" applyFont="1" applyBorder="1"/>
    <xf numFmtId="4" fontId="3" fillId="0" borderId="9" xfId="0" applyNumberFormat="1" applyFont="1" applyBorder="1"/>
    <xf numFmtId="0" fontId="8" fillId="0" borderId="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8" xfId="0" applyFont="1" applyBorder="1" applyAlignment="1">
      <alignment vertical="center"/>
    </xf>
    <xf numFmtId="0" fontId="3" fillId="0" borderId="8" xfId="0" applyFont="1" applyBorder="1" applyAlignment="1">
      <alignment horizontal="left"/>
    </xf>
    <xf numFmtId="3" fontId="3" fillId="0" borderId="16" xfId="0" applyNumberFormat="1" applyFont="1" applyBorder="1"/>
    <xf numFmtId="4" fontId="3" fillId="0" borderId="1" xfId="0" applyNumberFormat="1" applyFont="1" applyBorder="1"/>
    <xf numFmtId="0" fontId="7" fillId="0" borderId="0" xfId="0" applyFont="1" applyAlignment="1"/>
    <xf numFmtId="0" fontId="8" fillId="0" borderId="0" xfId="0" applyFont="1" applyAlignment="1"/>
    <xf numFmtId="0" fontId="12" fillId="0" borderId="0" xfId="0" applyFont="1" applyAlignment="1">
      <alignment horizontal="center"/>
    </xf>
    <xf numFmtId="0" fontId="8" fillId="0" borderId="1" xfId="0" applyFont="1" applyBorder="1" applyAlignment="1">
      <alignment horizontal="center"/>
    </xf>
    <xf numFmtId="49" fontId="8" fillId="0" borderId="0" xfId="0" applyNumberFormat="1" applyFont="1"/>
    <xf numFmtId="3" fontId="8" fillId="0" borderId="0" xfId="0" applyNumberFormat="1" applyFont="1"/>
    <xf numFmtId="0" fontId="0" fillId="0" borderId="6" xfId="0" applyBorder="1"/>
    <xf numFmtId="0" fontId="25" fillId="0" borderId="16" xfId="0" applyFont="1" applyBorder="1"/>
    <xf numFmtId="0" fontId="25" fillId="0" borderId="12" xfId="0" applyFont="1" applyBorder="1"/>
    <xf numFmtId="49" fontId="3" fillId="0" borderId="12" xfId="0" applyNumberFormat="1" applyFont="1" applyBorder="1"/>
    <xf numFmtId="49" fontId="25" fillId="0" borderId="12" xfId="0" applyNumberFormat="1" applyFont="1" applyBorder="1"/>
    <xf numFmtId="49" fontId="8" fillId="0" borderId="12" xfId="0" applyNumberFormat="1" applyFont="1" applyBorder="1"/>
    <xf numFmtId="49" fontId="25" fillId="0" borderId="16" xfId="0" applyNumberFormat="1" applyFont="1" applyBorder="1"/>
    <xf numFmtId="3" fontId="25" fillId="0" borderId="1" xfId="0" applyNumberFormat="1" applyFont="1" applyBorder="1"/>
    <xf numFmtId="3" fontId="25" fillId="0" borderId="14" xfId="0" applyNumberFormat="1" applyFont="1" applyBorder="1"/>
    <xf numFmtId="3" fontId="25" fillId="0" borderId="0" xfId="0" applyNumberFormat="1" applyFont="1" applyBorder="1" applyAlignment="1">
      <alignment horizontal="center" vertical="center"/>
    </xf>
    <xf numFmtId="3" fontId="25" fillId="0" borderId="13" xfId="0" applyNumberFormat="1" applyFont="1" applyBorder="1" applyAlignment="1">
      <alignment horizontal="center" vertical="center"/>
    </xf>
    <xf numFmtId="4" fontId="25" fillId="0" borderId="13" xfId="0" applyNumberFormat="1" applyFont="1" applyBorder="1" applyAlignment="1">
      <alignment horizontal="center" vertical="center"/>
    </xf>
    <xf numFmtId="4" fontId="25" fillId="0" borderId="0" xfId="0" applyNumberFormat="1" applyFont="1" applyBorder="1" applyAlignment="1">
      <alignment horizontal="center" vertical="center"/>
    </xf>
    <xf numFmtId="4" fontId="25" fillId="0" borderId="1" xfId="0" applyNumberFormat="1" applyFont="1" applyBorder="1" applyAlignment="1">
      <alignment horizontal="center" vertical="center"/>
    </xf>
    <xf numFmtId="4" fontId="25" fillId="0" borderId="14" xfId="0" applyNumberFormat="1" applyFont="1" applyBorder="1" applyAlignment="1">
      <alignment horizontal="center" vertical="center"/>
    </xf>
    <xf numFmtId="4" fontId="8" fillId="0" borderId="14" xfId="0" applyNumberFormat="1" applyFont="1" applyBorder="1" applyAlignment="1">
      <alignment horizontal="center" vertical="center"/>
    </xf>
    <xf numFmtId="4" fontId="8" fillId="0" borderId="15" xfId="0" applyNumberFormat="1" applyFont="1" applyBorder="1" applyAlignment="1">
      <alignment horizontal="center" vertical="center"/>
    </xf>
    <xf numFmtId="4" fontId="8" fillId="0" borderId="18" xfId="0" applyNumberFormat="1" applyFont="1" applyBorder="1" applyAlignment="1">
      <alignment horizontal="center" vertical="center"/>
    </xf>
    <xf numFmtId="0" fontId="0" fillId="2" borderId="0" xfId="0" applyFill="1" applyAlignment="1">
      <alignment horizontal="center"/>
    </xf>
    <xf numFmtId="0" fontId="29" fillId="0" borderId="0" xfId="0" applyFont="1" applyAlignment="1">
      <alignment horizontal="center"/>
    </xf>
    <xf numFmtId="0" fontId="25" fillId="2" borderId="0" xfId="0" applyFont="1" applyFill="1"/>
    <xf numFmtId="3" fontId="25" fillId="2" borderId="0" xfId="0" applyNumberFormat="1" applyFont="1" applyFill="1" applyBorder="1" applyAlignment="1">
      <alignment horizontal="center" vertical="center"/>
    </xf>
    <xf numFmtId="4" fontId="25" fillId="2" borderId="13" xfId="0" applyNumberFormat="1" applyFont="1" applyFill="1" applyBorder="1" applyAlignment="1">
      <alignment horizontal="center" vertical="center"/>
    </xf>
    <xf numFmtId="0" fontId="8" fillId="0" borderId="16" xfId="0" applyFont="1" applyBorder="1"/>
    <xf numFmtId="0" fontId="11" fillId="0" borderId="12" xfId="0" applyFont="1" applyBorder="1"/>
    <xf numFmtId="1" fontId="8" fillId="2" borderId="2" xfId="0" applyNumberFormat="1" applyFont="1" applyFill="1" applyBorder="1" applyAlignment="1">
      <alignment horizontal="center" vertical="center"/>
    </xf>
    <xf numFmtId="1" fontId="8" fillId="2" borderId="15" xfId="0" applyNumberFormat="1" applyFont="1" applyFill="1" applyBorder="1" applyAlignment="1">
      <alignment horizontal="center" vertical="center"/>
    </xf>
    <xf numFmtId="3" fontId="10" fillId="2" borderId="0" xfId="0" applyNumberFormat="1" applyFont="1" applyFill="1" applyAlignment="1">
      <alignment horizontal="center"/>
    </xf>
    <xf numFmtId="3" fontId="25" fillId="2" borderId="0" xfId="0" applyNumberFormat="1" applyFont="1" applyFill="1" applyBorder="1" applyAlignment="1">
      <alignment horizontal="center"/>
    </xf>
    <xf numFmtId="3" fontId="25" fillId="2" borderId="13" xfId="0" applyNumberFormat="1" applyFont="1" applyFill="1" applyBorder="1" applyAlignment="1">
      <alignment horizontal="center"/>
    </xf>
    <xf numFmtId="168" fontId="25" fillId="2" borderId="1" xfId="0" applyNumberFormat="1" applyFont="1" applyFill="1" applyBorder="1" applyAlignment="1">
      <alignment horizontal="center"/>
    </xf>
    <xf numFmtId="0" fontId="25" fillId="2" borderId="14" xfId="0" applyFont="1" applyFill="1" applyBorder="1" applyAlignment="1">
      <alignment horizontal="center"/>
    </xf>
    <xf numFmtId="168" fontId="25" fillId="2" borderId="0" xfId="0" applyNumberFormat="1" applyFont="1" applyFill="1" applyAlignment="1">
      <alignment horizontal="center"/>
    </xf>
    <xf numFmtId="3" fontId="8" fillId="0" borderId="0" xfId="0" applyNumberFormat="1" applyFont="1" applyBorder="1" applyAlignment="1">
      <alignment horizontal="center"/>
    </xf>
    <xf numFmtId="0" fontId="25" fillId="0" borderId="17" xfId="0" applyFont="1" applyBorder="1"/>
    <xf numFmtId="49" fontId="0" fillId="0" borderId="16" xfId="0" applyNumberFormat="1" applyBorder="1"/>
    <xf numFmtId="3" fontId="3" fillId="0" borderId="0" xfId="0" applyNumberFormat="1" applyFont="1" applyBorder="1" applyAlignment="1">
      <alignment vertical="center"/>
    </xf>
    <xf numFmtId="3" fontId="8" fillId="0" borderId="14" xfId="0" applyNumberFormat="1" applyFont="1" applyBorder="1" applyAlignment="1">
      <alignment horizontal="center"/>
    </xf>
    <xf numFmtId="3" fontId="25" fillId="0" borderId="8" xfId="0" applyNumberFormat="1" applyFont="1" applyBorder="1" applyAlignment="1">
      <alignment horizontal="center" vertical="center"/>
    </xf>
    <xf numFmtId="0" fontId="8" fillId="0" borderId="4" xfId="0" applyFont="1" applyBorder="1" applyAlignment="1">
      <alignment horizontal="center" vertical="center" wrapText="1"/>
    </xf>
    <xf numFmtId="3" fontId="8" fillId="0" borderId="8" xfId="0" applyNumberFormat="1" applyFont="1" applyBorder="1" applyAlignment="1">
      <alignment horizontal="center" vertical="center"/>
    </xf>
    <xf numFmtId="3" fontId="3" fillId="0" borderId="8" xfId="0" applyNumberFormat="1" applyFont="1" applyBorder="1" applyAlignment="1">
      <alignment horizontal="center" vertical="center"/>
    </xf>
    <xf numFmtId="0" fontId="8" fillId="0" borderId="5" xfId="0" applyFont="1" applyBorder="1" applyAlignment="1">
      <alignment horizontal="center" vertical="center" wrapText="1"/>
    </xf>
    <xf numFmtId="0" fontId="3" fillId="0" borderId="8" xfId="0" applyFont="1" applyBorder="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xf>
    <xf numFmtId="3" fontId="3" fillId="0" borderId="5" xfId="0" applyNumberFormat="1" applyFont="1" applyBorder="1" applyAlignment="1">
      <alignment horizontal="center" vertical="center"/>
    </xf>
    <xf numFmtId="3" fontId="25" fillId="0" borderId="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8" xfId="0" applyNumberFormat="1" applyFont="1" applyBorder="1" applyAlignment="1">
      <alignment horizontal="center" vertical="center" wrapText="1"/>
    </xf>
    <xf numFmtId="3" fontId="8" fillId="0" borderId="4" xfId="0" applyNumberFormat="1" applyFont="1" applyBorder="1" applyAlignment="1">
      <alignment horizontal="center" vertical="center"/>
    </xf>
    <xf numFmtId="37" fontId="28" fillId="0" borderId="4" xfId="0" applyNumberFormat="1" applyFont="1" applyBorder="1" applyAlignment="1">
      <alignment horizontal="center" vertical="center"/>
    </xf>
    <xf numFmtId="37" fontId="28" fillId="0" borderId="19" xfId="0" applyNumberFormat="1" applyFont="1" applyBorder="1" applyAlignment="1">
      <alignment horizontal="center" vertical="center"/>
    </xf>
    <xf numFmtId="0" fontId="15" fillId="0" borderId="0" xfId="0" applyFont="1" applyAlignment="1"/>
    <xf numFmtId="0" fontId="0" fillId="0" borderId="0" xfId="0" applyAlignment="1"/>
    <xf numFmtId="1" fontId="8" fillId="0" borderId="11" xfId="0" applyNumberFormat="1" applyFont="1" applyBorder="1" applyAlignment="1">
      <alignment horizontal="center"/>
    </xf>
    <xf numFmtId="0" fontId="8" fillId="0" borderId="11" xfId="0" applyFont="1" applyBorder="1" applyAlignment="1">
      <alignment horizontal="center"/>
    </xf>
    <xf numFmtId="1" fontId="8" fillId="0" borderId="7" xfId="0" applyNumberFormat="1" applyFont="1" applyBorder="1" applyAlignment="1">
      <alignment horizontal="center"/>
    </xf>
    <xf numFmtId="0" fontId="8" fillId="0" borderId="0" xfId="0" applyFont="1" applyBorder="1" applyAlignment="1">
      <alignment horizontal="center"/>
    </xf>
    <xf numFmtId="3" fontId="8" fillId="0" borderId="13" xfId="0" applyNumberFormat="1" applyFont="1" applyBorder="1" applyAlignment="1">
      <alignment horizontal="center"/>
    </xf>
    <xf numFmtId="37" fontId="3" fillId="0" borderId="0" xfId="0" applyNumberFormat="1" applyFont="1" applyBorder="1"/>
    <xf numFmtId="37" fontId="3" fillId="0" borderId="13" xfId="0" applyNumberFormat="1" applyFont="1" applyBorder="1" applyAlignment="1">
      <alignment horizontal="center"/>
    </xf>
    <xf numFmtId="3" fontId="3" fillId="0" borderId="0" xfId="1" applyNumberFormat="1" applyFont="1" applyBorder="1"/>
    <xf numFmtId="3" fontId="25" fillId="2" borderId="0" xfId="0" applyNumberFormat="1" applyFont="1" applyFill="1" applyBorder="1"/>
    <xf numFmtId="3" fontId="3" fillId="0" borderId="15" xfId="1" applyNumberFormat="1" applyFont="1" applyBorder="1" applyAlignment="1">
      <alignment horizontal="right"/>
    </xf>
    <xf numFmtId="3" fontId="3" fillId="0" borderId="13" xfId="1" applyNumberFormat="1" applyFont="1" applyBorder="1" applyAlignment="1">
      <alignment horizontal="center"/>
    </xf>
    <xf numFmtId="3" fontId="3" fillId="0" borderId="0" xfId="0" applyNumberFormat="1" applyFont="1" applyBorder="1" applyAlignment="1">
      <alignment horizontal="right"/>
    </xf>
    <xf numFmtId="0" fontId="31" fillId="0" borderId="0" xfId="3" quotePrefix="1" applyFont="1"/>
    <xf numFmtId="0" fontId="31" fillId="0" borderId="0" xfId="3" applyFont="1"/>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0" fontId="2" fillId="0" borderId="0" xfId="0" applyFont="1" applyAlignment="1">
      <alignment horizontal="left" vertical="center"/>
    </xf>
    <xf numFmtId="0" fontId="36" fillId="0" borderId="0" xfId="0" applyFont="1" applyAlignment="1">
      <alignment horizontal="left" vertical="center" wrapText="1"/>
    </xf>
    <xf numFmtId="0" fontId="43" fillId="0" borderId="0" xfId="0" applyFont="1" applyAlignment="1">
      <alignment horizontal="left" vertical="center"/>
    </xf>
    <xf numFmtId="0" fontId="0" fillId="0" borderId="0" xfId="0" applyAlignment="1">
      <alignment horizontal="left" wrapText="1"/>
    </xf>
    <xf numFmtId="0" fontId="0" fillId="0" borderId="0" xfId="0" applyAlignment="1">
      <alignment wrapText="1"/>
    </xf>
    <xf numFmtId="0" fontId="38" fillId="0" borderId="4" xfId="0" applyFont="1" applyBorder="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center" vertical="center" wrapText="1"/>
    </xf>
    <xf numFmtId="4" fontId="45" fillId="0" borderId="4" xfId="0" applyNumberFormat="1" applyFont="1" applyBorder="1" applyAlignment="1">
      <alignment horizontal="center" vertical="center"/>
    </xf>
    <xf numFmtId="4" fontId="38" fillId="0" borderId="4" xfId="0" applyNumberFormat="1" applyFont="1" applyBorder="1" applyAlignment="1">
      <alignment horizontal="center" vertical="center"/>
    </xf>
    <xf numFmtId="0" fontId="42" fillId="0" borderId="4" xfId="0" applyFont="1" applyBorder="1" applyAlignment="1">
      <alignment horizontal="center" vertical="center" wrapText="1"/>
    </xf>
    <xf numFmtId="0" fontId="42" fillId="0" borderId="4" xfId="0" applyFont="1" applyBorder="1" applyAlignment="1">
      <alignment horizontal="left" vertical="center"/>
    </xf>
    <xf numFmtId="0" fontId="42" fillId="0" borderId="4" xfId="0" applyFont="1" applyBorder="1" applyAlignment="1">
      <alignment horizontal="center" vertical="center"/>
    </xf>
    <xf numFmtId="4" fontId="42"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xf>
    <xf numFmtId="0" fontId="46" fillId="0" borderId="0" xfId="0" applyFont="1"/>
    <xf numFmtId="0" fontId="1" fillId="0" borderId="0" xfId="0" applyFont="1"/>
    <xf numFmtId="0" fontId="48" fillId="0" borderId="0" xfId="0" applyFont="1" applyAlignment="1">
      <alignment horizontal="center"/>
    </xf>
    <xf numFmtId="0" fontId="35" fillId="0" borderId="0" xfId="0" applyFont="1" applyAlignment="1">
      <alignment horizontal="left" vertical="center"/>
    </xf>
    <xf numFmtId="165" fontId="25" fillId="0" borderId="7" xfId="1" applyFont="1" applyBorder="1" applyAlignment="1">
      <alignment horizontal="center" vertical="center"/>
    </xf>
    <xf numFmtId="0" fontId="0" fillId="0" borderId="15" xfId="0" applyBorder="1" applyAlignment="1">
      <alignment horizontal="left" vertical="center"/>
    </xf>
    <xf numFmtId="10" fontId="0" fillId="0" borderId="15" xfId="4" applyNumberFormat="1" applyFont="1" applyBorder="1" applyAlignment="1">
      <alignment horizontal="right" vertical="center"/>
    </xf>
    <xf numFmtId="169" fontId="0" fillId="0" borderId="15" xfId="0" applyNumberFormat="1" applyBorder="1" applyAlignment="1">
      <alignment horizontal="right" vertical="center"/>
    </xf>
    <xf numFmtId="165" fontId="25" fillId="0" borderId="4" xfId="1" applyFont="1" applyBorder="1" applyAlignment="1">
      <alignment horizontal="center" vertical="center"/>
    </xf>
    <xf numFmtId="170" fontId="0" fillId="0" borderId="0" xfId="1" applyNumberFormat="1" applyFont="1"/>
    <xf numFmtId="3" fontId="45" fillId="0" borderId="4" xfId="0" applyNumberFormat="1" applyFont="1" applyBorder="1" applyAlignment="1">
      <alignment horizontal="center" vertical="center"/>
    </xf>
    <xf numFmtId="4" fontId="25" fillId="2" borderId="9" xfId="0" applyNumberFormat="1" applyFont="1" applyFill="1" applyBorder="1" applyAlignment="1">
      <alignment horizontal="center" vertical="center"/>
    </xf>
    <xf numFmtId="0" fontId="51" fillId="0" borderId="0" xfId="3" applyFont="1"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165" fontId="6" fillId="0" borderId="0" xfId="0" applyNumberFormat="1" applyFont="1"/>
    <xf numFmtId="3" fontId="3" fillId="0" borderId="13" xfId="0" applyNumberFormat="1" applyFont="1" applyBorder="1" applyAlignment="1">
      <alignment vertical="center"/>
    </xf>
    <xf numFmtId="0" fontId="38" fillId="0" borderId="4" xfId="0" applyFont="1" applyBorder="1" applyAlignment="1">
      <alignment horizontal="right" vertical="center"/>
    </xf>
    <xf numFmtId="4" fontId="44" fillId="0" borderId="4" xfId="0" applyNumberFormat="1" applyFont="1" applyBorder="1" applyAlignment="1">
      <alignment horizontal="center" vertical="center"/>
    </xf>
    <xf numFmtId="0" fontId="35" fillId="0" borderId="0" xfId="0" applyFont="1" applyAlignment="1">
      <alignment horizontal="left" vertical="center" indent="2"/>
    </xf>
    <xf numFmtId="0" fontId="52" fillId="0" borderId="0" xfId="0" applyFont="1" applyAlignment="1">
      <alignment horizontal="left" vertical="center"/>
    </xf>
    <xf numFmtId="165" fontId="52" fillId="0" borderId="0" xfId="1" applyFont="1"/>
    <xf numFmtId="0" fontId="49" fillId="0" borderId="4" xfId="0" applyFont="1" applyBorder="1" applyAlignment="1">
      <alignment horizontal="center" vertical="center" wrapText="1"/>
    </xf>
    <xf numFmtId="0" fontId="35" fillId="0" borderId="0" xfId="0" applyFont="1" applyAlignment="1">
      <alignment vertical="center" wrapText="1"/>
    </xf>
    <xf numFmtId="0" fontId="8" fillId="0" borderId="0" xfId="0" applyFont="1" applyBorder="1" applyAlignment="1">
      <alignment horizontal="right" vertical="center"/>
    </xf>
    <xf numFmtId="3" fontId="8" fillId="0" borderId="0" xfId="0" applyNumberFormat="1" applyFont="1" applyBorder="1" applyAlignment="1">
      <alignment horizontal="right" vertical="center"/>
    </xf>
    <xf numFmtId="37" fontId="3" fillId="0" borderId="0" xfId="0" applyNumberFormat="1" applyFont="1" applyBorder="1" applyAlignment="1">
      <alignment horizontal="right" vertical="center"/>
    </xf>
    <xf numFmtId="4" fontId="3" fillId="0" borderId="0" xfId="0" applyNumberFormat="1" applyFont="1" applyBorder="1" applyAlignment="1">
      <alignment horizontal="right" vertical="center"/>
    </xf>
    <xf numFmtId="3" fontId="3" fillId="0" borderId="0" xfId="1" applyNumberFormat="1" applyFont="1" applyBorder="1" applyAlignment="1">
      <alignment horizontal="right" vertical="center"/>
    </xf>
    <xf numFmtId="37" fontId="8" fillId="0" borderId="0" xfId="0" applyNumberFormat="1" applyFont="1" applyBorder="1" applyAlignment="1">
      <alignment horizontal="right" vertical="center"/>
    </xf>
    <xf numFmtId="4" fontId="8" fillId="0" borderId="10" xfId="0" applyNumberFormat="1" applyFont="1" applyBorder="1" applyAlignment="1">
      <alignment horizontal="right" vertical="center"/>
    </xf>
    <xf numFmtId="165" fontId="3" fillId="0" borderId="13" xfId="1" applyFont="1" applyBorder="1" applyAlignment="1">
      <alignment horizontal="right" vertical="center"/>
    </xf>
    <xf numFmtId="165" fontId="3" fillId="0" borderId="14" xfId="1" quotePrefix="1" applyFont="1" applyBorder="1" applyAlignment="1">
      <alignment horizontal="right" vertical="center"/>
    </xf>
    <xf numFmtId="165" fontId="8" fillId="0" borderId="13" xfId="1" applyFont="1" applyBorder="1" applyAlignment="1">
      <alignment horizontal="center" vertical="center"/>
    </xf>
    <xf numFmtId="165" fontId="8" fillId="0" borderId="14" xfId="1" applyFont="1" applyBorder="1" applyAlignment="1">
      <alignment horizontal="right" vertical="center"/>
    </xf>
    <xf numFmtId="165" fontId="8" fillId="0" borderId="13" xfId="1" applyFont="1" applyBorder="1" applyAlignment="1">
      <alignment horizontal="right" vertical="center"/>
    </xf>
    <xf numFmtId="165" fontId="8" fillId="0" borderId="15" xfId="1" applyFont="1" applyBorder="1" applyAlignment="1">
      <alignment horizontal="right" vertical="center"/>
    </xf>
    <xf numFmtId="165" fontId="3" fillId="0" borderId="14" xfId="1" applyFont="1" applyBorder="1" applyAlignment="1">
      <alignment horizontal="right" vertical="center"/>
    </xf>
    <xf numFmtId="165" fontId="8" fillId="0" borderId="18" xfId="1" applyFont="1" applyBorder="1" applyAlignment="1">
      <alignment horizontal="right" vertical="center"/>
    </xf>
    <xf numFmtId="165" fontId="8" fillId="0" borderId="0" xfId="1" applyFont="1" applyBorder="1" applyAlignment="1">
      <alignment horizontal="right" vertical="center"/>
    </xf>
    <xf numFmtId="165" fontId="3" fillId="0" borderId="0" xfId="1" applyFont="1" applyBorder="1" applyAlignment="1">
      <alignment horizontal="right" vertical="center"/>
    </xf>
    <xf numFmtId="165" fontId="25" fillId="2" borderId="0" xfId="1" applyFont="1" applyFill="1" applyBorder="1" applyAlignment="1">
      <alignment horizontal="right" vertical="center"/>
    </xf>
    <xf numFmtId="165" fontId="8" fillId="0" borderId="2" xfId="1" applyFont="1" applyBorder="1" applyAlignment="1">
      <alignment horizontal="right" vertical="center"/>
    </xf>
    <xf numFmtId="165" fontId="3" fillId="0" borderId="2" xfId="1" applyFont="1" applyBorder="1" applyAlignment="1">
      <alignment horizontal="right" vertical="center"/>
    </xf>
    <xf numFmtId="165" fontId="8" fillId="0" borderId="3" xfId="1" applyFont="1" applyBorder="1" applyAlignment="1">
      <alignment horizontal="right" vertical="center"/>
    </xf>
    <xf numFmtId="165" fontId="3" fillId="0" borderId="8" xfId="1" applyFont="1" applyBorder="1" applyAlignment="1">
      <alignment horizontal="right"/>
    </xf>
    <xf numFmtId="165" fontId="3" fillId="0" borderId="8" xfId="1" applyFont="1" applyBorder="1" applyAlignment="1">
      <alignment horizontal="center"/>
    </xf>
    <xf numFmtId="165" fontId="3" fillId="0" borderId="5" xfId="1" applyFont="1" applyBorder="1" applyAlignment="1">
      <alignment horizontal="center"/>
    </xf>
    <xf numFmtId="165" fontId="28" fillId="0" borderId="4" xfId="1" applyFont="1" applyBorder="1" applyAlignment="1">
      <alignment horizontal="center" vertical="center"/>
    </xf>
    <xf numFmtId="165" fontId="28" fillId="0" borderId="19" xfId="1" applyFont="1" applyBorder="1" applyAlignment="1">
      <alignment horizontal="center" vertical="center"/>
    </xf>
    <xf numFmtId="165" fontId="3" fillId="0" borderId="8" xfId="1" applyFont="1" applyBorder="1" applyAlignment="1">
      <alignment horizontal="center" vertical="center"/>
    </xf>
    <xf numFmtId="3" fontId="8" fillId="0" borderId="3" xfId="1" applyNumberFormat="1" applyFont="1" applyBorder="1"/>
    <xf numFmtId="37" fontId="8" fillId="0" borderId="0" xfId="0" applyNumberFormat="1" applyFont="1" applyBorder="1"/>
    <xf numFmtId="165" fontId="3" fillId="0" borderId="0" xfId="1" applyFont="1" applyBorder="1" applyAlignment="1">
      <alignment horizontal="right"/>
    </xf>
    <xf numFmtId="165" fontId="3" fillId="0" borderId="13" xfId="1" applyFont="1" applyBorder="1" applyAlignment="1">
      <alignment horizontal="right"/>
    </xf>
    <xf numFmtId="165" fontId="42" fillId="0" borderId="4" xfId="1" applyFont="1" applyBorder="1" applyAlignment="1">
      <alignment horizontal="center" vertical="center"/>
    </xf>
    <xf numFmtId="165" fontId="38" fillId="0" borderId="4" xfId="1" applyFont="1" applyBorder="1" applyAlignment="1">
      <alignment horizontal="center" vertical="center"/>
    </xf>
    <xf numFmtId="170" fontId="42" fillId="0" borderId="4" xfId="1" applyNumberFormat="1" applyFont="1" applyBorder="1" applyAlignment="1">
      <alignment horizontal="center" vertical="center"/>
    </xf>
    <xf numFmtId="0" fontId="0" fillId="2" borderId="15" xfId="0" applyFill="1" applyBorder="1" applyAlignment="1">
      <alignment horizontal="left" vertical="center"/>
    </xf>
    <xf numFmtId="0" fontId="52" fillId="0" borderId="0" xfId="0" applyFont="1"/>
    <xf numFmtId="0" fontId="0" fillId="0" borderId="0" xfId="0" applyAlignment="1">
      <alignment vertical="top" wrapText="1"/>
    </xf>
    <xf numFmtId="0" fontId="0" fillId="0" borderId="0" xfId="0" applyAlignment="1">
      <alignment vertical="top"/>
    </xf>
    <xf numFmtId="1" fontId="8" fillId="0" borderId="1" xfId="0" applyNumberFormat="1" applyFont="1" applyBorder="1" applyAlignment="1">
      <alignment horizontal="center" vertical="center"/>
    </xf>
    <xf numFmtId="4" fontId="25" fillId="2" borderId="1" xfId="0" applyNumberFormat="1" applyFont="1" applyFill="1" applyBorder="1" applyAlignment="1">
      <alignment horizontal="center" vertical="center"/>
    </xf>
    <xf numFmtId="0" fontId="4" fillId="2" borderId="0" xfId="0" applyFont="1" applyFill="1" applyAlignment="1">
      <alignment horizontal="right"/>
    </xf>
    <xf numFmtId="1" fontId="8" fillId="0" borderId="2" xfId="0" applyNumberFormat="1" applyFont="1" applyBorder="1" applyAlignment="1">
      <alignment horizontal="right" vertical="center"/>
    </xf>
    <xf numFmtId="3" fontId="25" fillId="0" borderId="0" xfId="0" applyNumberFormat="1" applyFont="1" applyBorder="1" applyAlignment="1">
      <alignment horizontal="right" vertical="center"/>
    </xf>
    <xf numFmtId="3" fontId="25" fillId="0" borderId="1" xfId="0" applyNumberFormat="1" applyFont="1" applyBorder="1" applyAlignment="1">
      <alignment horizontal="right" vertical="center"/>
    </xf>
    <xf numFmtId="3" fontId="8" fillId="0" borderId="1" xfId="0" applyNumberFormat="1" applyFont="1" applyBorder="1" applyAlignment="1">
      <alignment horizontal="right" vertical="center"/>
    </xf>
    <xf numFmtId="3" fontId="3" fillId="0" borderId="0" xfId="0" applyNumberFormat="1" applyFont="1" applyBorder="1" applyAlignment="1">
      <alignment horizontal="right" vertical="center"/>
    </xf>
    <xf numFmtId="3" fontId="8" fillId="0" borderId="2" xfId="0" applyNumberFormat="1" applyFont="1" applyBorder="1" applyAlignment="1">
      <alignment horizontal="right" vertical="center"/>
    </xf>
    <xf numFmtId="3" fontId="8" fillId="0" borderId="10" xfId="0" applyNumberFormat="1" applyFont="1" applyBorder="1" applyAlignment="1">
      <alignment horizontal="right" vertical="center"/>
    </xf>
    <xf numFmtId="3" fontId="0" fillId="0" borderId="1" xfId="0" applyNumberFormat="1" applyBorder="1" applyAlignment="1">
      <alignment horizontal="right" vertical="center"/>
    </xf>
    <xf numFmtId="3" fontId="0" fillId="0" borderId="0" xfId="0" applyNumberFormat="1" applyAlignment="1">
      <alignment horizontal="right"/>
    </xf>
    <xf numFmtId="3" fontId="15" fillId="0" borderId="0" xfId="0" applyNumberFormat="1" applyFont="1" applyAlignment="1">
      <alignment horizontal="right"/>
    </xf>
    <xf numFmtId="0" fontId="0" fillId="0" borderId="0" xfId="0" applyAlignment="1">
      <alignment horizontal="right"/>
    </xf>
    <xf numFmtId="0" fontId="4" fillId="0" borderId="0" xfId="0" applyFont="1" applyAlignment="1">
      <alignment horizontal="right"/>
    </xf>
    <xf numFmtId="1" fontId="8" fillId="0" borderId="15" xfId="0" applyNumberFormat="1" applyFont="1" applyBorder="1" applyAlignment="1">
      <alignment horizontal="right" vertical="center"/>
    </xf>
    <xf numFmtId="3" fontId="25" fillId="0" borderId="13" xfId="0" applyNumberFormat="1" applyFont="1" applyBorder="1" applyAlignment="1">
      <alignment horizontal="right" vertical="center"/>
    </xf>
    <xf numFmtId="3" fontId="25" fillId="0" borderId="14" xfId="0" applyNumberFormat="1" applyFont="1" applyBorder="1" applyAlignment="1">
      <alignment horizontal="right" vertical="center"/>
    </xf>
    <xf numFmtId="3" fontId="8" fillId="0" borderId="14" xfId="0" applyNumberFormat="1" applyFont="1" applyBorder="1" applyAlignment="1">
      <alignment horizontal="right" vertical="center"/>
    </xf>
    <xf numFmtId="3" fontId="8" fillId="0" borderId="15" xfId="0" applyNumberFormat="1" applyFont="1" applyBorder="1" applyAlignment="1">
      <alignment horizontal="right" vertical="center"/>
    </xf>
    <xf numFmtId="3" fontId="8" fillId="0" borderId="18" xfId="0" applyNumberFormat="1" applyFont="1" applyBorder="1" applyAlignment="1">
      <alignment horizontal="right" vertical="center"/>
    </xf>
    <xf numFmtId="3" fontId="0" fillId="0" borderId="14" xfId="0" applyNumberFormat="1" applyBorder="1" applyAlignment="1">
      <alignment horizontal="right" vertical="center"/>
    </xf>
    <xf numFmtId="3" fontId="3" fillId="0" borderId="1" xfId="1" applyNumberFormat="1" applyFont="1" applyBorder="1"/>
    <xf numFmtId="165" fontId="3" fillId="0" borderId="14" xfId="1" applyFont="1" applyBorder="1" applyAlignment="1">
      <alignment horizontal="right"/>
    </xf>
    <xf numFmtId="165" fontId="3" fillId="0" borderId="1" xfId="1" applyFont="1" applyBorder="1" applyAlignment="1">
      <alignment vertical="center"/>
    </xf>
    <xf numFmtId="3" fontId="8" fillId="0" borderId="18" xfId="1" applyNumberFormat="1" applyFont="1" applyBorder="1"/>
    <xf numFmtId="4" fontId="25" fillId="2" borderId="4" xfId="0" applyNumberFormat="1" applyFont="1" applyFill="1" applyBorder="1" applyAlignment="1">
      <alignment horizontal="center" vertical="center"/>
    </xf>
    <xf numFmtId="4" fontId="25" fillId="0" borderId="0" xfId="0" applyNumberFormat="1" applyFont="1" applyBorder="1" applyAlignment="1">
      <alignment horizontal="right" vertical="center"/>
    </xf>
    <xf numFmtId="168" fontId="38" fillId="0" borderId="4" xfId="0" applyNumberFormat="1" applyFont="1" applyBorder="1" applyAlignment="1">
      <alignment horizontal="right" vertical="center"/>
    </xf>
    <xf numFmtId="171" fontId="0" fillId="0" borderId="4" xfId="1" applyNumberFormat="1" applyFont="1" applyBorder="1" applyAlignment="1">
      <alignment horizontal="right" vertical="center"/>
    </xf>
    <xf numFmtId="4" fontId="25" fillId="2" borderId="14" xfId="0" applyNumberFormat="1" applyFont="1" applyFill="1" applyBorder="1" applyAlignment="1">
      <alignment horizontal="center" vertical="center"/>
    </xf>
    <xf numFmtId="4" fontId="25" fillId="0" borderId="5" xfId="0" applyNumberFormat="1" applyFont="1" applyBorder="1" applyAlignment="1">
      <alignment horizontal="center" vertical="center"/>
    </xf>
    <xf numFmtId="4" fontId="3" fillId="0" borderId="13" xfId="0" applyNumberFormat="1" applyFont="1" applyBorder="1" applyAlignment="1">
      <alignment vertical="center"/>
    </xf>
    <xf numFmtId="4" fontId="8" fillId="0" borderId="13" xfId="0" applyNumberFormat="1" applyFont="1" applyBorder="1" applyAlignment="1">
      <alignment horizontal="right"/>
    </xf>
    <xf numFmtId="165" fontId="3" fillId="0" borderId="8" xfId="1" applyFont="1" applyBorder="1" applyAlignment="1">
      <alignment vertical="center"/>
    </xf>
    <xf numFmtId="4" fontId="25" fillId="2" borderId="0" xfId="0" applyNumberFormat="1" applyFont="1" applyFill="1" applyBorder="1" applyAlignment="1">
      <alignment horizontal="right" vertical="center"/>
    </xf>
    <xf numFmtId="4" fontId="25" fillId="2" borderId="13" xfId="0" applyNumberFormat="1" applyFont="1" applyFill="1" applyBorder="1" applyAlignment="1">
      <alignment horizontal="right" vertical="center"/>
    </xf>
    <xf numFmtId="4" fontId="8" fillId="2" borderId="2" xfId="0" applyNumberFormat="1" applyFont="1" applyFill="1" applyBorder="1" applyAlignment="1">
      <alignment horizontal="right" vertical="center"/>
    </xf>
    <xf numFmtId="4" fontId="8" fillId="2" borderId="15" xfId="0" applyNumberFormat="1" applyFont="1" applyFill="1" applyBorder="1" applyAlignment="1">
      <alignment horizontal="right" vertical="center"/>
    </xf>
    <xf numFmtId="4" fontId="8" fillId="2" borderId="0" xfId="0" applyNumberFormat="1" applyFont="1" applyFill="1" applyBorder="1" applyAlignment="1">
      <alignment horizontal="right" vertical="center"/>
    </xf>
    <xf numFmtId="4" fontId="8" fillId="2" borderId="13" xfId="0" applyNumberFormat="1" applyFont="1" applyFill="1" applyBorder="1" applyAlignment="1">
      <alignment horizontal="right" vertical="center"/>
    </xf>
    <xf numFmtId="4" fontId="3" fillId="2" borderId="0" xfId="0" applyNumberFormat="1" applyFont="1" applyFill="1" applyBorder="1" applyAlignment="1">
      <alignment horizontal="right" vertical="center"/>
    </xf>
    <xf numFmtId="4" fontId="3" fillId="2" borderId="13" xfId="0" applyNumberFormat="1" applyFont="1" applyFill="1" applyBorder="1" applyAlignment="1">
      <alignment horizontal="right" vertical="center"/>
    </xf>
    <xf numFmtId="4" fontId="3" fillId="2" borderId="1" xfId="0" applyNumberFormat="1" applyFont="1" applyFill="1" applyBorder="1" applyAlignment="1">
      <alignment horizontal="right" vertical="center"/>
    </xf>
    <xf numFmtId="4" fontId="3" fillId="2" borderId="14" xfId="0" applyNumberFormat="1" applyFont="1" applyFill="1" applyBorder="1" applyAlignment="1">
      <alignment horizontal="right" vertical="center"/>
    </xf>
    <xf numFmtId="4" fontId="8" fillId="2" borderId="10" xfId="0" applyNumberFormat="1" applyFont="1" applyFill="1" applyBorder="1" applyAlignment="1">
      <alignment horizontal="right" vertical="center"/>
    </xf>
    <xf numFmtId="4" fontId="8" fillId="2" borderId="18" xfId="0" applyNumberFormat="1" applyFont="1" applyFill="1" applyBorder="1" applyAlignment="1">
      <alignment horizontal="right" vertical="center"/>
    </xf>
    <xf numFmtId="4" fontId="8" fillId="2" borderId="1" xfId="0" applyNumberFormat="1" applyFont="1" applyFill="1" applyBorder="1" applyAlignment="1">
      <alignment horizontal="right" vertical="center"/>
    </xf>
    <xf numFmtId="4" fontId="8" fillId="2" borderId="14" xfId="0" applyNumberFormat="1" applyFont="1" applyFill="1" applyBorder="1" applyAlignment="1">
      <alignment horizontal="right" vertical="center"/>
    </xf>
    <xf numFmtId="4" fontId="8" fillId="0" borderId="2" xfId="0" applyNumberFormat="1" applyFont="1" applyBorder="1" applyAlignment="1">
      <alignment horizontal="right" vertical="center"/>
    </xf>
    <xf numFmtId="4" fontId="8" fillId="0" borderId="15" xfId="0" applyNumberFormat="1" applyFont="1" applyBorder="1" applyAlignment="1">
      <alignment horizontal="right" vertical="center"/>
    </xf>
    <xf numFmtId="4" fontId="11" fillId="2" borderId="10" xfId="0" applyNumberFormat="1" applyFont="1" applyFill="1" applyBorder="1" applyAlignment="1">
      <alignment horizontal="right" vertical="center"/>
    </xf>
    <xf numFmtId="4" fontId="11" fillId="2" borderId="18" xfId="0" applyNumberFormat="1" applyFont="1" applyFill="1" applyBorder="1" applyAlignment="1">
      <alignment horizontal="right" vertical="center"/>
    </xf>
    <xf numFmtId="0" fontId="25" fillId="2" borderId="1" xfId="0" applyFont="1" applyFill="1" applyBorder="1" applyAlignment="1">
      <alignment horizontal="right"/>
    </xf>
    <xf numFmtId="4" fontId="25" fillId="2" borderId="14" xfId="0" applyNumberFormat="1" applyFont="1" applyFill="1" applyBorder="1" applyAlignment="1">
      <alignment horizontal="right"/>
    </xf>
    <xf numFmtId="3" fontId="25" fillId="2" borderId="0" xfId="0" applyNumberFormat="1" applyFont="1" applyFill="1" applyBorder="1" applyAlignment="1">
      <alignment horizontal="right"/>
    </xf>
    <xf numFmtId="3" fontId="25" fillId="2" borderId="13" xfId="0" applyNumberFormat="1" applyFont="1" applyFill="1" applyBorder="1" applyAlignment="1">
      <alignment horizontal="right"/>
    </xf>
    <xf numFmtId="3" fontId="8" fillId="2" borderId="2" xfId="0" applyNumberFormat="1" applyFont="1" applyFill="1" applyBorder="1" applyAlignment="1">
      <alignment horizontal="right"/>
    </xf>
    <xf numFmtId="3" fontId="8" fillId="2" borderId="15" xfId="0" applyNumberFormat="1" applyFont="1" applyFill="1" applyBorder="1" applyAlignment="1">
      <alignment horizontal="right"/>
    </xf>
    <xf numFmtId="3" fontId="8" fillId="2" borderId="0" xfId="0" applyNumberFormat="1" applyFont="1" applyFill="1" applyBorder="1" applyAlignment="1">
      <alignment horizontal="right"/>
    </xf>
    <xf numFmtId="3" fontId="8" fillId="2" borderId="13" xfId="0" applyNumberFormat="1" applyFont="1" applyFill="1" applyBorder="1" applyAlignment="1">
      <alignment horizontal="right"/>
    </xf>
    <xf numFmtId="3" fontId="3" fillId="2" borderId="13" xfId="0" applyNumberFormat="1" applyFont="1" applyFill="1" applyBorder="1" applyAlignment="1">
      <alignment horizontal="right"/>
    </xf>
    <xf numFmtId="3" fontId="8" fillId="2" borderId="10" xfId="0" applyNumberFormat="1" applyFont="1" applyFill="1" applyBorder="1" applyAlignment="1">
      <alignment horizontal="right"/>
    </xf>
    <xf numFmtId="3" fontId="8" fillId="2" borderId="18" xfId="0" applyNumberFormat="1" applyFont="1" applyFill="1" applyBorder="1" applyAlignment="1">
      <alignment horizontal="right"/>
    </xf>
    <xf numFmtId="0" fontId="8" fillId="2" borderId="1" xfId="0" applyFont="1" applyFill="1" applyBorder="1" applyAlignment="1">
      <alignment horizontal="right"/>
    </xf>
    <xf numFmtId="0" fontId="8" fillId="2" borderId="14" xfId="0" applyFont="1" applyFill="1" applyBorder="1" applyAlignment="1">
      <alignment horizontal="right"/>
    </xf>
    <xf numFmtId="3" fontId="8" fillId="2" borderId="11" xfId="0" applyNumberFormat="1" applyFont="1" applyFill="1" applyBorder="1" applyAlignment="1">
      <alignment horizontal="right"/>
    </xf>
    <xf numFmtId="3" fontId="8" fillId="2" borderId="7" xfId="0" applyNumberFormat="1" applyFont="1" applyFill="1" applyBorder="1" applyAlignment="1">
      <alignment horizontal="right"/>
    </xf>
    <xf numFmtId="3" fontId="8" fillId="0" borderId="2" xfId="0" applyNumberFormat="1" applyFont="1" applyBorder="1" applyAlignment="1">
      <alignment horizontal="right"/>
    </xf>
    <xf numFmtId="3" fontId="8" fillId="0" borderId="15" xfId="0" applyNumberFormat="1" applyFont="1" applyBorder="1" applyAlignment="1">
      <alignment horizontal="right"/>
    </xf>
    <xf numFmtId="164" fontId="25" fillId="2" borderId="0" xfId="2" applyFont="1" applyFill="1" applyBorder="1" applyAlignment="1">
      <alignment horizontal="right"/>
    </xf>
    <xf numFmtId="164" fontId="25" fillId="2" borderId="13" xfId="2" applyFont="1" applyFill="1" applyBorder="1" applyAlignment="1">
      <alignment horizontal="right"/>
    </xf>
    <xf numFmtId="164" fontId="3" fillId="2" borderId="0" xfId="2" applyFont="1" applyFill="1" applyBorder="1" applyAlignment="1">
      <alignment horizontal="right"/>
    </xf>
    <xf numFmtId="164" fontId="3" fillId="2" borderId="13" xfId="2" applyFont="1" applyFill="1" applyBorder="1" applyAlignment="1">
      <alignment horizontal="right"/>
    </xf>
    <xf numFmtId="164" fontId="25" fillId="0" borderId="13" xfId="2" applyFont="1" applyBorder="1" applyAlignment="1">
      <alignment horizontal="right" vertical="center"/>
    </xf>
    <xf numFmtId="164" fontId="3" fillId="0" borderId="0" xfId="2" applyFont="1" applyBorder="1" applyAlignment="1">
      <alignment horizontal="right"/>
    </xf>
    <xf numFmtId="164" fontId="3" fillId="0" borderId="0" xfId="2" applyFont="1" applyBorder="1" applyAlignment="1">
      <alignment vertical="center"/>
    </xf>
    <xf numFmtId="164" fontId="3" fillId="0" borderId="13" xfId="2" applyFont="1" applyBorder="1" applyAlignment="1">
      <alignment vertical="center"/>
    </xf>
    <xf numFmtId="165" fontId="0" fillId="0" borderId="15" xfId="1" applyFont="1" applyBorder="1" applyAlignment="1">
      <alignment horizontal="right" vertical="center"/>
    </xf>
    <xf numFmtId="172" fontId="0" fillId="0" borderId="15" xfId="4" applyNumberFormat="1" applyFont="1" applyBorder="1" applyAlignment="1">
      <alignment horizontal="right" vertical="center"/>
    </xf>
    <xf numFmtId="165" fontId="50" fillId="0" borderId="15" xfId="1" applyFont="1" applyBorder="1" applyAlignment="1">
      <alignment horizontal="right"/>
    </xf>
    <xf numFmtId="43" fontId="1" fillId="0" borderId="0" xfId="0" applyNumberFormat="1" applyFont="1"/>
    <xf numFmtId="0" fontId="23" fillId="3" borderId="0" xfId="0" applyFont="1" applyFill="1" applyAlignment="1">
      <alignment horizontal="center" vertical="center"/>
    </xf>
    <xf numFmtId="0" fontId="21" fillId="3" borderId="0" xfId="0" applyFont="1" applyFill="1" applyAlignment="1">
      <alignment horizontal="center" vertical="center"/>
    </xf>
    <xf numFmtId="14" fontId="21" fillId="3" borderId="0" xfId="0" applyNumberFormat="1" applyFont="1" applyFill="1" applyAlignment="1">
      <alignment horizontal="center" vertical="center"/>
    </xf>
    <xf numFmtId="0" fontId="8" fillId="0" borderId="0" xfId="0" applyFont="1" applyAlignment="1">
      <alignment horizontal="center"/>
    </xf>
    <xf numFmtId="0" fontId="53" fillId="0" borderId="0" xfId="0" applyFont="1" applyAlignment="1">
      <alignment horizontal="center"/>
    </xf>
    <xf numFmtId="1" fontId="8" fillId="0" borderId="7" xfId="0" applyNumberFormat="1" applyFont="1" applyBorder="1" applyAlignment="1">
      <alignment horizontal="center" vertical="center"/>
    </xf>
    <xf numFmtId="1" fontId="8" fillId="0" borderId="14" xfId="0" applyNumberFormat="1" applyFont="1" applyBorder="1" applyAlignment="1">
      <alignment horizontal="center" vertical="center"/>
    </xf>
    <xf numFmtId="1" fontId="8" fillId="0" borderId="11" xfId="0" applyNumberFormat="1" applyFont="1" applyBorder="1" applyAlignment="1">
      <alignment horizontal="center" vertical="center"/>
    </xf>
    <xf numFmtId="1" fontId="8" fillId="0" borderId="1" xfId="0" applyNumberFormat="1" applyFont="1" applyBorder="1" applyAlignment="1">
      <alignment horizontal="center" vertical="center"/>
    </xf>
    <xf numFmtId="0" fontId="4" fillId="0" borderId="0" xfId="0" applyFont="1" applyAlignment="1">
      <alignment horizontal="center"/>
    </xf>
    <xf numFmtId="0" fontId="7" fillId="0" borderId="0" xfId="0" applyFont="1" applyAlignment="1">
      <alignment horizontal="center"/>
    </xf>
    <xf numFmtId="14" fontId="10" fillId="0" borderId="0" xfId="0" applyNumberFormat="1" applyFont="1" applyAlignment="1">
      <alignment horizontal="center"/>
    </xf>
    <xf numFmtId="0" fontId="25" fillId="0" borderId="0" xfId="0" applyFont="1" applyAlignment="1">
      <alignment horizontal="center"/>
    </xf>
    <xf numFmtId="0" fontId="54" fillId="0" borderId="0" xfId="0" applyFont="1" applyAlignment="1">
      <alignment horizontal="center"/>
    </xf>
    <xf numFmtId="0" fontId="12" fillId="0" borderId="0" xfId="0" applyFont="1" applyAlignment="1">
      <alignment horizont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29" fillId="0" borderId="0" xfId="0" applyFont="1" applyAlignment="1">
      <alignment horizontal="center" vertical="center"/>
    </xf>
    <xf numFmtId="0" fontId="26" fillId="0" borderId="0" xfId="0" applyFont="1" applyAlignment="1">
      <alignment horizontal="center"/>
    </xf>
    <xf numFmtId="0" fontId="29" fillId="0" borderId="0" xfId="0" applyFont="1" applyAlignment="1">
      <alignment horizontal="center"/>
    </xf>
    <xf numFmtId="0" fontId="26" fillId="0" borderId="0" xfId="0" applyFont="1" applyAlignment="1">
      <alignment horizontal="center" vertical="center"/>
    </xf>
    <xf numFmtId="0" fontId="5" fillId="0" borderId="0" xfId="0" applyFont="1" applyAlignment="1">
      <alignment horizontal="center"/>
    </xf>
    <xf numFmtId="0" fontId="30" fillId="0" borderId="0" xfId="0" applyFont="1" applyAlignment="1">
      <alignment horizontal="center"/>
    </xf>
    <xf numFmtId="0" fontId="10" fillId="0" borderId="0" xfId="0" applyFont="1" applyAlignment="1">
      <alignment horizontal="center"/>
    </xf>
    <xf numFmtId="0" fontId="15" fillId="0" borderId="0" xfId="0" applyFont="1" applyAlignment="1">
      <alignment horizontal="center"/>
    </xf>
    <xf numFmtId="0" fontId="2" fillId="0" borderId="1" xfId="0" applyFont="1" applyBorder="1" applyAlignment="1">
      <alignment horizontal="center"/>
    </xf>
    <xf numFmtId="0" fontId="32" fillId="0" borderId="0" xfId="0" applyFont="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left" vertical="center" wrapText="1"/>
    </xf>
    <xf numFmtId="0" fontId="35" fillId="0" borderId="0" xfId="0" applyFont="1" applyAlignment="1">
      <alignment horizontal="center" vertical="center"/>
    </xf>
    <xf numFmtId="0" fontId="35" fillId="0" borderId="0" xfId="0" applyFont="1" applyAlignment="1">
      <alignment horizontal="left" vertical="center"/>
    </xf>
    <xf numFmtId="0" fontId="25" fillId="0" borderId="0" xfId="0" applyFont="1" applyAlignment="1">
      <alignment horizontal="left" vertical="center" wrapText="1"/>
    </xf>
    <xf numFmtId="0" fontId="28" fillId="0" borderId="0" xfId="0" applyFont="1" applyAlignment="1">
      <alignment horizontal="left" vertical="center" wrapText="1"/>
    </xf>
    <xf numFmtId="0" fontId="36" fillId="0" borderId="0" xfId="0" applyFont="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0" fillId="0" borderId="0" xfId="0" applyFont="1" applyAlignment="1">
      <alignment horizontal="left" vertical="center" wrapText="1"/>
    </xf>
    <xf numFmtId="0" fontId="38" fillId="0" borderId="5" xfId="0" applyFont="1" applyBorder="1" applyAlignment="1">
      <alignment horizontal="center" vertical="center" wrapText="1"/>
    </xf>
    <xf numFmtId="0" fontId="38" fillId="0" borderId="9" xfId="0" applyFont="1" applyBorder="1" applyAlignment="1">
      <alignment horizontal="center" vertical="center" wrapText="1"/>
    </xf>
    <xf numFmtId="0" fontId="40" fillId="0" borderId="0" xfId="0" applyFont="1" applyAlignment="1">
      <alignment horizontal="left" vertical="top" wrapText="1"/>
    </xf>
    <xf numFmtId="0" fontId="40" fillId="0" borderId="0" xfId="0" applyFont="1" applyAlignment="1">
      <alignment horizontal="left" vertical="center" wrapText="1"/>
    </xf>
    <xf numFmtId="0" fontId="42" fillId="0" borderId="4" xfId="0" applyFont="1" applyBorder="1" applyAlignment="1">
      <alignment horizontal="center" vertical="center"/>
    </xf>
    <xf numFmtId="0" fontId="38" fillId="0" borderId="17" xfId="0" applyFont="1" applyBorder="1" applyAlignment="1">
      <alignment horizontal="center" vertical="center"/>
    </xf>
    <xf numFmtId="0" fontId="38" fillId="0" borderId="15" xfId="0" applyFont="1" applyBorder="1" applyAlignment="1">
      <alignment horizontal="center" vertical="center"/>
    </xf>
    <xf numFmtId="0" fontId="47" fillId="0" borderId="17" xfId="0" applyFont="1" applyBorder="1" applyAlignment="1">
      <alignment horizontal="center"/>
    </xf>
    <xf numFmtId="0" fontId="47" fillId="0" borderId="2" xfId="0" applyFont="1" applyBorder="1" applyAlignment="1">
      <alignment horizontal="center"/>
    </xf>
    <xf numFmtId="0" fontId="50" fillId="0" borderId="15" xfId="0" applyFont="1" applyBorder="1" applyAlignment="1">
      <alignment horizontal="right"/>
    </xf>
    <xf numFmtId="0" fontId="49" fillId="0" borderId="4" xfId="0" applyFont="1" applyBorder="1" applyAlignment="1">
      <alignment horizontal="center" vertical="center" wrapText="1"/>
    </xf>
  </cellXfs>
  <cellStyles count="5">
    <cellStyle name="Hipervínculo" xfId="3" builtinId="8"/>
    <cellStyle name="Millares" xfId="1" builtinId="3"/>
    <cellStyle name="Millares [0]" xfId="2" builtinId="6"/>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312613</xdr:colOff>
      <xdr:row>4</xdr:row>
      <xdr:rowOff>104776</xdr:rowOff>
    </xdr:to>
    <xdr:pic>
      <xdr:nvPicPr>
        <xdr:cNvPr id="2" name="Imagen 2">
          <a:extLst>
            <a:ext uri="{FF2B5EF4-FFF2-40B4-BE49-F238E27FC236}">
              <a16:creationId xmlns:a16="http://schemas.microsoft.com/office/drawing/2014/main" id="{78F41F8B-DB99-4A82-BC49-16051BA97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598613" cy="1181100"/>
        </a:xfrm>
        <a:prstGeom prst="rect">
          <a:avLst/>
        </a:prstGeom>
        <a:noFill/>
        <a:ln w="9525">
          <a:solidFill>
            <a:srgbClr val="17375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showGridLines="0" tabSelected="1" topLeftCell="A7" zoomScaleNormal="100" workbookViewId="0">
      <selection activeCell="C9" sqref="C9:I9"/>
    </sheetView>
  </sheetViews>
  <sheetFormatPr baseColWidth="10" defaultRowHeight="15"/>
  <cols>
    <col min="5" max="5" width="15.140625" customWidth="1"/>
    <col min="9" max="9" width="13.28515625" customWidth="1"/>
    <col min="12" max="12" width="18.28515625" hidden="1" customWidth="1"/>
    <col min="13" max="13" width="15.85546875" hidden="1" customWidth="1"/>
    <col min="14" max="14" width="25" hidden="1" customWidth="1"/>
    <col min="15" max="15" width="14.42578125" hidden="1" customWidth="1"/>
    <col min="16" max="16" width="11.42578125" hidden="1" customWidth="1"/>
  </cols>
  <sheetData>
    <row r="1" spans="1:16">
      <c r="A1" s="62"/>
      <c r="B1" s="62"/>
      <c r="C1" s="62"/>
      <c r="D1" s="62"/>
      <c r="E1" s="62"/>
      <c r="F1" s="62"/>
      <c r="G1" s="62"/>
      <c r="H1" s="62"/>
      <c r="I1" s="62"/>
      <c r="J1" s="62"/>
      <c r="K1" s="62"/>
      <c r="N1" s="63" t="s">
        <v>64</v>
      </c>
      <c r="O1" s="64">
        <v>43831</v>
      </c>
    </row>
    <row r="2" spans="1:16" ht="23.25">
      <c r="A2" s="65"/>
      <c r="B2" s="65"/>
      <c r="C2" s="65"/>
      <c r="D2" s="62"/>
      <c r="E2" s="62"/>
      <c r="F2" s="62"/>
      <c r="G2" s="62"/>
      <c r="H2" s="62"/>
      <c r="I2" s="66"/>
      <c r="J2" s="67"/>
      <c r="K2" s="66"/>
      <c r="L2" t="s">
        <v>65</v>
      </c>
      <c r="M2" s="68">
        <v>6820.47</v>
      </c>
      <c r="N2" s="63" t="s">
        <v>66</v>
      </c>
      <c r="O2" s="64">
        <v>43646</v>
      </c>
      <c r="P2" s="69">
        <v>2019</v>
      </c>
    </row>
    <row r="3" spans="1:16" ht="23.25">
      <c r="A3" s="65"/>
      <c r="B3" s="65"/>
      <c r="C3" s="65"/>
      <c r="D3" s="62"/>
      <c r="E3" s="62"/>
      <c r="F3" s="62"/>
      <c r="G3" s="62"/>
      <c r="H3" s="62"/>
      <c r="I3" s="66"/>
      <c r="J3" s="70"/>
      <c r="K3" s="66"/>
      <c r="L3" t="s">
        <v>67</v>
      </c>
      <c r="M3" s="68">
        <v>6793.79</v>
      </c>
      <c r="N3" s="63" t="s">
        <v>68</v>
      </c>
      <c r="O3" s="64">
        <v>44012</v>
      </c>
      <c r="P3" s="69">
        <v>2020</v>
      </c>
    </row>
    <row r="4" spans="1:16" ht="23.25">
      <c r="A4" s="65"/>
      <c r="B4" s="65"/>
      <c r="C4" s="65"/>
      <c r="D4" s="62"/>
      <c r="E4" s="62"/>
      <c r="F4" s="62"/>
      <c r="G4" s="62"/>
      <c r="H4" s="62"/>
      <c r="I4" s="66"/>
      <c r="J4" s="70"/>
      <c r="K4" s="66"/>
      <c r="N4" s="63"/>
      <c r="O4" s="71">
        <f>+O3</f>
        <v>44012</v>
      </c>
    </row>
    <row r="5" spans="1:16" ht="23.25">
      <c r="A5" s="65"/>
      <c r="B5" s="65"/>
      <c r="C5" s="65"/>
      <c r="D5" s="62"/>
      <c r="E5" s="62"/>
      <c r="F5" s="62"/>
      <c r="G5" s="62"/>
      <c r="H5" s="62"/>
      <c r="I5" s="66"/>
      <c r="J5" s="72"/>
      <c r="K5" s="66"/>
    </row>
    <row r="6" spans="1:16" ht="10.5" customHeight="1">
      <c r="A6" s="65"/>
      <c r="B6" s="65"/>
      <c r="C6" s="65"/>
      <c r="D6" s="62"/>
      <c r="E6" s="62"/>
      <c r="F6" s="62"/>
      <c r="G6" s="62"/>
      <c r="H6" s="62"/>
      <c r="I6" s="62"/>
      <c r="J6" s="62"/>
      <c r="K6" s="62"/>
    </row>
    <row r="7" spans="1:16" ht="29.25" customHeight="1">
      <c r="A7" s="62"/>
      <c r="B7" s="62"/>
      <c r="C7" s="362" t="s">
        <v>82</v>
      </c>
      <c r="D7" s="362"/>
      <c r="E7" s="362"/>
      <c r="F7" s="362"/>
      <c r="G7" s="362"/>
      <c r="H7" s="362"/>
      <c r="I7" s="362"/>
      <c r="J7" s="62"/>
      <c r="K7" s="62"/>
    </row>
    <row r="8" spans="1:16" ht="22.5" customHeight="1">
      <c r="A8" s="62"/>
      <c r="B8" s="62"/>
      <c r="C8" s="362" t="s">
        <v>69</v>
      </c>
      <c r="D8" s="362"/>
      <c r="E8" s="362"/>
      <c r="F8" s="362"/>
      <c r="G8" s="362"/>
      <c r="H8" s="362"/>
      <c r="I8" s="362"/>
      <c r="J8" s="62"/>
      <c r="K8" s="62"/>
    </row>
    <row r="9" spans="1:16" ht="23.25">
      <c r="A9" s="62"/>
      <c r="B9" s="62"/>
      <c r="C9" s="363" t="s">
        <v>70</v>
      </c>
      <c r="D9" s="363"/>
      <c r="E9" s="363"/>
      <c r="F9" s="363"/>
      <c r="G9" s="363"/>
      <c r="H9" s="363"/>
      <c r="I9" s="363"/>
      <c r="J9" s="73"/>
      <c r="K9" s="62"/>
    </row>
    <row r="10" spans="1:16" ht="23.25">
      <c r="A10" s="62"/>
      <c r="B10" s="62"/>
      <c r="C10" s="364">
        <f>+O3</f>
        <v>44012</v>
      </c>
      <c r="D10" s="364"/>
      <c r="E10" s="364"/>
      <c r="F10" s="364"/>
      <c r="G10" s="364"/>
      <c r="H10" s="364"/>
      <c r="I10" s="364"/>
      <c r="J10" s="73"/>
      <c r="K10" s="62"/>
    </row>
    <row r="11" spans="1:16" ht="5.25" customHeight="1">
      <c r="A11" s="62"/>
      <c r="B11" s="62"/>
      <c r="C11" s="74"/>
      <c r="D11" s="74"/>
      <c r="E11" s="74"/>
      <c r="F11" s="74"/>
      <c r="G11" s="74"/>
      <c r="H11" s="74"/>
      <c r="I11" s="73"/>
      <c r="J11" s="73"/>
      <c r="K11" s="62"/>
    </row>
    <row r="12" spans="1:16">
      <c r="A12" s="56"/>
      <c r="B12" s="56"/>
      <c r="C12" s="75"/>
      <c r="D12" s="75"/>
      <c r="E12" s="75"/>
      <c r="F12" s="75"/>
      <c r="G12" s="75"/>
      <c r="H12" s="75"/>
      <c r="I12" s="76"/>
      <c r="J12" s="76"/>
      <c r="K12" s="56"/>
    </row>
    <row r="13" spans="1:16" ht="23.25">
      <c r="C13" s="77"/>
      <c r="D13" s="77"/>
      <c r="E13" s="78" t="s">
        <v>71</v>
      </c>
    </row>
    <row r="14" spans="1:16">
      <c r="B14" s="1"/>
      <c r="C14" s="195" t="s">
        <v>72</v>
      </c>
      <c r="D14" s="79"/>
      <c r="E14" s="79"/>
      <c r="F14" s="79"/>
      <c r="G14" s="79"/>
      <c r="H14" s="196">
        <v>1</v>
      </c>
      <c r="I14" s="79"/>
      <c r="J14" s="79"/>
      <c r="K14" s="79"/>
    </row>
    <row r="15" spans="1:16">
      <c r="B15" s="1"/>
      <c r="C15" s="196" t="s">
        <v>73</v>
      </c>
      <c r="D15" s="79"/>
      <c r="E15" s="79"/>
      <c r="F15" s="79"/>
      <c r="G15" s="79"/>
      <c r="H15" s="196">
        <v>2</v>
      </c>
      <c r="I15" s="79"/>
      <c r="J15" s="79"/>
      <c r="K15" s="79"/>
    </row>
    <row r="16" spans="1:16">
      <c r="B16" s="1"/>
      <c r="C16" s="196" t="s">
        <v>74</v>
      </c>
      <c r="D16" s="79"/>
      <c r="E16" s="79"/>
      <c r="F16" s="79"/>
      <c r="G16" s="79"/>
      <c r="H16" s="196">
        <v>3</v>
      </c>
      <c r="I16" s="79"/>
      <c r="J16" s="79"/>
      <c r="K16" s="79"/>
    </row>
    <row r="17" spans="2:12">
      <c r="B17" s="1"/>
      <c r="C17" s="196" t="s">
        <v>75</v>
      </c>
      <c r="D17" s="79"/>
      <c r="E17" s="79"/>
      <c r="F17" s="79"/>
      <c r="G17" s="79"/>
      <c r="H17" s="196">
        <v>4</v>
      </c>
      <c r="I17" s="79"/>
      <c r="J17" s="79"/>
      <c r="K17" s="79"/>
    </row>
    <row r="18" spans="2:12">
      <c r="B18" s="1"/>
      <c r="C18" s="196" t="s">
        <v>76</v>
      </c>
      <c r="D18" s="79"/>
      <c r="E18" s="79"/>
      <c r="F18" s="79"/>
      <c r="G18" s="79"/>
      <c r="H18" s="196">
        <v>5</v>
      </c>
      <c r="I18" s="79"/>
      <c r="J18" s="79"/>
      <c r="K18" s="79"/>
    </row>
    <row r="19" spans="2:12">
      <c r="B19" s="1"/>
      <c r="C19" s="196" t="s">
        <v>77</v>
      </c>
      <c r="D19" s="79"/>
      <c r="E19" s="79"/>
      <c r="F19" s="79"/>
      <c r="G19" s="79"/>
      <c r="H19" s="196">
        <v>6</v>
      </c>
      <c r="I19" s="79"/>
      <c r="J19" s="79"/>
      <c r="K19" s="79"/>
    </row>
    <row r="20" spans="2:12">
      <c r="B20" s="1"/>
      <c r="C20" s="196" t="s">
        <v>78</v>
      </c>
      <c r="D20" s="79"/>
      <c r="E20" s="79"/>
      <c r="F20" s="79"/>
      <c r="G20" s="79"/>
      <c r="H20" s="196">
        <v>7</v>
      </c>
      <c r="I20" s="79"/>
      <c r="J20" s="79"/>
      <c r="K20" s="79"/>
    </row>
    <row r="21" spans="2:12">
      <c r="B21" s="1"/>
      <c r="C21" s="196" t="s">
        <v>79</v>
      </c>
      <c r="D21" s="79"/>
      <c r="E21" s="79"/>
      <c r="F21" s="79"/>
      <c r="G21" s="79"/>
      <c r="H21" s="196">
        <v>8</v>
      </c>
      <c r="I21" s="79"/>
      <c r="J21" s="79"/>
      <c r="K21" s="79"/>
    </row>
    <row r="22" spans="2:12">
      <c r="B22" s="79"/>
      <c r="C22" s="196" t="s">
        <v>86</v>
      </c>
      <c r="D22" s="79"/>
      <c r="E22" s="79"/>
      <c r="F22" s="79"/>
      <c r="G22" s="79"/>
      <c r="H22" s="196">
        <v>9</v>
      </c>
      <c r="I22" s="79"/>
      <c r="J22" s="79"/>
      <c r="K22" s="79"/>
    </row>
    <row r="23" spans="2:12">
      <c r="C23" s="196" t="s">
        <v>87</v>
      </c>
      <c r="D23" s="79"/>
      <c r="E23" s="79"/>
      <c r="F23" s="79"/>
      <c r="G23" s="79"/>
      <c r="H23" s="196">
        <v>10</v>
      </c>
      <c r="I23" s="79"/>
      <c r="J23" s="79"/>
      <c r="K23" s="79"/>
    </row>
    <row r="24" spans="2:12">
      <c r="C24" s="195" t="s">
        <v>81</v>
      </c>
      <c r="D24" s="79"/>
      <c r="E24" s="79"/>
      <c r="F24" s="79"/>
      <c r="G24" s="79"/>
      <c r="H24" s="196">
        <v>11</v>
      </c>
      <c r="I24" s="79"/>
      <c r="J24" s="79"/>
      <c r="K24" s="79"/>
    </row>
    <row r="25" spans="2:12">
      <c r="C25" s="79"/>
      <c r="D25" s="79"/>
      <c r="E25" s="79"/>
      <c r="F25" s="79"/>
      <c r="G25" s="79"/>
      <c r="H25" s="79"/>
      <c r="I25" s="79"/>
      <c r="J25" s="79"/>
      <c r="K25" s="79"/>
    </row>
    <row r="26" spans="2:12">
      <c r="C26" s="79"/>
      <c r="D26" s="79"/>
      <c r="E26" s="79"/>
      <c r="F26" s="79"/>
      <c r="G26" s="79"/>
      <c r="H26" s="79"/>
      <c r="I26" s="79"/>
      <c r="J26" s="79"/>
      <c r="K26" s="79"/>
    </row>
    <row r="32" spans="2:12" ht="15.75">
      <c r="L32" s="241"/>
    </row>
    <row r="33" spans="12:12" ht="15.75">
      <c r="L33" s="241"/>
    </row>
  </sheetData>
  <mergeCells count="4">
    <mergeCell ref="C7:I7"/>
    <mergeCell ref="C8:I8"/>
    <mergeCell ref="C9:I9"/>
    <mergeCell ref="C10:I10"/>
  </mergeCells>
  <hyperlinks>
    <hyperlink ref="C14" location="'1'!A1" display="ESTADO DE FLUJO DE CAJA EN DOLARES AMERICANOS" xr:uid="{00000000-0004-0000-0000-000000000000}"/>
    <hyperlink ref="H14" location="'1'!A1" display="'1'!A1" xr:uid="{00000000-0004-0000-0000-000001000000}"/>
    <hyperlink ref="C15" location="'2'!A1" display="ESTADO DE VARIACION DEL ACTIVO NETO EN DOLARES AMERICANOS" xr:uid="{00000000-0004-0000-0000-000002000000}"/>
    <hyperlink ref="H15" location="'2'!A1" display="'2'!A1" xr:uid="{00000000-0004-0000-0000-000003000000}"/>
    <hyperlink ref="C16" location="'3'!A1" display="ESTADO DE RESULTADO EN DOLARES AMERICANOS" xr:uid="{00000000-0004-0000-0000-000004000000}"/>
    <hyperlink ref="H16" location="'3'!A1" display="'3'!A1" xr:uid="{00000000-0004-0000-0000-000005000000}"/>
    <hyperlink ref="C17" location="'4'!A1" display="BALANCE GENERAL EN DOLARES AMERICANOS" xr:uid="{00000000-0004-0000-0000-000006000000}"/>
    <hyperlink ref="H17" location="'4'!A1" display="'4'!A1" xr:uid="{00000000-0004-0000-0000-000007000000}"/>
    <hyperlink ref="C18" location="'5'!A1" display="BALANCE GENERAL EN GUARANIES" xr:uid="{00000000-0004-0000-0000-000008000000}"/>
    <hyperlink ref="H18" location="'5'!A1" display="'5'!A1" xr:uid="{00000000-0004-0000-0000-000009000000}"/>
    <hyperlink ref="C19" location="'6'!A1" display="ESTADO DE RESULTADO EN GUARANIES" xr:uid="{00000000-0004-0000-0000-00000A000000}"/>
    <hyperlink ref="H19" location="'6'!A1" display="'6'!A1" xr:uid="{00000000-0004-0000-0000-00000B000000}"/>
    <hyperlink ref="C20" location="'7'!A1" display="ESTADO DE VARIACION DEL ACTIVO NETO EN GUARANIES" xr:uid="{00000000-0004-0000-0000-00000C000000}"/>
    <hyperlink ref="H20" location="'7'!A1" display="'7'!A1" xr:uid="{00000000-0004-0000-0000-00000D000000}"/>
    <hyperlink ref="C21" location="'8'!A1" display="ESTADO DE FLUJO DE CAJA EN GUARANIES" xr:uid="{00000000-0004-0000-0000-00000E000000}"/>
    <hyperlink ref="H21" location="'8'!A1" display="'8'!A1" xr:uid="{00000000-0004-0000-0000-00000F000000}"/>
    <hyperlink ref="C22" location="'9'!A1" display="INFORME SINDICO" xr:uid="{00000000-0004-0000-0000-000010000000}"/>
    <hyperlink ref="H22" location="'9'!A1" display="'9'!A1" xr:uid="{00000000-0004-0000-0000-000011000000}"/>
    <hyperlink ref="C23" location="'10'!A1" display="NOTAS A LOS ESTADOS CONTABLES" xr:uid="{00000000-0004-0000-0000-000012000000}"/>
    <hyperlink ref="H23" location="'10'!A1" display="'10'!A1" xr:uid="{00000000-0004-0000-0000-000013000000}"/>
    <hyperlink ref="C24" location="'11'!A1" display="CUADRO DE INVERSIONES" xr:uid="{00000000-0004-0000-0000-000014000000}"/>
    <hyperlink ref="H24" location="'11'!A1" display="'11'!A1" xr:uid="{00000000-0004-0000-0000-000015000000}"/>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G17"/>
  <sheetViews>
    <sheetView showGridLines="0" zoomScaleNormal="100" workbookViewId="0">
      <selection activeCell="B12" sqref="B12"/>
    </sheetView>
  </sheetViews>
  <sheetFormatPr baseColWidth="10" defaultRowHeight="15"/>
  <cols>
    <col min="5" max="5" width="21.5703125" customWidth="1"/>
    <col min="6" max="6" width="24.140625" customWidth="1"/>
  </cols>
  <sheetData>
    <row r="2" spans="1:7" ht="15" customHeight="1">
      <c r="A2" s="388" t="s">
        <v>88</v>
      </c>
      <c r="B2" s="388"/>
      <c r="C2" s="388"/>
      <c r="D2" s="388"/>
      <c r="E2" s="388"/>
      <c r="F2" s="388"/>
      <c r="G2" s="388"/>
    </row>
    <row r="3" spans="1:7">
      <c r="B3" s="197"/>
    </row>
    <row r="4" spans="1:7">
      <c r="B4" s="197"/>
    </row>
    <row r="5" spans="1:7">
      <c r="A5" s="197" t="s">
        <v>89</v>
      </c>
      <c r="B5" s="199"/>
      <c r="C5" s="199"/>
    </row>
    <row r="6" spans="1:7">
      <c r="A6" s="198" t="s">
        <v>90</v>
      </c>
      <c r="B6" s="199"/>
      <c r="C6" s="199"/>
    </row>
    <row r="8" spans="1:7">
      <c r="B8" s="197"/>
    </row>
    <row r="9" spans="1:7">
      <c r="B9" s="389" t="s">
        <v>334</v>
      </c>
      <c r="C9" s="389"/>
      <c r="D9" s="389"/>
      <c r="E9" s="389"/>
      <c r="F9" s="389"/>
    </row>
    <row r="10" spans="1:7">
      <c r="B10" s="389"/>
      <c r="C10" s="389"/>
      <c r="D10" s="389"/>
      <c r="E10" s="389"/>
      <c r="F10" s="389"/>
    </row>
    <row r="11" spans="1:7" ht="99.75" customHeight="1">
      <c r="B11" s="389"/>
      <c r="C11" s="389"/>
      <c r="D11" s="389"/>
      <c r="E11" s="389"/>
      <c r="F11" s="389"/>
    </row>
    <row r="12" spans="1:7">
      <c r="B12" s="197" t="s">
        <v>91</v>
      </c>
    </row>
    <row r="13" spans="1:7">
      <c r="B13" s="197"/>
    </row>
    <row r="14" spans="1:7">
      <c r="B14" s="197"/>
    </row>
    <row r="15" spans="1:7">
      <c r="B15" s="197"/>
    </row>
    <row r="16" spans="1:7">
      <c r="B16" s="198" t="s">
        <v>92</v>
      </c>
    </row>
    <row r="17" spans="2:2">
      <c r="B17" s="197" t="s">
        <v>93</v>
      </c>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G174"/>
  <sheetViews>
    <sheetView showGridLines="0" zoomScale="85" zoomScaleNormal="85" workbookViewId="0">
      <selection activeCell="B1" sqref="B1"/>
    </sheetView>
  </sheetViews>
  <sheetFormatPr baseColWidth="10" defaultRowHeight="15"/>
  <cols>
    <col min="1" max="1" width="37.5703125" customWidth="1"/>
    <col min="2" max="2" width="29.85546875" customWidth="1"/>
    <col min="3" max="3" width="17" customWidth="1"/>
    <col min="5" max="5" width="15.7109375" customWidth="1"/>
    <col min="7" max="7" width="13.140625" customWidth="1"/>
  </cols>
  <sheetData>
    <row r="2" spans="1:7" ht="15.75">
      <c r="A2" s="391" t="s">
        <v>80</v>
      </c>
      <c r="B2" s="391"/>
      <c r="C2" s="391"/>
      <c r="D2" s="391"/>
      <c r="E2" s="391"/>
      <c r="F2" s="391"/>
      <c r="G2" s="391"/>
    </row>
    <row r="3" spans="1:7" ht="15.75">
      <c r="A3" s="391" t="s">
        <v>185</v>
      </c>
      <c r="B3" s="391"/>
      <c r="C3" s="391"/>
      <c r="D3" s="391"/>
      <c r="E3" s="391"/>
      <c r="F3" s="391"/>
      <c r="G3" s="391"/>
    </row>
    <row r="4" spans="1:7" ht="15.75">
      <c r="A4" s="392" t="s">
        <v>322</v>
      </c>
      <c r="B4" s="392"/>
      <c r="C4" s="392"/>
      <c r="D4" s="392"/>
      <c r="E4" s="392"/>
      <c r="F4" s="392"/>
      <c r="G4" s="392"/>
    </row>
    <row r="5" spans="1:7" ht="37.5" customHeight="1">
      <c r="A5" s="390" t="s">
        <v>94</v>
      </c>
      <c r="B5" s="390"/>
      <c r="C5" s="390"/>
      <c r="D5" s="390"/>
      <c r="E5" s="390"/>
      <c r="F5" s="390"/>
      <c r="G5" s="390"/>
    </row>
    <row r="6" spans="1:7" ht="112.5" customHeight="1">
      <c r="A6" s="393" t="s">
        <v>95</v>
      </c>
      <c r="B6" s="393"/>
      <c r="C6" s="393"/>
      <c r="D6" s="393"/>
      <c r="E6" s="393"/>
      <c r="F6" s="393"/>
      <c r="G6" s="393"/>
    </row>
    <row r="7" spans="1:7" ht="51" customHeight="1">
      <c r="A7" s="390" t="s">
        <v>96</v>
      </c>
      <c r="B7" s="390"/>
      <c r="C7" s="390"/>
      <c r="D7" s="390"/>
      <c r="E7" s="390"/>
      <c r="F7" s="390"/>
      <c r="G7" s="390"/>
    </row>
    <row r="8" spans="1:7">
      <c r="A8" s="390" t="s">
        <v>97</v>
      </c>
      <c r="B8" s="390"/>
      <c r="C8" s="390"/>
      <c r="D8" s="390"/>
      <c r="E8" s="390"/>
      <c r="F8" s="390"/>
      <c r="G8" s="390"/>
    </row>
    <row r="9" spans="1:7" ht="34.5" customHeight="1">
      <c r="A9" s="390"/>
      <c r="B9" s="390"/>
      <c r="C9" s="390"/>
      <c r="D9" s="390"/>
      <c r="E9" s="390"/>
      <c r="F9" s="390"/>
      <c r="G9" s="390"/>
    </row>
    <row r="10" spans="1:7" ht="15.75">
      <c r="A10" s="392" t="s">
        <v>98</v>
      </c>
      <c r="B10" s="392"/>
      <c r="C10" s="392"/>
      <c r="D10" s="392"/>
      <c r="E10" s="392"/>
      <c r="F10" s="392"/>
      <c r="G10" s="392"/>
    </row>
    <row r="11" spans="1:7" ht="66" customHeight="1">
      <c r="A11" s="390" t="s">
        <v>99</v>
      </c>
      <c r="B11" s="390"/>
      <c r="C11" s="390"/>
      <c r="D11" s="390"/>
      <c r="E11" s="390"/>
      <c r="F11" s="390"/>
      <c r="G11" s="390"/>
    </row>
    <row r="12" spans="1:7" ht="15" customHeight="1">
      <c r="A12" s="390" t="s">
        <v>277</v>
      </c>
      <c r="B12" s="390"/>
      <c r="C12" s="390"/>
      <c r="D12" s="390"/>
      <c r="E12" s="390"/>
      <c r="F12" s="390"/>
      <c r="G12" s="390"/>
    </row>
    <row r="13" spans="1:7">
      <c r="A13" s="390" t="s">
        <v>100</v>
      </c>
      <c r="B13" s="390"/>
      <c r="C13" s="390"/>
      <c r="D13" s="390"/>
      <c r="E13" s="390"/>
      <c r="F13" s="390"/>
      <c r="G13" s="390"/>
    </row>
    <row r="14" spans="1:7" ht="81.75" customHeight="1">
      <c r="A14" s="390" t="s">
        <v>101</v>
      </c>
      <c r="B14" s="390"/>
      <c r="C14" s="390"/>
      <c r="D14" s="390"/>
      <c r="E14" s="390"/>
      <c r="F14" s="390"/>
      <c r="G14" s="390"/>
    </row>
    <row r="15" spans="1:7">
      <c r="A15" s="390" t="s">
        <v>278</v>
      </c>
      <c r="B15" s="390"/>
      <c r="C15" s="390"/>
      <c r="D15" s="390"/>
      <c r="E15" s="390"/>
      <c r="F15" s="390"/>
      <c r="G15" s="390"/>
    </row>
    <row r="16" spans="1:7" ht="40.5" customHeight="1">
      <c r="A16" s="390" t="s">
        <v>102</v>
      </c>
      <c r="B16" s="390"/>
      <c r="C16" s="390"/>
      <c r="D16" s="390"/>
      <c r="E16" s="390"/>
      <c r="F16" s="390"/>
      <c r="G16" s="390"/>
    </row>
    <row r="17" spans="1:7" ht="78" customHeight="1">
      <c r="A17" s="390" t="s">
        <v>103</v>
      </c>
      <c r="B17" s="390"/>
      <c r="C17" s="390"/>
      <c r="D17" s="390"/>
      <c r="E17" s="390"/>
      <c r="F17" s="390"/>
      <c r="G17" s="390"/>
    </row>
    <row r="18" spans="1:7" ht="29.25" customHeight="1">
      <c r="A18" s="390" t="s">
        <v>104</v>
      </c>
      <c r="B18" s="390"/>
      <c r="C18" s="390"/>
      <c r="D18" s="390"/>
      <c r="E18" s="390"/>
      <c r="F18" s="390"/>
      <c r="G18" s="390"/>
    </row>
    <row r="19" spans="1:7" ht="49.5" customHeight="1">
      <c r="A19" s="390" t="s">
        <v>105</v>
      </c>
      <c r="B19" s="390"/>
      <c r="C19" s="390"/>
      <c r="D19" s="390"/>
      <c r="E19" s="390"/>
      <c r="F19" s="390"/>
      <c r="G19" s="390"/>
    </row>
    <row r="20" spans="1:7" ht="33.75" customHeight="1">
      <c r="A20" s="390" t="s">
        <v>106</v>
      </c>
      <c r="B20" s="390"/>
      <c r="C20" s="390"/>
      <c r="D20" s="390"/>
      <c r="E20" s="390"/>
      <c r="F20" s="390"/>
      <c r="G20" s="390"/>
    </row>
    <row r="21" spans="1:7">
      <c r="A21" s="390" t="s">
        <v>107</v>
      </c>
      <c r="B21" s="390"/>
      <c r="C21" s="390"/>
      <c r="D21" s="390"/>
      <c r="E21" s="390"/>
      <c r="F21" s="390"/>
      <c r="G21" s="390"/>
    </row>
    <row r="22" spans="1:7" ht="33" customHeight="1">
      <c r="A22" s="390" t="s">
        <v>272</v>
      </c>
      <c r="B22" s="390"/>
      <c r="C22" s="390"/>
      <c r="D22" s="390"/>
      <c r="E22" s="390"/>
      <c r="F22" s="390"/>
      <c r="G22" s="390"/>
    </row>
    <row r="23" spans="1:7" ht="46.5" customHeight="1">
      <c r="A23" s="390" t="s">
        <v>273</v>
      </c>
      <c r="B23" s="390"/>
      <c r="C23" s="390"/>
      <c r="D23" s="390"/>
      <c r="E23" s="390"/>
      <c r="F23" s="390"/>
      <c r="G23" s="390"/>
    </row>
    <row r="24" spans="1:7" ht="35.25" customHeight="1">
      <c r="A24" s="390" t="s">
        <v>108</v>
      </c>
      <c r="B24" s="390"/>
      <c r="C24" s="390"/>
      <c r="D24" s="390"/>
      <c r="E24" s="390"/>
      <c r="F24" s="390"/>
      <c r="G24" s="390"/>
    </row>
    <row r="25" spans="1:7" ht="46.5" customHeight="1">
      <c r="A25" s="390" t="s">
        <v>109</v>
      </c>
      <c r="B25" s="390"/>
      <c r="C25" s="390"/>
      <c r="D25" s="390"/>
      <c r="E25" s="390"/>
      <c r="F25" s="390"/>
      <c r="G25" s="390"/>
    </row>
    <row r="26" spans="1:7" ht="43.5" customHeight="1">
      <c r="A26" s="390" t="s">
        <v>110</v>
      </c>
      <c r="B26" s="390"/>
      <c r="C26" s="390"/>
      <c r="D26" s="390"/>
      <c r="E26" s="390"/>
      <c r="F26" s="390"/>
      <c r="G26" s="390"/>
    </row>
    <row r="27" spans="1:7">
      <c r="A27" s="394" t="s">
        <v>111</v>
      </c>
      <c r="B27" s="394"/>
      <c r="C27" s="394"/>
      <c r="D27" s="394"/>
      <c r="E27" s="394"/>
      <c r="F27" s="394"/>
      <c r="G27" s="394"/>
    </row>
    <row r="28" spans="1:7">
      <c r="A28" s="390" t="s">
        <v>112</v>
      </c>
      <c r="B28" s="390"/>
      <c r="C28" s="390"/>
      <c r="D28" s="390"/>
      <c r="E28" s="390"/>
      <c r="F28" s="390"/>
      <c r="G28" s="390"/>
    </row>
    <row r="29" spans="1:7" ht="16.5" customHeight="1">
      <c r="A29" s="390"/>
      <c r="B29" s="390"/>
      <c r="C29" s="390"/>
      <c r="D29" s="390"/>
      <c r="E29" s="390"/>
      <c r="F29" s="390"/>
      <c r="G29" s="390"/>
    </row>
    <row r="30" spans="1:7" ht="27.75" customHeight="1">
      <c r="A30" s="390" t="s">
        <v>113</v>
      </c>
      <c r="B30" s="390"/>
      <c r="C30" s="390"/>
      <c r="D30" s="390"/>
      <c r="E30" s="390"/>
      <c r="F30" s="390"/>
      <c r="G30" s="390"/>
    </row>
    <row r="31" spans="1:7" ht="49.5" customHeight="1">
      <c r="A31" s="390" t="s">
        <v>114</v>
      </c>
      <c r="B31" s="390"/>
      <c r="C31" s="390"/>
      <c r="D31" s="390"/>
      <c r="E31" s="390"/>
      <c r="F31" s="390"/>
      <c r="G31" s="390"/>
    </row>
    <row r="32" spans="1:7">
      <c r="A32" s="395" t="s">
        <v>115</v>
      </c>
      <c r="B32" s="395"/>
      <c r="C32" s="395"/>
      <c r="D32" s="395"/>
      <c r="E32" s="395"/>
      <c r="F32" s="395"/>
      <c r="G32" s="395"/>
    </row>
    <row r="33" spans="1:7" ht="38.25" customHeight="1">
      <c r="A33" s="390" t="s">
        <v>116</v>
      </c>
      <c r="B33" s="390"/>
      <c r="C33" s="390"/>
      <c r="D33" s="390"/>
      <c r="E33" s="390"/>
      <c r="F33" s="390"/>
      <c r="G33" s="390"/>
    </row>
    <row r="34" spans="1:7" ht="48" customHeight="1">
      <c r="A34" s="390" t="s">
        <v>117</v>
      </c>
      <c r="B34" s="390"/>
      <c r="C34" s="390"/>
      <c r="D34" s="390"/>
      <c r="E34" s="390"/>
      <c r="F34" s="390"/>
      <c r="G34" s="390"/>
    </row>
    <row r="35" spans="1:7" ht="47.25" customHeight="1">
      <c r="A35" s="390" t="s">
        <v>118</v>
      </c>
      <c r="B35" s="390"/>
      <c r="C35" s="390"/>
      <c r="D35" s="390"/>
      <c r="E35" s="390"/>
      <c r="F35" s="390"/>
      <c r="G35" s="390"/>
    </row>
    <row r="36" spans="1:7" ht="46.5" customHeight="1">
      <c r="A36" s="390" t="s">
        <v>119</v>
      </c>
      <c r="B36" s="390"/>
      <c r="C36" s="390"/>
      <c r="D36" s="390"/>
      <c r="E36" s="390"/>
      <c r="F36" s="390"/>
      <c r="G36" s="390"/>
    </row>
    <row r="37" spans="1:7" ht="67.5" customHeight="1">
      <c r="A37" s="390" t="s">
        <v>120</v>
      </c>
      <c r="B37" s="390"/>
      <c r="C37" s="390"/>
      <c r="D37" s="390"/>
      <c r="E37" s="390"/>
      <c r="F37" s="390"/>
      <c r="G37" s="390"/>
    </row>
    <row r="38" spans="1:7" ht="21.75" customHeight="1">
      <c r="A38" s="390" t="s">
        <v>121</v>
      </c>
      <c r="B38" s="390"/>
      <c r="C38" s="390"/>
      <c r="D38" s="390"/>
      <c r="E38" s="390"/>
      <c r="F38" s="390"/>
      <c r="G38" s="390"/>
    </row>
    <row r="39" spans="1:7" s="206" customFormat="1">
      <c r="A39" s="203"/>
      <c r="B39" s="205"/>
      <c r="C39" s="205"/>
      <c r="D39" s="205"/>
      <c r="E39" s="205"/>
    </row>
    <row r="40" spans="1:7">
      <c r="A40" s="201"/>
      <c r="B40" s="199"/>
      <c r="C40" s="199"/>
      <c r="D40" s="199"/>
      <c r="E40" s="199"/>
    </row>
    <row r="41" spans="1:7" ht="15.75">
      <c r="A41" s="392" t="s">
        <v>122</v>
      </c>
      <c r="B41" s="392"/>
      <c r="C41" s="392"/>
      <c r="D41" s="392"/>
      <c r="E41" s="392"/>
      <c r="F41" s="392"/>
      <c r="G41" s="392"/>
    </row>
    <row r="42" spans="1:7" ht="39" customHeight="1">
      <c r="A42" s="390" t="s">
        <v>123</v>
      </c>
      <c r="B42" s="390"/>
      <c r="C42" s="390"/>
      <c r="D42" s="390"/>
      <c r="E42" s="390"/>
      <c r="F42" s="390"/>
      <c r="G42" s="390"/>
    </row>
    <row r="43" spans="1:7" ht="72" customHeight="1">
      <c r="A43" s="390"/>
      <c r="B43" s="390"/>
      <c r="C43" s="390"/>
      <c r="D43" s="390"/>
      <c r="E43" s="390"/>
      <c r="F43" s="390"/>
      <c r="G43" s="390"/>
    </row>
    <row r="44" spans="1:7" ht="15.75" customHeight="1">
      <c r="A44" s="390" t="s">
        <v>124</v>
      </c>
      <c r="B44" s="390"/>
      <c r="C44" s="390"/>
      <c r="D44" s="390"/>
      <c r="E44" s="390"/>
      <c r="F44" s="390"/>
      <c r="G44" s="390"/>
    </row>
    <row r="45" spans="1:7" ht="13.5" customHeight="1">
      <c r="A45" s="390"/>
      <c r="B45" s="390"/>
      <c r="C45" s="390"/>
      <c r="D45" s="390"/>
      <c r="E45" s="390"/>
      <c r="F45" s="390"/>
      <c r="G45" s="390"/>
    </row>
    <row r="46" spans="1:7" ht="13.5" customHeight="1">
      <c r="A46" s="390" t="s">
        <v>125</v>
      </c>
      <c r="B46" s="390"/>
      <c r="C46" s="390"/>
      <c r="D46" s="390"/>
      <c r="E46" s="390"/>
      <c r="F46" s="390"/>
      <c r="G46" s="390"/>
    </row>
    <row r="47" spans="1:7" ht="12" customHeight="1">
      <c r="A47" s="390"/>
      <c r="B47" s="390"/>
      <c r="C47" s="390"/>
      <c r="D47" s="390"/>
      <c r="E47" s="390"/>
      <c r="F47" s="390"/>
      <c r="G47" s="390"/>
    </row>
    <row r="48" spans="1:7" ht="15.75">
      <c r="A48" s="392" t="s">
        <v>126</v>
      </c>
      <c r="B48" s="392"/>
      <c r="C48" s="392"/>
      <c r="D48" s="392"/>
      <c r="E48" s="392"/>
      <c r="F48" s="392"/>
      <c r="G48" s="392"/>
    </row>
    <row r="49" spans="1:7" ht="15" customHeight="1">
      <c r="A49" s="390" t="s">
        <v>127</v>
      </c>
      <c r="B49" s="390"/>
      <c r="C49" s="390"/>
      <c r="D49" s="390"/>
      <c r="E49" s="390"/>
      <c r="F49" s="390"/>
      <c r="G49" s="390"/>
    </row>
    <row r="50" spans="1:7" ht="24" customHeight="1">
      <c r="A50" s="390"/>
      <c r="B50" s="390"/>
      <c r="C50" s="390"/>
      <c r="D50" s="390"/>
      <c r="E50" s="390"/>
      <c r="F50" s="390"/>
      <c r="G50" s="390"/>
    </row>
    <row r="51" spans="1:7">
      <c r="A51" s="390"/>
      <c r="B51" s="390"/>
      <c r="C51" s="390"/>
      <c r="D51" s="390"/>
      <c r="E51" s="390"/>
      <c r="F51" s="390"/>
      <c r="G51" s="390"/>
    </row>
    <row r="52" spans="1:7" ht="15.75">
      <c r="A52" s="397" t="s">
        <v>128</v>
      </c>
      <c r="B52" s="397"/>
      <c r="C52" s="397"/>
      <c r="D52" s="397"/>
      <c r="E52" s="397"/>
      <c r="F52" s="397"/>
      <c r="G52" s="397"/>
    </row>
    <row r="53" spans="1:7" ht="26.25" customHeight="1">
      <c r="A53" s="390" t="s">
        <v>331</v>
      </c>
      <c r="B53" s="390"/>
      <c r="C53" s="390"/>
      <c r="D53" s="390"/>
      <c r="E53" s="390"/>
      <c r="F53" s="390"/>
      <c r="G53" s="390"/>
    </row>
    <row r="54" spans="1:7" ht="21.75" customHeight="1">
      <c r="A54" s="390"/>
      <c r="B54" s="390"/>
      <c r="C54" s="390"/>
      <c r="D54" s="390"/>
      <c r="E54" s="390"/>
      <c r="F54" s="390"/>
      <c r="G54" s="390"/>
    </row>
    <row r="55" spans="1:7" ht="15.75">
      <c r="A55" s="397" t="s">
        <v>129</v>
      </c>
      <c r="B55" s="397"/>
      <c r="C55" s="397"/>
      <c r="D55" s="397"/>
      <c r="E55" s="397"/>
      <c r="F55" s="397"/>
      <c r="G55" s="397"/>
    </row>
    <row r="56" spans="1:7" ht="33" customHeight="1">
      <c r="A56" s="390" t="s">
        <v>130</v>
      </c>
      <c r="B56" s="390"/>
      <c r="C56" s="390"/>
      <c r="D56" s="390"/>
      <c r="E56" s="390"/>
      <c r="F56" s="390"/>
      <c r="G56" s="390"/>
    </row>
    <row r="57" spans="1:7" ht="15.75">
      <c r="A57" s="392" t="s">
        <v>131</v>
      </c>
      <c r="B57" s="392"/>
      <c r="C57" s="392"/>
      <c r="D57" s="392"/>
      <c r="E57" s="392"/>
      <c r="F57" s="392"/>
      <c r="G57" s="392"/>
    </row>
    <row r="58" spans="1:7" ht="20.25" customHeight="1">
      <c r="A58" s="396" t="s">
        <v>132</v>
      </c>
      <c r="B58" s="396"/>
      <c r="C58" s="396"/>
      <c r="D58" s="396"/>
      <c r="E58" s="396"/>
      <c r="F58" s="396"/>
      <c r="G58" s="396"/>
    </row>
    <row r="59" spans="1:7" ht="23.25" customHeight="1">
      <c r="A59" s="396"/>
      <c r="B59" s="396"/>
      <c r="C59" s="396"/>
      <c r="D59" s="396"/>
      <c r="E59" s="396"/>
      <c r="F59" s="396"/>
      <c r="G59" s="396"/>
    </row>
    <row r="60" spans="1:7" ht="15.75">
      <c r="A60" s="397" t="s">
        <v>133</v>
      </c>
      <c r="B60" s="397"/>
      <c r="C60" s="397"/>
      <c r="D60" s="397"/>
      <c r="E60" s="397"/>
      <c r="F60" s="397"/>
      <c r="G60" s="397"/>
    </row>
    <row r="61" spans="1:7" ht="15.75" customHeight="1">
      <c r="A61" s="390" t="s">
        <v>134</v>
      </c>
      <c r="B61" s="390"/>
      <c r="C61" s="390"/>
      <c r="D61" s="390"/>
      <c r="E61" s="390"/>
      <c r="F61" s="390"/>
      <c r="G61" s="390"/>
    </row>
    <row r="62" spans="1:7" ht="33.75" customHeight="1">
      <c r="A62" s="390"/>
      <c r="B62" s="390"/>
      <c r="C62" s="390"/>
      <c r="D62" s="390"/>
      <c r="E62" s="390"/>
      <c r="F62" s="390"/>
      <c r="G62" s="390"/>
    </row>
    <row r="63" spans="1:7" ht="15.75">
      <c r="A63" s="392" t="s">
        <v>135</v>
      </c>
      <c r="B63" s="392"/>
      <c r="C63" s="392"/>
      <c r="D63" s="392"/>
      <c r="E63" s="392"/>
      <c r="F63" s="392"/>
      <c r="G63" s="392"/>
    </row>
    <row r="64" spans="1:7" ht="17.25" customHeight="1">
      <c r="A64" s="390" t="s">
        <v>324</v>
      </c>
      <c r="B64" s="390"/>
      <c r="C64" s="390"/>
      <c r="D64" s="390"/>
      <c r="E64" s="390"/>
      <c r="F64" s="390"/>
      <c r="G64" s="390"/>
    </row>
    <row r="65" spans="1:7" ht="16.5" customHeight="1">
      <c r="A65" s="390"/>
      <c r="B65" s="390"/>
      <c r="C65" s="390"/>
      <c r="D65" s="390"/>
      <c r="E65" s="390"/>
      <c r="F65" s="390"/>
      <c r="G65" s="390"/>
    </row>
    <row r="66" spans="1:7" ht="15.75">
      <c r="A66" s="390" t="s">
        <v>325</v>
      </c>
      <c r="B66" s="397"/>
      <c r="C66" s="397"/>
      <c r="D66" s="397"/>
      <c r="E66" s="397"/>
      <c r="F66" s="397"/>
      <c r="G66" s="397"/>
    </row>
    <row r="67" spans="1:7" ht="33.75" customHeight="1">
      <c r="A67" s="390" t="s">
        <v>136</v>
      </c>
      <c r="B67" s="390"/>
      <c r="C67" s="390"/>
      <c r="D67" s="390"/>
      <c r="E67" s="390"/>
      <c r="F67" s="390"/>
      <c r="G67" s="390"/>
    </row>
    <row r="68" spans="1:7" ht="51.75" customHeight="1">
      <c r="A68" s="390" t="s">
        <v>137</v>
      </c>
      <c r="B68" s="390"/>
      <c r="C68" s="390"/>
      <c r="D68" s="390"/>
      <c r="E68" s="390"/>
      <c r="F68" s="390"/>
      <c r="G68" s="390"/>
    </row>
    <row r="69" spans="1:7" ht="36.75" customHeight="1">
      <c r="A69" s="390" t="s">
        <v>138</v>
      </c>
      <c r="B69" s="390"/>
      <c r="C69" s="390"/>
      <c r="D69" s="390"/>
      <c r="E69" s="390"/>
      <c r="F69" s="390"/>
      <c r="G69" s="390"/>
    </row>
    <row r="70" spans="1:7" s="390" customFormat="1" ht="20.25" customHeight="1">
      <c r="A70" s="390" t="s">
        <v>139</v>
      </c>
    </row>
    <row r="71" spans="1:7" ht="30.75" customHeight="1">
      <c r="A71" s="397" t="s">
        <v>140</v>
      </c>
      <c r="B71" s="397"/>
      <c r="C71" s="397"/>
      <c r="D71" s="397"/>
      <c r="E71" s="397"/>
      <c r="F71" s="397"/>
      <c r="G71" s="397"/>
    </row>
    <row r="72" spans="1:7" ht="15.75">
      <c r="A72" s="200"/>
      <c r="B72" s="199"/>
      <c r="C72" s="199"/>
      <c r="D72" s="199"/>
      <c r="E72" s="199"/>
    </row>
    <row r="73" spans="1:7" ht="30">
      <c r="B73" s="207"/>
      <c r="C73" s="209" t="s">
        <v>141</v>
      </c>
      <c r="D73" s="209" t="s">
        <v>142</v>
      </c>
    </row>
    <row r="74" spans="1:7">
      <c r="B74" s="207" t="s">
        <v>143</v>
      </c>
      <c r="C74" s="226">
        <v>6793.79</v>
      </c>
      <c r="D74" s="226">
        <v>6183.21</v>
      </c>
    </row>
    <row r="75" spans="1:7">
      <c r="B75" s="207" t="s">
        <v>144</v>
      </c>
      <c r="C75" s="226">
        <v>6820.47</v>
      </c>
      <c r="D75" s="226">
        <v>6197.68</v>
      </c>
    </row>
    <row r="76" spans="1:7" ht="15.75">
      <c r="A76" s="200"/>
      <c r="B76" s="199"/>
      <c r="C76" s="199"/>
      <c r="D76" s="199"/>
    </row>
    <row r="77" spans="1:7" ht="15.75">
      <c r="A77" s="200"/>
      <c r="B77" s="199"/>
      <c r="C77" s="199"/>
      <c r="D77" s="199"/>
      <c r="E77" s="199"/>
    </row>
    <row r="78" spans="1:7" ht="15.75">
      <c r="A78" s="200" t="s">
        <v>145</v>
      </c>
      <c r="B78" s="199"/>
      <c r="C78" s="199"/>
      <c r="D78" s="199"/>
      <c r="E78" s="199"/>
    </row>
    <row r="79" spans="1:7" ht="15.75">
      <c r="A79" s="200"/>
      <c r="B79" s="199"/>
      <c r="C79" s="199"/>
      <c r="D79" s="199"/>
      <c r="E79" s="199"/>
    </row>
    <row r="80" spans="1:7" ht="30">
      <c r="A80" s="212" t="s">
        <v>146</v>
      </c>
      <c r="B80" s="212" t="s">
        <v>147</v>
      </c>
      <c r="C80" s="212" t="s">
        <v>148</v>
      </c>
      <c r="D80" s="212" t="s">
        <v>149</v>
      </c>
      <c r="E80" s="212" t="s">
        <v>150</v>
      </c>
    </row>
    <row r="81" spans="1:6">
      <c r="A81" s="207" t="s">
        <v>151</v>
      </c>
      <c r="B81" s="208" t="s">
        <v>83</v>
      </c>
      <c r="C81" s="210">
        <v>5470288.0899999999</v>
      </c>
      <c r="D81" s="226">
        <v>6793.79</v>
      </c>
      <c r="E81" s="228">
        <f>+C81*D81</f>
        <v>37163988522.961098</v>
      </c>
    </row>
    <row r="82" spans="1:6">
      <c r="A82" s="207" t="s">
        <v>152</v>
      </c>
      <c r="B82" s="208" t="s">
        <v>83</v>
      </c>
      <c r="C82" s="306">
        <v>3944.57</v>
      </c>
      <c r="D82" s="226">
        <v>6793.79</v>
      </c>
      <c r="E82" s="228">
        <f>+C82*D82</f>
        <v>26798580.2203</v>
      </c>
    </row>
    <row r="83" spans="1:6" ht="15.75">
      <c r="A83" s="200"/>
      <c r="B83" s="199"/>
      <c r="C83" s="199"/>
      <c r="D83" s="199"/>
      <c r="E83" s="199"/>
    </row>
    <row r="85" spans="1:6" ht="15.75">
      <c r="A85" s="392" t="s">
        <v>186</v>
      </c>
      <c r="B85" s="392"/>
      <c r="C85" s="392"/>
      <c r="D85" s="392"/>
      <c r="E85" s="392"/>
      <c r="F85" s="392"/>
    </row>
    <row r="86" spans="1:6" ht="24" customHeight="1">
      <c r="A86" s="398" t="s">
        <v>153</v>
      </c>
      <c r="B86" s="398"/>
      <c r="C86" s="398"/>
      <c r="D86" s="398"/>
      <c r="E86" s="398"/>
      <c r="F86" s="398"/>
    </row>
    <row r="87" spans="1:6" ht="30.75" customHeight="1">
      <c r="A87" s="398"/>
      <c r="B87" s="398"/>
      <c r="C87" s="398"/>
      <c r="D87" s="398"/>
      <c r="E87" s="398"/>
      <c r="F87" s="398"/>
    </row>
    <row r="88" spans="1:6" ht="22.5" customHeight="1">
      <c r="A88" s="398"/>
      <c r="B88" s="398"/>
      <c r="C88" s="398"/>
      <c r="D88" s="398"/>
      <c r="E88" s="398"/>
      <c r="F88" s="398"/>
    </row>
    <row r="89" spans="1:6" ht="15.75">
      <c r="A89" s="397" t="s">
        <v>154</v>
      </c>
      <c r="B89" s="397"/>
      <c r="C89" s="397"/>
      <c r="D89" s="397"/>
      <c r="E89" s="397"/>
      <c r="F89" s="397"/>
    </row>
    <row r="90" spans="1:6" ht="15.75">
      <c r="A90" s="200"/>
      <c r="B90" s="199"/>
      <c r="C90" s="199"/>
      <c r="D90" s="199"/>
      <c r="E90" s="199"/>
    </row>
    <row r="91" spans="1:6" ht="23.25" customHeight="1">
      <c r="A91" s="402" t="s">
        <v>335</v>
      </c>
      <c r="B91" s="402"/>
      <c r="C91" s="402"/>
      <c r="D91" s="402"/>
      <c r="E91" s="402"/>
      <c r="F91" s="402"/>
    </row>
    <row r="92" spans="1:6" ht="29.25" customHeight="1">
      <c r="A92" s="402"/>
      <c r="B92" s="402"/>
      <c r="C92" s="402"/>
      <c r="D92" s="402"/>
      <c r="E92" s="402"/>
      <c r="F92" s="402"/>
    </row>
    <row r="93" spans="1:6" ht="28.5" customHeight="1">
      <c r="A93" s="402"/>
      <c r="B93" s="402"/>
      <c r="C93" s="402"/>
      <c r="D93" s="402"/>
      <c r="E93" s="402"/>
      <c r="F93" s="402"/>
    </row>
    <row r="94" spans="1:6">
      <c r="A94" s="403" t="s">
        <v>155</v>
      </c>
      <c r="B94" s="403"/>
      <c r="C94" s="403"/>
      <c r="D94" s="403"/>
      <c r="E94" s="403"/>
      <c r="F94" s="403"/>
    </row>
    <row r="95" spans="1:6">
      <c r="A95" s="403"/>
      <c r="B95" s="403"/>
      <c r="C95" s="403"/>
      <c r="D95" s="403"/>
      <c r="E95" s="403"/>
      <c r="F95" s="403"/>
    </row>
    <row r="97" spans="1:5" ht="30">
      <c r="A97" s="212" t="s">
        <v>156</v>
      </c>
      <c r="B97" s="212" t="s">
        <v>147</v>
      </c>
      <c r="C97" s="212" t="s">
        <v>148</v>
      </c>
      <c r="D97" s="212" t="s">
        <v>149</v>
      </c>
      <c r="E97" s="212" t="s">
        <v>150</v>
      </c>
    </row>
    <row r="98" spans="1:5">
      <c r="A98" s="207" t="s">
        <v>157</v>
      </c>
      <c r="B98" s="208" t="s">
        <v>83</v>
      </c>
      <c r="C98" s="307">
        <v>17776.240000000002</v>
      </c>
      <c r="D98" s="273">
        <v>6793.79</v>
      </c>
      <c r="E98" s="275">
        <f>+C98*D98</f>
        <v>120768041.54960001</v>
      </c>
    </row>
    <row r="99" spans="1:5">
      <c r="A99" s="213" t="s">
        <v>279</v>
      </c>
      <c r="B99" s="208" t="s">
        <v>83</v>
      </c>
      <c r="C99" s="273">
        <v>0</v>
      </c>
      <c r="D99" s="273">
        <v>6793.79</v>
      </c>
      <c r="E99" s="275">
        <f t="shared" ref="E99:E102" si="0">+C99*D99</f>
        <v>0</v>
      </c>
    </row>
    <row r="100" spans="1:5">
      <c r="A100" s="207" t="s">
        <v>280</v>
      </c>
      <c r="B100" s="208" t="s">
        <v>83</v>
      </c>
      <c r="C100" s="273">
        <v>219.96</v>
      </c>
      <c r="D100" s="274">
        <v>6793.79</v>
      </c>
      <c r="E100" s="275">
        <f t="shared" si="0"/>
        <v>1494362.0484</v>
      </c>
    </row>
    <row r="101" spans="1:5">
      <c r="A101" s="207" t="s">
        <v>281</v>
      </c>
      <c r="B101" s="208" t="s">
        <v>83</v>
      </c>
      <c r="C101" s="273">
        <v>0</v>
      </c>
      <c r="D101" s="274">
        <v>6793.79</v>
      </c>
      <c r="E101" s="275">
        <f t="shared" si="0"/>
        <v>0</v>
      </c>
    </row>
    <row r="102" spans="1:5">
      <c r="A102" s="207" t="s">
        <v>282</v>
      </c>
      <c r="B102" s="208" t="s">
        <v>83</v>
      </c>
      <c r="C102" s="245">
        <v>6.9</v>
      </c>
      <c r="D102" s="274">
        <v>6793.79</v>
      </c>
      <c r="E102" s="275">
        <f t="shared" si="0"/>
        <v>46877.151000000005</v>
      </c>
    </row>
    <row r="103" spans="1:5">
      <c r="A103" s="405" t="s">
        <v>158</v>
      </c>
      <c r="B103" s="406"/>
      <c r="C103" s="273">
        <f>+C99+C98</f>
        <v>17776.240000000002</v>
      </c>
      <c r="D103" s="273"/>
      <c r="E103" s="275">
        <f>+E99+E98</f>
        <v>120768041.54960001</v>
      </c>
    </row>
    <row r="104" spans="1:5">
      <c r="A104" s="201"/>
      <c r="B104" s="199"/>
      <c r="C104" s="199"/>
      <c r="D104" s="199"/>
      <c r="E104" s="199"/>
    </row>
    <row r="105" spans="1:5" ht="15.75">
      <c r="A105" s="200"/>
      <c r="B105" s="199"/>
      <c r="C105" s="199"/>
      <c r="D105" s="199"/>
      <c r="E105" s="199"/>
    </row>
    <row r="106" spans="1:5">
      <c r="A106" s="204"/>
      <c r="B106" s="199"/>
      <c r="C106" s="199"/>
      <c r="D106" s="199"/>
      <c r="E106" s="199"/>
    </row>
    <row r="107" spans="1:5" ht="15.75">
      <c r="A107" s="200" t="s">
        <v>159</v>
      </c>
      <c r="B107" s="199"/>
      <c r="C107" s="199"/>
      <c r="D107" s="199"/>
      <c r="E107" s="199"/>
    </row>
    <row r="108" spans="1:5">
      <c r="B108" s="199"/>
      <c r="C108" s="199"/>
      <c r="D108" s="199"/>
      <c r="E108" s="199"/>
    </row>
    <row r="109" spans="1:5" ht="60">
      <c r="A109" s="212" t="s">
        <v>160</v>
      </c>
      <c r="B109" s="212" t="s">
        <v>161</v>
      </c>
      <c r="C109" s="212" t="s">
        <v>187</v>
      </c>
      <c r="D109" s="212" t="s">
        <v>162</v>
      </c>
      <c r="E109" s="199"/>
    </row>
    <row r="110" spans="1:5">
      <c r="A110" s="213" t="s">
        <v>163</v>
      </c>
      <c r="B110" s="214"/>
      <c r="C110" s="216"/>
      <c r="D110" s="208"/>
      <c r="E110" s="199"/>
    </row>
    <row r="111" spans="1:5">
      <c r="A111" s="207" t="s">
        <v>164</v>
      </c>
      <c r="B111" s="308">
        <v>1067.0488230000001</v>
      </c>
      <c r="C111" s="211">
        <v>5335244.1150000002</v>
      </c>
      <c r="D111" s="208">
        <v>25</v>
      </c>
      <c r="E111" s="199"/>
    </row>
    <row r="112" spans="1:5">
      <c r="A112" s="207" t="s">
        <v>165</v>
      </c>
      <c r="B112" s="308">
        <v>1071.778276</v>
      </c>
      <c r="C112" s="211">
        <v>5358891.38</v>
      </c>
      <c r="D112" s="208">
        <v>25</v>
      </c>
      <c r="E112" s="199"/>
    </row>
    <row r="113" spans="1:5">
      <c r="A113" s="207" t="s">
        <v>166</v>
      </c>
      <c r="B113" s="308">
        <v>1077.4447279999999</v>
      </c>
      <c r="C113" s="211">
        <v>5387223.6399999997</v>
      </c>
      <c r="D113" s="208">
        <v>25</v>
      </c>
      <c r="E113" s="199"/>
    </row>
    <row r="114" spans="1:5">
      <c r="A114" s="213" t="s">
        <v>167</v>
      </c>
      <c r="B114" s="235"/>
      <c r="C114" s="217"/>
      <c r="D114" s="208"/>
      <c r="E114" s="199"/>
    </row>
    <row r="115" spans="1:5">
      <c r="A115" s="207" t="s">
        <v>168</v>
      </c>
      <c r="B115" s="309">
        <v>1083.3461030000001</v>
      </c>
      <c r="C115" s="211">
        <v>5416730.5150000006</v>
      </c>
      <c r="D115" s="208">
        <v>25</v>
      </c>
      <c r="E115" s="199"/>
    </row>
    <row r="116" spans="1:5">
      <c r="A116" s="207" t="s">
        <v>169</v>
      </c>
      <c r="B116" s="309">
        <v>1088.3863719999999</v>
      </c>
      <c r="C116" s="211">
        <v>5441931.8599999994</v>
      </c>
      <c r="D116" s="208">
        <v>25</v>
      </c>
      <c r="E116" s="199"/>
    </row>
    <row r="117" spans="1:5">
      <c r="A117" s="207" t="s">
        <v>170</v>
      </c>
      <c r="B117" s="309">
        <v>1093.268703</v>
      </c>
      <c r="C117" s="211">
        <v>5466343.5149999997</v>
      </c>
      <c r="D117" s="208">
        <v>26</v>
      </c>
      <c r="E117" s="199"/>
    </row>
    <row r="118" spans="1:5">
      <c r="A118" s="213" t="s">
        <v>171</v>
      </c>
      <c r="B118" s="208"/>
      <c r="C118" s="217"/>
      <c r="D118" s="208"/>
      <c r="E118" s="199"/>
    </row>
    <row r="119" spans="1:5">
      <c r="A119" s="207" t="s">
        <v>172</v>
      </c>
      <c r="B119" s="211"/>
      <c r="C119" s="211"/>
      <c r="D119" s="208"/>
      <c r="E119" s="199"/>
    </row>
    <row r="120" spans="1:5">
      <c r="A120" s="207" t="s">
        <v>173</v>
      </c>
      <c r="B120" s="211"/>
      <c r="C120" s="211"/>
      <c r="D120" s="208"/>
      <c r="E120" s="199"/>
    </row>
    <row r="121" spans="1:5">
      <c r="A121" s="207" t="s">
        <v>174</v>
      </c>
      <c r="B121" s="211"/>
      <c r="C121" s="211"/>
      <c r="D121" s="208"/>
      <c r="E121" s="199"/>
    </row>
    <row r="122" spans="1:5">
      <c r="A122" s="213" t="s">
        <v>175</v>
      </c>
      <c r="B122" s="208"/>
      <c r="C122" s="217"/>
      <c r="D122" s="208"/>
      <c r="E122" s="199"/>
    </row>
    <row r="123" spans="1:5">
      <c r="A123" s="207" t="s">
        <v>176</v>
      </c>
      <c r="B123" s="236"/>
      <c r="C123" s="211"/>
      <c r="D123" s="208"/>
      <c r="E123" s="199"/>
    </row>
    <row r="124" spans="1:5">
      <c r="A124" s="207" t="s">
        <v>177</v>
      </c>
      <c r="B124" s="211"/>
      <c r="C124" s="211"/>
      <c r="D124" s="208"/>
      <c r="E124" s="199"/>
    </row>
    <row r="125" spans="1:5">
      <c r="A125" s="207" t="s">
        <v>178</v>
      </c>
      <c r="B125" s="211"/>
      <c r="C125" s="211"/>
      <c r="D125" s="208"/>
      <c r="E125" s="199"/>
    </row>
    <row r="126" spans="1:5" ht="15.75">
      <c r="A126" s="200"/>
      <c r="B126" s="199"/>
      <c r="C126" s="199"/>
      <c r="D126" s="199"/>
      <c r="E126" s="199"/>
    </row>
    <row r="127" spans="1:5">
      <c r="A127" s="204"/>
      <c r="B127" s="199"/>
      <c r="C127" s="199"/>
      <c r="D127" s="199"/>
      <c r="E127" s="199"/>
    </row>
    <row r="128" spans="1:5" ht="15.75">
      <c r="A128" s="200" t="s">
        <v>179</v>
      </c>
      <c r="B128" s="199"/>
      <c r="C128" s="199"/>
      <c r="D128" s="199"/>
      <c r="E128" s="199"/>
    </row>
    <row r="129" spans="1:5" ht="15.75">
      <c r="A129" s="200"/>
      <c r="B129" s="199"/>
      <c r="C129" s="199"/>
      <c r="D129" s="199"/>
      <c r="E129" s="199"/>
    </row>
    <row r="130" spans="1:5" ht="15.75">
      <c r="A130" s="200" t="s">
        <v>180</v>
      </c>
      <c r="B130" s="199"/>
      <c r="C130" s="199"/>
      <c r="D130" s="199"/>
      <c r="E130" s="199"/>
    </row>
    <row r="131" spans="1:5">
      <c r="A131" s="390" t="s">
        <v>181</v>
      </c>
      <c r="B131" s="390"/>
      <c r="C131" s="390"/>
      <c r="D131" s="390"/>
      <c r="E131" s="390"/>
    </row>
    <row r="132" spans="1:5">
      <c r="A132" s="390"/>
      <c r="B132" s="390"/>
      <c r="C132" s="390"/>
      <c r="D132" s="390"/>
      <c r="E132" s="390"/>
    </row>
    <row r="133" spans="1:5">
      <c r="D133" s="199"/>
      <c r="E133" s="199"/>
    </row>
    <row r="134" spans="1:5">
      <c r="B134" s="404" t="s">
        <v>41</v>
      </c>
      <c r="C134" s="404"/>
      <c r="D134" s="404"/>
      <c r="E134" s="199"/>
    </row>
    <row r="135" spans="1:5" ht="30">
      <c r="B135" s="212" t="s">
        <v>18</v>
      </c>
      <c r="C135" s="212" t="s">
        <v>326</v>
      </c>
      <c r="D135" s="212" t="s">
        <v>327</v>
      </c>
      <c r="E135" s="199"/>
    </row>
    <row r="136" spans="1:5">
      <c r="B136" s="207" t="s">
        <v>182</v>
      </c>
      <c r="C136" s="211">
        <v>31794.818468999852</v>
      </c>
      <c r="D136" s="150">
        <v>36464.44</v>
      </c>
      <c r="E136" s="199"/>
    </row>
    <row r="137" spans="1:5">
      <c r="B137" s="213" t="s">
        <v>158</v>
      </c>
      <c r="C137" s="215">
        <f>+SUM(C136)</f>
        <v>31794.818468999852</v>
      </c>
      <c r="D137" s="215">
        <f>+SUM(D136)</f>
        <v>36464.44</v>
      </c>
      <c r="E137" s="199"/>
    </row>
    <row r="138" spans="1:5">
      <c r="A138" s="199"/>
      <c r="B138" s="199"/>
      <c r="C138" s="199"/>
      <c r="D138" s="199"/>
      <c r="E138" s="199"/>
    </row>
    <row r="139" spans="1:5" ht="15.75">
      <c r="A139" s="221" t="s">
        <v>274</v>
      </c>
      <c r="B139" s="199"/>
      <c r="C139" s="199"/>
      <c r="D139" s="199"/>
      <c r="E139" s="199"/>
    </row>
    <row r="140" spans="1:5">
      <c r="A140" s="199"/>
      <c r="B140" s="199"/>
      <c r="C140" s="199"/>
      <c r="D140" s="199"/>
      <c r="E140" s="199"/>
    </row>
    <row r="141" spans="1:5">
      <c r="A141" s="230" t="s">
        <v>275</v>
      </c>
      <c r="B141" s="199"/>
      <c r="C141" s="199"/>
      <c r="D141" s="199"/>
      <c r="E141" s="199"/>
    </row>
    <row r="142" spans="1:5" ht="15.75">
      <c r="A142" s="200"/>
      <c r="B142" s="199"/>
      <c r="C142" s="199"/>
      <c r="D142" s="199"/>
      <c r="E142" s="199"/>
    </row>
    <row r="143" spans="1:5" ht="17.25" customHeight="1">
      <c r="A143" s="200" t="s">
        <v>183</v>
      </c>
      <c r="B143" s="199"/>
      <c r="C143" s="199"/>
      <c r="D143" s="199"/>
      <c r="E143" s="199"/>
    </row>
    <row r="144" spans="1:5" ht="17.25" customHeight="1">
      <c r="A144" s="231"/>
      <c r="B144" s="199"/>
      <c r="C144" s="199"/>
      <c r="D144" s="199"/>
      <c r="E144" s="199"/>
    </row>
    <row r="145" spans="1:5" ht="17.25" customHeight="1">
      <c r="A145" s="232" t="s">
        <v>283</v>
      </c>
      <c r="B145" s="199"/>
      <c r="C145" s="199"/>
      <c r="D145" s="199"/>
      <c r="E145" s="199"/>
    </row>
    <row r="146" spans="1:5" ht="17.25" customHeight="1">
      <c r="A146" s="232"/>
      <c r="B146" s="199"/>
      <c r="C146" s="199"/>
      <c r="D146" s="199"/>
      <c r="E146" s="199"/>
    </row>
    <row r="147" spans="1:5" ht="17.25" customHeight="1">
      <c r="A147" s="237" t="s">
        <v>284</v>
      </c>
      <c r="B147" s="199"/>
      <c r="C147" s="199"/>
      <c r="D147" s="199"/>
      <c r="E147" s="199"/>
    </row>
    <row r="148" spans="1:5">
      <c r="A148" s="202"/>
      <c r="B148" s="199"/>
      <c r="C148" s="199"/>
      <c r="D148" s="199"/>
      <c r="E148" s="199"/>
    </row>
    <row r="149" spans="1:5">
      <c r="A149" s="212" t="s">
        <v>156</v>
      </c>
      <c r="B149" s="212" t="s">
        <v>141</v>
      </c>
      <c r="C149" s="212" t="s">
        <v>142</v>
      </c>
      <c r="E149" s="199"/>
    </row>
    <row r="150" spans="1:5" ht="30" customHeight="1">
      <c r="A150" s="400" t="s">
        <v>184</v>
      </c>
      <c r="B150" s="311">
        <v>17776.240000000002</v>
      </c>
      <c r="C150" s="139">
        <v>14401.94</v>
      </c>
      <c r="E150" s="199"/>
    </row>
    <row r="151" spans="1:5">
      <c r="A151" s="401"/>
      <c r="B151" s="229"/>
      <c r="C151" s="310"/>
      <c r="E151" s="199"/>
    </row>
    <row r="152" spans="1:5">
      <c r="A152" s="213" t="s">
        <v>158</v>
      </c>
      <c r="B152" s="215">
        <f>SUM(B150:B151)</f>
        <v>17776.240000000002</v>
      </c>
      <c r="C152" s="215">
        <f>SUM(C150:C151)</f>
        <v>14401.94</v>
      </c>
      <c r="E152" s="199"/>
    </row>
    <row r="153" spans="1:5">
      <c r="A153" s="202"/>
      <c r="B153" s="199"/>
      <c r="C153" s="199"/>
      <c r="D153" s="199"/>
      <c r="E153" s="199"/>
    </row>
    <row r="154" spans="1:5">
      <c r="A154" s="202"/>
      <c r="B154" s="199"/>
      <c r="C154" s="199"/>
      <c r="D154" s="199"/>
      <c r="E154" s="199"/>
    </row>
    <row r="155" spans="1:5">
      <c r="A155" s="82" t="s">
        <v>332</v>
      </c>
      <c r="B155" s="199"/>
      <c r="C155" s="199"/>
      <c r="D155" s="199"/>
      <c r="E155" s="199"/>
    </row>
    <row r="156" spans="1:5" ht="55.5" customHeight="1">
      <c r="A156" s="399" t="s">
        <v>333</v>
      </c>
      <c r="B156" s="399"/>
      <c r="C156" s="399"/>
      <c r="D156" s="199"/>
      <c r="E156" s="199"/>
    </row>
    <row r="157" spans="1:5">
      <c r="A157" s="278"/>
      <c r="B157" s="279"/>
      <c r="C157" s="279"/>
      <c r="D157" s="279"/>
    </row>
    <row r="158" spans="1:5">
      <c r="A158" s="279"/>
      <c r="B158" s="279"/>
      <c r="C158" s="279"/>
      <c r="D158" s="279"/>
    </row>
    <row r="159" spans="1:5">
      <c r="A159" s="279"/>
      <c r="B159" s="279"/>
      <c r="C159" s="279"/>
      <c r="D159" s="279"/>
    </row>
    <row r="160" spans="1:5">
      <c r="A160" s="279"/>
      <c r="B160" s="279"/>
      <c r="C160" s="279"/>
      <c r="D160" s="279"/>
    </row>
    <row r="161" spans="1:4">
      <c r="A161" s="279"/>
      <c r="B161" s="279"/>
      <c r="C161" s="279"/>
      <c r="D161" s="279"/>
    </row>
    <row r="162" spans="1:4">
      <c r="A162" s="279"/>
      <c r="B162" s="279"/>
      <c r="C162" s="279"/>
      <c r="D162" s="279"/>
    </row>
    <row r="163" spans="1:4">
      <c r="A163" s="279"/>
      <c r="B163" s="279"/>
      <c r="C163" s="279"/>
      <c r="D163" s="279"/>
    </row>
    <row r="164" spans="1:4">
      <c r="A164" s="279"/>
      <c r="B164" s="279"/>
      <c r="C164" s="279"/>
      <c r="D164" s="279"/>
    </row>
    <row r="165" spans="1:4">
      <c r="A165" s="279"/>
      <c r="B165" s="279"/>
      <c r="C165" s="279"/>
      <c r="D165" s="279"/>
    </row>
    <row r="166" spans="1:4">
      <c r="A166" s="279"/>
      <c r="B166" s="279"/>
      <c r="C166" s="279"/>
      <c r="D166" s="279"/>
    </row>
    <row r="167" spans="1:4">
      <c r="A167" s="279"/>
      <c r="B167" s="279"/>
      <c r="C167" s="279"/>
      <c r="D167" s="279"/>
    </row>
    <row r="168" spans="1:4">
      <c r="A168" s="279"/>
      <c r="B168" s="279"/>
      <c r="C168" s="279"/>
      <c r="D168" s="279"/>
    </row>
    <row r="169" spans="1:4">
      <c r="A169" s="279"/>
      <c r="B169" s="279"/>
      <c r="C169" s="279"/>
      <c r="D169" s="279"/>
    </row>
    <row r="170" spans="1:4">
      <c r="A170" s="279"/>
      <c r="B170" s="279"/>
      <c r="C170" s="279"/>
      <c r="D170" s="279"/>
    </row>
    <row r="171" spans="1:4">
      <c r="A171" s="279"/>
      <c r="B171" s="279"/>
      <c r="C171" s="279"/>
      <c r="D171" s="279"/>
    </row>
    <row r="172" spans="1:4">
      <c r="A172" s="279"/>
      <c r="B172" s="279"/>
      <c r="C172" s="279"/>
      <c r="D172" s="279"/>
    </row>
    <row r="173" spans="1:4">
      <c r="A173" s="279"/>
      <c r="B173" s="279"/>
      <c r="C173" s="279"/>
      <c r="D173" s="279"/>
    </row>
    <row r="174" spans="1:4">
      <c r="A174" s="279"/>
      <c r="B174" s="279"/>
      <c r="C174" s="279"/>
      <c r="D174" s="279"/>
    </row>
  </sheetData>
  <mergeCells count="67">
    <mergeCell ref="A156:C156"/>
    <mergeCell ref="A150:A151"/>
    <mergeCell ref="A89:F89"/>
    <mergeCell ref="A91:F93"/>
    <mergeCell ref="A94:F95"/>
    <mergeCell ref="A131:E132"/>
    <mergeCell ref="B134:D134"/>
    <mergeCell ref="A103:B103"/>
    <mergeCell ref="A86:F88"/>
    <mergeCell ref="A60:G60"/>
    <mergeCell ref="A61:G62"/>
    <mergeCell ref="A63:G63"/>
    <mergeCell ref="A64:G65"/>
    <mergeCell ref="A66:G66"/>
    <mergeCell ref="A67:G67"/>
    <mergeCell ref="A68:G68"/>
    <mergeCell ref="A69:G69"/>
    <mergeCell ref="A70:XFD70"/>
    <mergeCell ref="A71:G71"/>
    <mergeCell ref="A85:F85"/>
    <mergeCell ref="A58:G59"/>
    <mergeCell ref="A41:G41"/>
    <mergeCell ref="A42:G43"/>
    <mergeCell ref="A44:G45"/>
    <mergeCell ref="A46:G47"/>
    <mergeCell ref="A48:G48"/>
    <mergeCell ref="A49:G51"/>
    <mergeCell ref="A52:G52"/>
    <mergeCell ref="A53:G54"/>
    <mergeCell ref="A55:G55"/>
    <mergeCell ref="A56:G56"/>
    <mergeCell ref="A57:G57"/>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25:G25"/>
    <mergeCell ref="A17:G17"/>
    <mergeCell ref="A18:G18"/>
    <mergeCell ref="A19:G19"/>
    <mergeCell ref="A20:G20"/>
    <mergeCell ref="A21:G21"/>
    <mergeCell ref="A14:G14"/>
    <mergeCell ref="A15:G15"/>
    <mergeCell ref="A16:G16"/>
    <mergeCell ref="A13:G13"/>
    <mergeCell ref="A2:G2"/>
    <mergeCell ref="A3:G3"/>
    <mergeCell ref="A4:G4"/>
    <mergeCell ref="A5:G5"/>
    <mergeCell ref="A6:G6"/>
    <mergeCell ref="A7:G7"/>
    <mergeCell ref="A8:G9"/>
    <mergeCell ref="A10:G10"/>
    <mergeCell ref="A11:G11"/>
    <mergeCell ref="A12:G12"/>
  </mergeCells>
  <hyperlinks>
    <hyperlink ref="A141" location="'11'!A1" display="Ver Cuadr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08"/>
  <sheetViews>
    <sheetView showGridLines="0" zoomScale="70" zoomScaleNormal="70" workbookViewId="0">
      <pane ySplit="7" topLeftCell="A74" activePane="bottomLeft" state="frozen"/>
      <selection pane="bottomLeft" activeCell="B1" sqref="B1"/>
    </sheetView>
  </sheetViews>
  <sheetFormatPr baseColWidth="10" defaultRowHeight="15"/>
  <cols>
    <col min="1" max="1" width="26" style="219" customWidth="1"/>
    <col min="2" max="2" width="50.5703125" style="219" customWidth="1"/>
    <col min="3" max="3" width="23.85546875" style="219" bestFit="1" customWidth="1"/>
    <col min="4" max="4" width="12.140625" style="219" customWidth="1"/>
    <col min="5" max="5" width="13.140625" style="219" bestFit="1" customWidth="1"/>
    <col min="6" max="6" width="19.5703125" style="219" bestFit="1" customWidth="1"/>
    <col min="7" max="7" width="14" style="219" customWidth="1"/>
    <col min="8" max="9" width="14.42578125" style="219" bestFit="1" customWidth="1"/>
    <col min="10" max="10" width="15.85546875" style="219" bestFit="1" customWidth="1"/>
    <col min="11" max="11" width="16.28515625" style="219" bestFit="1" customWidth="1"/>
    <col min="12" max="12" width="11.7109375" style="219" customWidth="1"/>
    <col min="13" max="16384" width="11.42578125" style="219"/>
  </cols>
  <sheetData>
    <row r="1" spans="1:15" ht="18.75">
      <c r="A1" s="218" t="s">
        <v>188</v>
      </c>
    </row>
    <row r="2" spans="1:15" ht="18.75">
      <c r="A2" s="407" t="str">
        <f>+"COMPOSICIÓN DE LAS INVERSIONES DEL OPPORTUNITY FUND RENTA FJA USD CORRESPONDIENTE AL  "&amp;UPPER(TEXT(INDICE!O3,"DD \D\E MMMM \D\E YYYY"))</f>
        <v>COMPOSICIÓN DE LAS INVERSIONES DEL OPPORTUNITY FUND RENTA FJA USD CORRESPONDIENTE AL  30 DE JUNIO DE 2020</v>
      </c>
      <c r="B2" s="408"/>
      <c r="C2" s="408"/>
      <c r="D2" s="408"/>
      <c r="E2" s="408"/>
      <c r="F2" s="408"/>
      <c r="G2" s="408"/>
      <c r="H2" s="408"/>
      <c r="I2" s="408"/>
      <c r="J2" s="408"/>
      <c r="K2" s="220"/>
      <c r="L2" s="220"/>
    </row>
    <row r="4" spans="1:15" ht="86.25" customHeight="1">
      <c r="A4" s="240" t="s">
        <v>189</v>
      </c>
      <c r="B4" s="240" t="s">
        <v>190</v>
      </c>
      <c r="C4" s="240" t="s">
        <v>201</v>
      </c>
      <c r="D4" s="240" t="s">
        <v>202</v>
      </c>
      <c r="E4" s="240" t="s">
        <v>203</v>
      </c>
      <c r="F4" s="240" t="s">
        <v>191</v>
      </c>
      <c r="G4" s="240" t="s">
        <v>204</v>
      </c>
      <c r="H4" s="240" t="s">
        <v>192</v>
      </c>
      <c r="I4" s="240" t="s">
        <v>205</v>
      </c>
      <c r="J4" s="240" t="s">
        <v>206</v>
      </c>
      <c r="K4" s="240" t="s">
        <v>207</v>
      </c>
      <c r="L4" s="240" t="s">
        <v>208</v>
      </c>
      <c r="M4" s="240" t="s">
        <v>209</v>
      </c>
      <c r="N4" s="240" t="s">
        <v>210</v>
      </c>
      <c r="O4" s="240" t="s">
        <v>211</v>
      </c>
    </row>
    <row r="5" spans="1:15" ht="15" customHeight="1">
      <c r="A5" s="223" t="s">
        <v>212</v>
      </c>
      <c r="B5" s="223" t="s">
        <v>213</v>
      </c>
      <c r="C5" s="223" t="s">
        <v>214</v>
      </c>
      <c r="D5" s="223" t="s">
        <v>215</v>
      </c>
      <c r="E5" s="276" t="s">
        <v>216</v>
      </c>
      <c r="F5" s="223" t="s">
        <v>217</v>
      </c>
      <c r="G5" s="223" t="s">
        <v>218</v>
      </c>
      <c r="H5" s="358">
        <v>435073.97159999999</v>
      </c>
      <c r="I5" s="358">
        <v>264721.17</v>
      </c>
      <c r="J5" s="358">
        <v>304139.65106637101</v>
      </c>
      <c r="K5" s="358">
        <v>435073.97159999999</v>
      </c>
      <c r="L5" s="224">
        <v>0.06</v>
      </c>
      <c r="M5" s="225" t="s">
        <v>219</v>
      </c>
      <c r="N5" s="224">
        <f t="shared" ref="N5:N36" si="0">+J5/$C$107</f>
        <v>5.5638590994472291E-2</v>
      </c>
      <c r="O5" s="224">
        <f>+SUMIFS($N$5:$N$100,$B$5:$B$100,B5)</f>
        <v>5.5638590994472291E-2</v>
      </c>
    </row>
    <row r="6" spans="1:15">
      <c r="A6" s="223" t="s">
        <v>223</v>
      </c>
      <c r="B6" s="223" t="s">
        <v>195</v>
      </c>
      <c r="C6" s="223" t="s">
        <v>214</v>
      </c>
      <c r="D6" s="223" t="s">
        <v>215</v>
      </c>
      <c r="E6" s="276" t="s">
        <v>249</v>
      </c>
      <c r="F6" s="223" t="s">
        <v>248</v>
      </c>
      <c r="G6" s="223" t="s">
        <v>218</v>
      </c>
      <c r="H6" s="358">
        <v>249926.794272</v>
      </c>
      <c r="I6" s="358">
        <v>194716.17</v>
      </c>
      <c r="J6" s="358">
        <v>218144.478233022</v>
      </c>
      <c r="K6" s="358">
        <v>249926.794272</v>
      </c>
      <c r="L6" s="359">
        <v>5.2499999999999998E-2</v>
      </c>
      <c r="M6" s="225" t="s">
        <v>219</v>
      </c>
      <c r="N6" s="224">
        <f t="shared" si="0"/>
        <v>3.9906836742773205E-2</v>
      </c>
      <c r="O6" s="224">
        <f t="shared" ref="O6:O69" si="1">+SUMIFS($N$5:$N$100,$B$5:$B$100,B6)</f>
        <v>0.10691755041726822</v>
      </c>
    </row>
    <row r="7" spans="1:15">
      <c r="A7" s="223" t="s">
        <v>194</v>
      </c>
      <c r="B7" s="223" t="s">
        <v>200</v>
      </c>
      <c r="C7" s="223" t="s">
        <v>220</v>
      </c>
      <c r="D7" s="223" t="s">
        <v>215</v>
      </c>
      <c r="E7" s="276" t="s">
        <v>221</v>
      </c>
      <c r="F7" s="223" t="s">
        <v>222</v>
      </c>
      <c r="G7" s="223" t="s">
        <v>218</v>
      </c>
      <c r="H7" s="358">
        <v>20526.919999999998</v>
      </c>
      <c r="I7" s="358">
        <v>15428.62</v>
      </c>
      <c r="J7" s="358">
        <v>17397.5779554486</v>
      </c>
      <c r="K7" s="358">
        <v>20526.919999999998</v>
      </c>
      <c r="L7" s="224">
        <v>0.06</v>
      </c>
      <c r="M7" s="225" t="s">
        <v>219</v>
      </c>
      <c r="N7" s="224">
        <f t="shared" si="0"/>
        <v>3.1826719099720905E-3</v>
      </c>
      <c r="O7" s="224">
        <f t="shared" si="1"/>
        <v>0.11516837495628551</v>
      </c>
    </row>
    <row r="8" spans="1:15">
      <c r="A8" s="223" t="s">
        <v>212</v>
      </c>
      <c r="B8" s="223" t="s">
        <v>195</v>
      </c>
      <c r="C8" s="223" t="s">
        <v>214</v>
      </c>
      <c r="D8" s="223" t="s">
        <v>215</v>
      </c>
      <c r="E8" s="276" t="s">
        <v>238</v>
      </c>
      <c r="F8" s="223" t="s">
        <v>234</v>
      </c>
      <c r="G8" s="223" t="s">
        <v>218</v>
      </c>
      <c r="H8" s="358">
        <v>179169.8628</v>
      </c>
      <c r="I8" s="358">
        <v>135232.64000000001</v>
      </c>
      <c r="J8" s="358">
        <v>151009.51794733299</v>
      </c>
      <c r="K8" s="358">
        <v>179169.8628</v>
      </c>
      <c r="L8" s="359">
        <v>0.06</v>
      </c>
      <c r="M8" s="225" t="s">
        <v>219</v>
      </c>
      <c r="N8" s="224">
        <f t="shared" si="0"/>
        <v>2.7625325326327027E-2</v>
      </c>
      <c r="O8" s="224">
        <f t="shared" si="1"/>
        <v>0.10691755041726822</v>
      </c>
    </row>
    <row r="9" spans="1:15">
      <c r="A9" s="223" t="s">
        <v>212</v>
      </c>
      <c r="B9" s="223" t="s">
        <v>197</v>
      </c>
      <c r="C9" s="223" t="s">
        <v>214</v>
      </c>
      <c r="D9" s="223" t="s">
        <v>215</v>
      </c>
      <c r="E9" s="276" t="s">
        <v>225</v>
      </c>
      <c r="F9" s="223" t="s">
        <v>226</v>
      </c>
      <c r="G9" s="223" t="s">
        <v>218</v>
      </c>
      <c r="H9" s="358">
        <v>29726.260254000001</v>
      </c>
      <c r="I9" s="358">
        <v>26010.639999999999</v>
      </c>
      <c r="J9" s="358">
        <v>28126.396819787598</v>
      </c>
      <c r="K9" s="358">
        <v>29726.260254000001</v>
      </c>
      <c r="L9" s="224">
        <v>6.7500000000000004E-2</v>
      </c>
      <c r="M9" s="225" t="s">
        <v>219</v>
      </c>
      <c r="N9" s="224">
        <f t="shared" si="0"/>
        <v>5.1453767482059895E-3</v>
      </c>
      <c r="O9" s="224">
        <f t="shared" si="1"/>
        <v>7.5195224000636565E-2</v>
      </c>
    </row>
    <row r="10" spans="1:15">
      <c r="A10" s="223" t="s">
        <v>212</v>
      </c>
      <c r="B10" s="223" t="s">
        <v>197</v>
      </c>
      <c r="C10" s="223" t="s">
        <v>214</v>
      </c>
      <c r="D10" s="223" t="s">
        <v>215</v>
      </c>
      <c r="E10" s="276" t="s">
        <v>225</v>
      </c>
      <c r="F10" s="223" t="s">
        <v>227</v>
      </c>
      <c r="G10" s="223" t="s">
        <v>218</v>
      </c>
      <c r="H10" s="358">
        <v>85193.999861999604</v>
      </c>
      <c r="I10" s="358">
        <v>70772.97</v>
      </c>
      <c r="J10" s="358">
        <v>76955.5275597828</v>
      </c>
      <c r="K10" s="358">
        <v>85193.999861999604</v>
      </c>
      <c r="L10" s="224">
        <v>6.7000000000000004E-2</v>
      </c>
      <c r="M10" s="225" t="s">
        <v>219</v>
      </c>
      <c r="N10" s="224">
        <f t="shared" si="0"/>
        <v>1.4078062849254143E-2</v>
      </c>
      <c r="O10" s="224">
        <f t="shared" si="1"/>
        <v>7.5195224000636565E-2</v>
      </c>
    </row>
    <row r="11" spans="1:15">
      <c r="A11" s="223" t="s">
        <v>212</v>
      </c>
      <c r="B11" s="223" t="s">
        <v>195</v>
      </c>
      <c r="C11" s="223" t="s">
        <v>214</v>
      </c>
      <c r="D11" s="223" t="s">
        <v>215</v>
      </c>
      <c r="E11" s="276" t="s">
        <v>233</v>
      </c>
      <c r="F11" s="223" t="s">
        <v>234</v>
      </c>
      <c r="G11" s="223" t="s">
        <v>218</v>
      </c>
      <c r="H11" s="358">
        <v>39417.369815999999</v>
      </c>
      <c r="I11" s="358">
        <v>29770.78</v>
      </c>
      <c r="J11" s="358">
        <v>33222.221526636902</v>
      </c>
      <c r="K11" s="358">
        <v>39417.369815999999</v>
      </c>
      <c r="L11" s="359">
        <v>0.06</v>
      </c>
      <c r="M11" s="225" t="s">
        <v>219</v>
      </c>
      <c r="N11" s="224">
        <f t="shared" si="0"/>
        <v>6.0775949106515129E-3</v>
      </c>
      <c r="O11" s="224">
        <f t="shared" si="1"/>
        <v>0.10691755041726822</v>
      </c>
    </row>
    <row r="12" spans="1:15">
      <c r="A12" s="223" t="s">
        <v>212</v>
      </c>
      <c r="B12" s="223" t="s">
        <v>228</v>
      </c>
      <c r="C12" s="223" t="s">
        <v>214</v>
      </c>
      <c r="D12" s="223" t="s">
        <v>215</v>
      </c>
      <c r="E12" s="276" t="s">
        <v>229</v>
      </c>
      <c r="F12" s="223" t="s">
        <v>230</v>
      </c>
      <c r="G12" s="223" t="s">
        <v>218</v>
      </c>
      <c r="H12" s="358">
        <v>12692.602720000001</v>
      </c>
      <c r="I12" s="358">
        <v>9151.9699999999993</v>
      </c>
      <c r="J12" s="358">
        <v>10529.931355384901</v>
      </c>
      <c r="K12" s="358">
        <v>12692.602720000001</v>
      </c>
      <c r="L12" s="224">
        <v>0.09</v>
      </c>
      <c r="M12" s="225" t="s">
        <v>219</v>
      </c>
      <c r="N12" s="224">
        <f t="shared" si="0"/>
        <v>1.9263208260677524E-3</v>
      </c>
      <c r="O12" s="224">
        <f t="shared" si="1"/>
        <v>2.2184205628275763E-2</v>
      </c>
    </row>
    <row r="13" spans="1:15">
      <c r="A13" s="223" t="s">
        <v>212</v>
      </c>
      <c r="B13" s="223" t="s">
        <v>198</v>
      </c>
      <c r="C13" s="223" t="s">
        <v>214</v>
      </c>
      <c r="D13" s="223" t="s">
        <v>215</v>
      </c>
      <c r="E13" s="276" t="s">
        <v>231</v>
      </c>
      <c r="F13" s="223" t="s">
        <v>232</v>
      </c>
      <c r="G13" s="223" t="s">
        <v>218</v>
      </c>
      <c r="H13" s="358">
        <v>60500</v>
      </c>
      <c r="I13" s="358">
        <v>46239.199999999997</v>
      </c>
      <c r="J13" s="358">
        <v>51650.714933032003</v>
      </c>
      <c r="K13" s="358">
        <v>60500</v>
      </c>
      <c r="L13" s="224">
        <v>7.0000000000000007E-2</v>
      </c>
      <c r="M13" s="225" t="s">
        <v>219</v>
      </c>
      <c r="N13" s="224">
        <f t="shared" si="0"/>
        <v>9.4488600636420134E-3</v>
      </c>
      <c r="O13" s="224">
        <f t="shared" si="1"/>
        <v>0.21758477943032961</v>
      </c>
    </row>
    <row r="14" spans="1:15">
      <c r="A14" s="223" t="s">
        <v>212</v>
      </c>
      <c r="B14" s="223" t="s">
        <v>197</v>
      </c>
      <c r="C14" s="223" t="s">
        <v>214</v>
      </c>
      <c r="D14" s="223" t="s">
        <v>215</v>
      </c>
      <c r="E14" s="276" t="s">
        <v>235</v>
      </c>
      <c r="F14" s="223" t="s">
        <v>226</v>
      </c>
      <c r="G14" s="223" t="s">
        <v>218</v>
      </c>
      <c r="H14" s="358">
        <v>217992.57519599999</v>
      </c>
      <c r="I14" s="358">
        <v>191701.42</v>
      </c>
      <c r="J14" s="358">
        <v>206323.28868517399</v>
      </c>
      <c r="K14" s="358">
        <v>217992.57519599999</v>
      </c>
      <c r="L14" s="224">
        <v>6.7500000000000004E-2</v>
      </c>
      <c r="M14" s="225" t="s">
        <v>219</v>
      </c>
      <c r="N14" s="224">
        <f t="shared" si="0"/>
        <v>3.7744296186108604E-2</v>
      </c>
      <c r="O14" s="224">
        <f t="shared" si="1"/>
        <v>7.5195224000636565E-2</v>
      </c>
    </row>
    <row r="15" spans="1:15">
      <c r="A15" s="223" t="s">
        <v>212</v>
      </c>
      <c r="B15" s="223" t="s">
        <v>197</v>
      </c>
      <c r="C15" s="223" t="s">
        <v>214</v>
      </c>
      <c r="D15" s="223" t="s">
        <v>215</v>
      </c>
      <c r="E15" s="276" t="s">
        <v>236</v>
      </c>
      <c r="F15" s="223" t="s">
        <v>227</v>
      </c>
      <c r="G15" s="223" t="s">
        <v>218</v>
      </c>
      <c r="H15" s="358">
        <v>54850.931465000001</v>
      </c>
      <c r="I15" s="358">
        <v>45953.08</v>
      </c>
      <c r="J15" s="358">
        <v>49606.024227521099</v>
      </c>
      <c r="K15" s="358">
        <v>54850.931465000001</v>
      </c>
      <c r="L15" s="224">
        <v>6.7000000000000004E-2</v>
      </c>
      <c r="M15" s="225" t="s">
        <v>219</v>
      </c>
      <c r="N15" s="224">
        <f t="shared" si="0"/>
        <v>9.0748091647367135E-3</v>
      </c>
      <c r="O15" s="224">
        <f t="shared" si="1"/>
        <v>7.5195224000636565E-2</v>
      </c>
    </row>
    <row r="16" spans="1:15">
      <c r="A16" s="223" t="s">
        <v>212</v>
      </c>
      <c r="B16" s="223" t="s">
        <v>197</v>
      </c>
      <c r="C16" s="223" t="s">
        <v>214</v>
      </c>
      <c r="D16" s="223" t="s">
        <v>215</v>
      </c>
      <c r="E16" s="276" t="s">
        <v>237</v>
      </c>
      <c r="F16" s="223" t="s">
        <v>226</v>
      </c>
      <c r="G16" s="223" t="s">
        <v>218</v>
      </c>
      <c r="H16" s="358">
        <v>52846.684895999999</v>
      </c>
      <c r="I16" s="358">
        <v>46717.69</v>
      </c>
      <c r="J16" s="358">
        <v>50031.687782586603</v>
      </c>
      <c r="K16" s="358">
        <v>52846.684895999999</v>
      </c>
      <c r="L16" s="224">
        <v>6.7500000000000004E-2</v>
      </c>
      <c r="M16" s="225" t="s">
        <v>219</v>
      </c>
      <c r="N16" s="224">
        <f t="shared" si="0"/>
        <v>9.1526790523311276E-3</v>
      </c>
      <c r="O16" s="224">
        <f t="shared" si="1"/>
        <v>7.5195224000636565E-2</v>
      </c>
    </row>
    <row r="17" spans="1:15">
      <c r="A17" s="223" t="s">
        <v>194</v>
      </c>
      <c r="B17" s="223" t="s">
        <v>200</v>
      </c>
      <c r="C17" s="223" t="s">
        <v>220</v>
      </c>
      <c r="D17" s="223" t="s">
        <v>215</v>
      </c>
      <c r="E17" s="276" t="s">
        <v>239</v>
      </c>
      <c r="F17" s="223" t="s">
        <v>240</v>
      </c>
      <c r="G17" s="223" t="s">
        <v>218</v>
      </c>
      <c r="H17" s="358">
        <v>8292.7199999999993</v>
      </c>
      <c r="I17" s="358">
        <v>6948.38</v>
      </c>
      <c r="J17" s="358">
        <v>7519.8008710914701</v>
      </c>
      <c r="K17" s="358">
        <v>8292.7199999999993</v>
      </c>
      <c r="L17" s="224">
        <v>0.06</v>
      </c>
      <c r="M17" s="225" t="s">
        <v>219</v>
      </c>
      <c r="N17" s="224">
        <f t="shared" si="0"/>
        <v>1.3756546493019787E-3</v>
      </c>
      <c r="O17" s="224">
        <f t="shared" si="1"/>
        <v>0.11516837495628551</v>
      </c>
    </row>
    <row r="18" spans="1:15">
      <c r="A18" s="223" t="s">
        <v>223</v>
      </c>
      <c r="B18" s="223" t="s">
        <v>224</v>
      </c>
      <c r="C18" s="223" t="s">
        <v>214</v>
      </c>
      <c r="D18" s="223" t="s">
        <v>215</v>
      </c>
      <c r="E18" s="276" t="s">
        <v>242</v>
      </c>
      <c r="F18" s="223" t="s">
        <v>241</v>
      </c>
      <c r="G18" s="223" t="s">
        <v>218</v>
      </c>
      <c r="H18" s="358">
        <v>21596.99</v>
      </c>
      <c r="I18" s="358">
        <v>16743.810000000001</v>
      </c>
      <c r="J18" s="358">
        <v>17093.23</v>
      </c>
      <c r="K18" s="358">
        <v>21596.99</v>
      </c>
      <c r="L18" s="224">
        <v>0.06</v>
      </c>
      <c r="M18" s="225" t="s">
        <v>219</v>
      </c>
      <c r="N18" s="224">
        <f t="shared" si="0"/>
        <v>3.1269952122648481E-3</v>
      </c>
      <c r="O18" s="224">
        <f t="shared" si="1"/>
        <v>0.13766804514891393</v>
      </c>
    </row>
    <row r="19" spans="1:15">
      <c r="A19" s="223" t="s">
        <v>212</v>
      </c>
      <c r="B19" s="223" t="s">
        <v>195</v>
      </c>
      <c r="C19" s="223" t="s">
        <v>214</v>
      </c>
      <c r="D19" s="223" t="s">
        <v>215</v>
      </c>
      <c r="E19" s="276" t="s">
        <v>243</v>
      </c>
      <c r="F19" s="223" t="s">
        <v>244</v>
      </c>
      <c r="G19" s="223" t="s">
        <v>218</v>
      </c>
      <c r="H19" s="358">
        <v>67452.054999999993</v>
      </c>
      <c r="I19" s="358">
        <v>46760.35</v>
      </c>
      <c r="J19" s="358">
        <v>50623.607903012198</v>
      </c>
      <c r="K19" s="358">
        <v>67452.054999999993</v>
      </c>
      <c r="L19" s="359">
        <v>7.0000000000000007E-2</v>
      </c>
      <c r="M19" s="225" t="s">
        <v>219</v>
      </c>
      <c r="N19" s="224">
        <f t="shared" si="0"/>
        <v>9.2609635241725566E-3</v>
      </c>
      <c r="O19" s="224">
        <f t="shared" si="1"/>
        <v>0.10691755041726822</v>
      </c>
    </row>
    <row r="20" spans="1:15">
      <c r="A20" s="223" t="s">
        <v>223</v>
      </c>
      <c r="B20" s="223" t="s">
        <v>198</v>
      </c>
      <c r="C20" s="223" t="s">
        <v>214</v>
      </c>
      <c r="D20" s="223" t="s">
        <v>215</v>
      </c>
      <c r="E20" s="276" t="s">
        <v>285</v>
      </c>
      <c r="F20" s="223" t="s">
        <v>245</v>
      </c>
      <c r="G20" s="223" t="s">
        <v>218</v>
      </c>
      <c r="H20" s="358">
        <v>301373.80218200001</v>
      </c>
      <c r="I20" s="358">
        <v>226611.88</v>
      </c>
      <c r="J20" s="358">
        <v>243232.52335409599</v>
      </c>
      <c r="K20" s="358">
        <v>301373.80218200001</v>
      </c>
      <c r="L20" s="224">
        <v>6.25E-2</v>
      </c>
      <c r="M20" s="225" t="s">
        <v>219</v>
      </c>
      <c r="N20" s="224">
        <f t="shared" si="0"/>
        <v>4.4496384591756852E-2</v>
      </c>
      <c r="O20" s="224">
        <f t="shared" si="1"/>
        <v>0.21758477943032961</v>
      </c>
    </row>
    <row r="21" spans="1:15">
      <c r="A21" s="223" t="s">
        <v>194</v>
      </c>
      <c r="B21" s="223" t="s">
        <v>224</v>
      </c>
      <c r="C21" s="223" t="s">
        <v>214</v>
      </c>
      <c r="D21" s="223" t="s">
        <v>215</v>
      </c>
      <c r="E21" s="276" t="s">
        <v>246</v>
      </c>
      <c r="F21" s="223" t="s">
        <v>247</v>
      </c>
      <c r="G21" s="223" t="s">
        <v>218</v>
      </c>
      <c r="H21" s="358">
        <v>504356</v>
      </c>
      <c r="I21" s="358">
        <v>375538.66</v>
      </c>
      <c r="J21" s="358">
        <v>402818.816431535</v>
      </c>
      <c r="K21" s="358">
        <v>504356</v>
      </c>
      <c r="L21" s="224">
        <v>6.5000000000000002E-2</v>
      </c>
      <c r="M21" s="225" t="s">
        <v>219</v>
      </c>
      <c r="N21" s="224">
        <f t="shared" si="0"/>
        <v>7.3690724947338956E-2</v>
      </c>
      <c r="O21" s="224">
        <f t="shared" si="1"/>
        <v>0.13766804514891393</v>
      </c>
    </row>
    <row r="22" spans="1:15">
      <c r="A22" s="223" t="s">
        <v>194</v>
      </c>
      <c r="B22" s="223" t="s">
        <v>224</v>
      </c>
      <c r="C22" s="223" t="s">
        <v>214</v>
      </c>
      <c r="D22" s="223" t="s">
        <v>215</v>
      </c>
      <c r="E22" s="276" t="s">
        <v>249</v>
      </c>
      <c r="F22" s="223" t="s">
        <v>250</v>
      </c>
      <c r="G22" s="223" t="s">
        <v>218</v>
      </c>
      <c r="H22" s="358">
        <v>126072</v>
      </c>
      <c r="I22" s="358">
        <v>93885.95</v>
      </c>
      <c r="J22" s="358">
        <v>100635.39261498601</v>
      </c>
      <c r="K22" s="358">
        <v>126072</v>
      </c>
      <c r="L22" s="224">
        <v>6.5000000000000002E-2</v>
      </c>
      <c r="M22" s="225" t="s">
        <v>219</v>
      </c>
      <c r="N22" s="224">
        <f t="shared" si="0"/>
        <v>1.8410001555671719E-2</v>
      </c>
      <c r="O22" s="224">
        <f t="shared" si="1"/>
        <v>0.13766804514891393</v>
      </c>
    </row>
    <row r="23" spans="1:15">
      <c r="A23" s="223" t="s">
        <v>194</v>
      </c>
      <c r="B23" s="223" t="s">
        <v>251</v>
      </c>
      <c r="C23" s="223" t="s">
        <v>220</v>
      </c>
      <c r="D23" s="223" t="s">
        <v>215</v>
      </c>
      <c r="E23" s="276" t="s">
        <v>252</v>
      </c>
      <c r="F23" s="223" t="s">
        <v>253</v>
      </c>
      <c r="G23" s="223" t="s">
        <v>218</v>
      </c>
      <c r="H23" s="358">
        <v>171057.53</v>
      </c>
      <c r="I23" s="358">
        <v>140075.72</v>
      </c>
      <c r="J23" s="358">
        <v>150943.048786834</v>
      </c>
      <c r="K23" s="358">
        <v>171057.53</v>
      </c>
      <c r="L23" s="224">
        <v>7.0000000000000007E-2</v>
      </c>
      <c r="M23" s="225" t="s">
        <v>219</v>
      </c>
      <c r="N23" s="224">
        <f t="shared" si="0"/>
        <v>2.7613165614754454E-2</v>
      </c>
      <c r="O23" s="224">
        <f t="shared" si="1"/>
        <v>4.9749006546820344E-2</v>
      </c>
    </row>
    <row r="24" spans="1:15">
      <c r="A24" s="223" t="s">
        <v>194</v>
      </c>
      <c r="B24" s="223" t="s">
        <v>224</v>
      </c>
      <c r="C24" s="223" t="s">
        <v>214</v>
      </c>
      <c r="D24" s="223" t="s">
        <v>215</v>
      </c>
      <c r="E24" s="276" t="s">
        <v>255</v>
      </c>
      <c r="F24" s="223" t="s">
        <v>250</v>
      </c>
      <c r="G24" s="223" t="s">
        <v>218</v>
      </c>
      <c r="H24" s="358">
        <v>126072</v>
      </c>
      <c r="I24" s="358">
        <v>94103.43</v>
      </c>
      <c r="J24" s="358">
        <v>100638.083604441</v>
      </c>
      <c r="K24" s="358">
        <v>126072</v>
      </c>
      <c r="L24" s="224">
        <v>6.5000000000000002E-2</v>
      </c>
      <c r="M24" s="225" t="s">
        <v>219</v>
      </c>
      <c r="N24" s="224">
        <f t="shared" si="0"/>
        <v>1.8410493838940709E-2</v>
      </c>
      <c r="O24" s="224">
        <f t="shared" si="1"/>
        <v>0.13766804514891393</v>
      </c>
    </row>
    <row r="25" spans="1:15">
      <c r="A25" s="223" t="s">
        <v>212</v>
      </c>
      <c r="B25" s="223" t="s">
        <v>195</v>
      </c>
      <c r="C25" s="223" t="s">
        <v>214</v>
      </c>
      <c r="D25" s="223" t="s">
        <v>215</v>
      </c>
      <c r="E25" s="276" t="s">
        <v>256</v>
      </c>
      <c r="F25" s="223" t="s">
        <v>244</v>
      </c>
      <c r="G25" s="223" t="s">
        <v>218</v>
      </c>
      <c r="H25" s="358">
        <v>134904.10999999999</v>
      </c>
      <c r="I25" s="358">
        <v>94236.02</v>
      </c>
      <c r="J25" s="358">
        <v>101251.04698573099</v>
      </c>
      <c r="K25" s="358">
        <v>134904.10999999999</v>
      </c>
      <c r="L25" s="359">
        <v>7.0000000000000007E-2</v>
      </c>
      <c r="M25" s="225" t="s">
        <v>219</v>
      </c>
      <c r="N25" s="224">
        <f t="shared" si="0"/>
        <v>1.8522627915331626E-2</v>
      </c>
      <c r="O25" s="224">
        <f t="shared" si="1"/>
        <v>0.10691755041726822</v>
      </c>
    </row>
    <row r="26" spans="1:15">
      <c r="A26" s="223" t="s">
        <v>223</v>
      </c>
      <c r="B26" s="223" t="s">
        <v>198</v>
      </c>
      <c r="C26" s="223" t="s">
        <v>214</v>
      </c>
      <c r="D26" s="223" t="s">
        <v>215</v>
      </c>
      <c r="E26" s="276" t="s">
        <v>268</v>
      </c>
      <c r="F26" s="223" t="s">
        <v>269</v>
      </c>
      <c r="G26" s="223" t="s">
        <v>218</v>
      </c>
      <c r="H26" s="358">
        <v>250102.74040000001</v>
      </c>
      <c r="I26" s="358">
        <v>188059.64</v>
      </c>
      <c r="J26" s="358">
        <v>200214.85259241701</v>
      </c>
      <c r="K26" s="358">
        <v>250102.74040000001</v>
      </c>
      <c r="L26" s="224">
        <v>6.25E-2</v>
      </c>
      <c r="M26" s="225" t="s">
        <v>219</v>
      </c>
      <c r="N26" s="224">
        <f t="shared" si="0"/>
        <v>3.6626833283165343E-2</v>
      </c>
      <c r="O26" s="224">
        <f t="shared" si="1"/>
        <v>0.21758477943032961</v>
      </c>
    </row>
    <row r="27" spans="1:15">
      <c r="A27" s="223" t="s">
        <v>194</v>
      </c>
      <c r="B27" s="223" t="s">
        <v>200</v>
      </c>
      <c r="C27" s="223" t="s">
        <v>220</v>
      </c>
      <c r="D27" s="223" t="s">
        <v>215</v>
      </c>
      <c r="E27" s="276" t="s">
        <v>257</v>
      </c>
      <c r="F27" s="223" t="s">
        <v>258</v>
      </c>
      <c r="G27" s="223" t="s">
        <v>218</v>
      </c>
      <c r="H27" s="358">
        <v>127739.72</v>
      </c>
      <c r="I27" s="358">
        <v>93746.85</v>
      </c>
      <c r="J27" s="358">
        <v>100036.582803867</v>
      </c>
      <c r="K27" s="358">
        <v>127739.72</v>
      </c>
      <c r="L27" s="224">
        <v>6.7500000000000004E-2</v>
      </c>
      <c r="M27" s="225" t="s">
        <v>219</v>
      </c>
      <c r="N27" s="224">
        <f t="shared" si="0"/>
        <v>1.8300456700051902E-2</v>
      </c>
      <c r="O27" s="224">
        <f t="shared" si="1"/>
        <v>0.11516837495628551</v>
      </c>
    </row>
    <row r="28" spans="1:15">
      <c r="A28" s="223" t="s">
        <v>194</v>
      </c>
      <c r="B28" s="223" t="s">
        <v>224</v>
      </c>
      <c r="C28" s="223" t="s">
        <v>214</v>
      </c>
      <c r="D28" s="223" t="s">
        <v>215</v>
      </c>
      <c r="E28" s="276" t="s">
        <v>260</v>
      </c>
      <c r="F28" s="223" t="s">
        <v>247</v>
      </c>
      <c r="G28" s="223" t="s">
        <v>218</v>
      </c>
      <c r="H28" s="358">
        <v>126089</v>
      </c>
      <c r="I28" s="358">
        <v>95484.72</v>
      </c>
      <c r="J28" s="358">
        <v>101061.55478958</v>
      </c>
      <c r="K28" s="358">
        <v>126089</v>
      </c>
      <c r="L28" s="224">
        <v>6.5000000000000002E-2</v>
      </c>
      <c r="M28" s="225" t="s">
        <v>219</v>
      </c>
      <c r="N28" s="224">
        <f t="shared" si="0"/>
        <v>1.8487962659547569E-2</v>
      </c>
      <c r="O28" s="224">
        <f t="shared" si="1"/>
        <v>0.13766804514891393</v>
      </c>
    </row>
    <row r="29" spans="1:15">
      <c r="A29" s="223" t="s">
        <v>194</v>
      </c>
      <c r="B29" s="223" t="s">
        <v>196</v>
      </c>
      <c r="C29" s="223" t="s">
        <v>214</v>
      </c>
      <c r="D29" s="223" t="s">
        <v>215</v>
      </c>
      <c r="E29" s="276" t="s">
        <v>261</v>
      </c>
      <c r="F29" s="223" t="s">
        <v>262</v>
      </c>
      <c r="G29" s="223" t="s">
        <v>218</v>
      </c>
      <c r="H29" s="358">
        <v>43398.9</v>
      </c>
      <c r="I29" s="358">
        <v>29249.42</v>
      </c>
      <c r="J29" s="358">
        <v>30654.335073408602</v>
      </c>
      <c r="K29" s="358">
        <v>43398.9</v>
      </c>
      <c r="L29" s="224">
        <v>5.5E-2</v>
      </c>
      <c r="M29" s="225" t="s">
        <v>219</v>
      </c>
      <c r="N29" s="224">
        <f t="shared" si="0"/>
        <v>5.6078318146840066E-3</v>
      </c>
      <c r="O29" s="224">
        <f t="shared" si="1"/>
        <v>4.015078153194547E-2</v>
      </c>
    </row>
    <row r="30" spans="1:15">
      <c r="A30" s="223" t="s">
        <v>223</v>
      </c>
      <c r="B30" s="223" t="s">
        <v>224</v>
      </c>
      <c r="C30" s="223" t="s">
        <v>214</v>
      </c>
      <c r="D30" s="223" t="s">
        <v>215</v>
      </c>
      <c r="E30" s="276" t="s">
        <v>263</v>
      </c>
      <c r="F30" s="223" t="s">
        <v>241</v>
      </c>
      <c r="G30" s="223" t="s">
        <v>218</v>
      </c>
      <c r="H30" s="358">
        <v>38112.328739999997</v>
      </c>
      <c r="I30" s="358">
        <v>28811.5</v>
      </c>
      <c r="J30" s="358">
        <v>30293.748381950802</v>
      </c>
      <c r="K30" s="358">
        <v>38112.328739999997</v>
      </c>
      <c r="L30" s="224">
        <v>0.06</v>
      </c>
      <c r="M30" s="225" t="s">
        <v>219</v>
      </c>
      <c r="N30" s="224">
        <f t="shared" si="0"/>
        <v>5.5418669351501235E-3</v>
      </c>
      <c r="O30" s="224">
        <f t="shared" si="1"/>
        <v>0.13766804514891393</v>
      </c>
    </row>
    <row r="31" spans="1:15">
      <c r="A31" s="223" t="s">
        <v>194</v>
      </c>
      <c r="B31" s="223" t="s">
        <v>200</v>
      </c>
      <c r="C31" s="223" t="s">
        <v>220</v>
      </c>
      <c r="D31" s="223" t="s">
        <v>215</v>
      </c>
      <c r="E31" s="276" t="s">
        <v>264</v>
      </c>
      <c r="F31" s="223" t="s">
        <v>265</v>
      </c>
      <c r="G31" s="223" t="s">
        <v>218</v>
      </c>
      <c r="H31" s="358">
        <v>448853.45</v>
      </c>
      <c r="I31" s="358">
        <v>334047.83</v>
      </c>
      <c r="J31" s="358">
        <v>352731.68891567201</v>
      </c>
      <c r="K31" s="358">
        <v>448853.45</v>
      </c>
      <c r="L31" s="224">
        <v>6.5000000000000002E-2</v>
      </c>
      <c r="M31" s="225" t="s">
        <v>219</v>
      </c>
      <c r="N31" s="224">
        <f t="shared" si="0"/>
        <v>6.4527903880858106E-2</v>
      </c>
      <c r="O31" s="224">
        <f t="shared" si="1"/>
        <v>0.11516837495628551</v>
      </c>
    </row>
    <row r="32" spans="1:15">
      <c r="A32" s="223" t="s">
        <v>194</v>
      </c>
      <c r="B32" s="223" t="s">
        <v>198</v>
      </c>
      <c r="C32" s="223" t="s">
        <v>214</v>
      </c>
      <c r="D32" s="223" t="s">
        <v>215</v>
      </c>
      <c r="E32" s="276" t="s">
        <v>266</v>
      </c>
      <c r="F32" s="223" t="s">
        <v>267</v>
      </c>
      <c r="G32" s="223" t="s">
        <v>218</v>
      </c>
      <c r="H32" s="358">
        <v>125561.65</v>
      </c>
      <c r="I32" s="358">
        <v>95768.48</v>
      </c>
      <c r="J32" s="358">
        <v>100589.97340875299</v>
      </c>
      <c r="K32" s="358">
        <v>125561.65</v>
      </c>
      <c r="L32" s="224">
        <v>0.06</v>
      </c>
      <c r="M32" s="225" t="s">
        <v>219</v>
      </c>
      <c r="N32" s="224">
        <f t="shared" si="0"/>
        <v>1.8401692673123745E-2</v>
      </c>
      <c r="O32" s="224">
        <f t="shared" si="1"/>
        <v>0.21758477943032961</v>
      </c>
    </row>
    <row r="33" spans="1:15">
      <c r="A33" s="223" t="s">
        <v>194</v>
      </c>
      <c r="B33" s="223" t="s">
        <v>200</v>
      </c>
      <c r="C33" s="223" t="s">
        <v>220</v>
      </c>
      <c r="D33" s="223" t="s">
        <v>215</v>
      </c>
      <c r="E33" s="276" t="s">
        <v>270</v>
      </c>
      <c r="F33" s="223" t="s">
        <v>271</v>
      </c>
      <c r="G33" s="223" t="s">
        <v>218</v>
      </c>
      <c r="H33" s="358">
        <v>64139.73</v>
      </c>
      <c r="I33" s="358">
        <v>47840.13</v>
      </c>
      <c r="J33" s="358">
        <v>50373.120422171603</v>
      </c>
      <c r="K33" s="358">
        <v>64139.73</v>
      </c>
      <c r="L33" s="224">
        <v>6.5000000000000002E-2</v>
      </c>
      <c r="M33" s="225" t="s">
        <v>219</v>
      </c>
      <c r="N33" s="224">
        <f t="shared" si="0"/>
        <v>9.2151399347561135E-3</v>
      </c>
      <c r="O33" s="224">
        <f t="shared" si="1"/>
        <v>0.11516837495628551</v>
      </c>
    </row>
    <row r="34" spans="1:15">
      <c r="A34" s="223" t="s">
        <v>194</v>
      </c>
      <c r="B34" s="223" t="s">
        <v>198</v>
      </c>
      <c r="C34" s="223" t="s">
        <v>214</v>
      </c>
      <c r="D34" s="223" t="s">
        <v>215</v>
      </c>
      <c r="E34" s="276" t="s">
        <v>286</v>
      </c>
      <c r="F34" s="223" t="s">
        <v>267</v>
      </c>
      <c r="G34" s="223" t="s">
        <v>218</v>
      </c>
      <c r="H34" s="358">
        <v>125561.65</v>
      </c>
      <c r="I34" s="358">
        <v>96303.39</v>
      </c>
      <c r="J34" s="358">
        <v>100591.778835921</v>
      </c>
      <c r="K34" s="358">
        <v>125561.65</v>
      </c>
      <c r="L34" s="224">
        <v>0.06</v>
      </c>
      <c r="M34" s="225" t="s">
        <v>219</v>
      </c>
      <c r="N34" s="224">
        <f t="shared" si="0"/>
        <v>1.8402022953714976E-2</v>
      </c>
      <c r="O34" s="224">
        <f t="shared" si="1"/>
        <v>0.21758477943032961</v>
      </c>
    </row>
    <row r="35" spans="1:15">
      <c r="A35" s="223" t="s">
        <v>194</v>
      </c>
      <c r="B35" s="223" t="s">
        <v>199</v>
      </c>
      <c r="C35" s="223" t="s">
        <v>220</v>
      </c>
      <c r="D35" s="223" t="s">
        <v>215</v>
      </c>
      <c r="E35" s="276" t="s">
        <v>287</v>
      </c>
      <c r="F35" s="223" t="s">
        <v>288</v>
      </c>
      <c r="G35" s="223" t="s">
        <v>218</v>
      </c>
      <c r="H35" s="358">
        <v>87247.61</v>
      </c>
      <c r="I35" s="358">
        <v>72743.070000000007</v>
      </c>
      <c r="J35" s="358">
        <v>75947.544054293598</v>
      </c>
      <c r="K35" s="358">
        <v>87247.61</v>
      </c>
      <c r="L35" s="224">
        <v>6.5000000000000002E-2</v>
      </c>
      <c r="M35" s="225" t="s">
        <v>219</v>
      </c>
      <c r="N35" s="224">
        <f t="shared" si="0"/>
        <v>1.3893664722293546E-2</v>
      </c>
      <c r="O35" s="224">
        <f t="shared" si="1"/>
        <v>6.0533481297582598E-2</v>
      </c>
    </row>
    <row r="36" spans="1:15">
      <c r="A36" s="223" t="s">
        <v>212</v>
      </c>
      <c r="B36" s="223" t="s">
        <v>198</v>
      </c>
      <c r="C36" s="223" t="s">
        <v>214</v>
      </c>
      <c r="D36" s="223" t="s">
        <v>215</v>
      </c>
      <c r="E36" s="276" t="s">
        <v>289</v>
      </c>
      <c r="F36" s="223" t="s">
        <v>254</v>
      </c>
      <c r="G36" s="223" t="s">
        <v>218</v>
      </c>
      <c r="H36" s="358">
        <v>24200.000039999999</v>
      </c>
      <c r="I36" s="358">
        <v>19394.11</v>
      </c>
      <c r="J36" s="358">
        <v>20259.7117458664</v>
      </c>
      <c r="K36" s="358">
        <v>24200.000039999999</v>
      </c>
      <c r="L36" s="224">
        <v>7.0000000000000007E-2</v>
      </c>
      <c r="M36" s="225" t="s">
        <v>219</v>
      </c>
      <c r="N36" s="224">
        <f t="shared" si="0"/>
        <v>3.7062639203468356E-3</v>
      </c>
      <c r="O36" s="224">
        <f t="shared" si="1"/>
        <v>0.21758477943032961</v>
      </c>
    </row>
    <row r="37" spans="1:15">
      <c r="A37" s="223" t="s">
        <v>212</v>
      </c>
      <c r="B37" s="223" t="s">
        <v>198</v>
      </c>
      <c r="C37" s="223" t="s">
        <v>214</v>
      </c>
      <c r="D37" s="223" t="s">
        <v>215</v>
      </c>
      <c r="E37" s="276" t="s">
        <v>290</v>
      </c>
      <c r="F37" s="223" t="s">
        <v>254</v>
      </c>
      <c r="G37" s="223" t="s">
        <v>218</v>
      </c>
      <c r="H37" s="358">
        <v>19360.000032</v>
      </c>
      <c r="I37" s="358">
        <v>15559.79</v>
      </c>
      <c r="J37" s="358">
        <v>16208.3074706844</v>
      </c>
      <c r="K37" s="358">
        <v>19360.000032</v>
      </c>
      <c r="L37" s="224">
        <v>7.0000000000000007E-2</v>
      </c>
      <c r="M37" s="225" t="s">
        <v>219</v>
      </c>
      <c r="N37" s="224">
        <f t="shared" ref="N37:N68" si="2">+J37/$C$107</f>
        <v>2.9651095702653441E-3</v>
      </c>
      <c r="O37" s="224">
        <f t="shared" si="1"/>
        <v>0.21758477943032961</v>
      </c>
    </row>
    <row r="38" spans="1:15">
      <c r="A38" s="223" t="s">
        <v>223</v>
      </c>
      <c r="B38" s="223" t="s">
        <v>198</v>
      </c>
      <c r="C38" s="223" t="s">
        <v>214</v>
      </c>
      <c r="D38" s="223" t="s">
        <v>215</v>
      </c>
      <c r="E38" s="276" t="s">
        <v>291</v>
      </c>
      <c r="F38" s="223" t="s">
        <v>269</v>
      </c>
      <c r="G38" s="223" t="s">
        <v>218</v>
      </c>
      <c r="H38" s="358">
        <v>187577.05530000001</v>
      </c>
      <c r="I38" s="358">
        <v>147353.29</v>
      </c>
      <c r="J38" s="358">
        <v>152428.12003838501</v>
      </c>
      <c r="K38" s="358">
        <v>187577.05530000001</v>
      </c>
      <c r="L38" s="224">
        <v>6.25E-2</v>
      </c>
      <c r="M38" s="225" t="s">
        <v>219</v>
      </c>
      <c r="N38" s="224">
        <f t="shared" si="2"/>
        <v>2.7884841049617977E-2</v>
      </c>
      <c r="O38" s="224">
        <f t="shared" si="1"/>
        <v>0.21758477943032961</v>
      </c>
    </row>
    <row r="39" spans="1:15">
      <c r="A39" s="223" t="s">
        <v>223</v>
      </c>
      <c r="B39" s="223" t="s">
        <v>198</v>
      </c>
      <c r="C39" s="223" t="s">
        <v>214</v>
      </c>
      <c r="D39" s="223" t="s">
        <v>215</v>
      </c>
      <c r="E39" s="276" t="s">
        <v>336</v>
      </c>
      <c r="F39" s="223" t="s">
        <v>269</v>
      </c>
      <c r="G39" s="223" t="s">
        <v>218</v>
      </c>
      <c r="H39" s="358">
        <v>177572.94568400001</v>
      </c>
      <c r="I39" s="358">
        <v>147054.48000000001</v>
      </c>
      <c r="J39" s="358">
        <v>144047.11182093201</v>
      </c>
      <c r="K39" s="358">
        <v>177572.94568400001</v>
      </c>
      <c r="L39" s="224">
        <v>6.25E-2</v>
      </c>
      <c r="M39" s="225" t="s">
        <v>219</v>
      </c>
      <c r="N39" s="224">
        <f t="shared" si="2"/>
        <v>2.6351639157996095E-2</v>
      </c>
      <c r="O39" s="224">
        <f t="shared" si="1"/>
        <v>0.21758477943032961</v>
      </c>
    </row>
    <row r="40" spans="1:15">
      <c r="A40" s="223" t="s">
        <v>223</v>
      </c>
      <c r="B40" s="223" t="s">
        <v>198</v>
      </c>
      <c r="C40" s="223" t="s">
        <v>214</v>
      </c>
      <c r="D40" s="223" t="s">
        <v>215</v>
      </c>
      <c r="E40" s="276" t="s">
        <v>291</v>
      </c>
      <c r="F40" s="223" t="s">
        <v>292</v>
      </c>
      <c r="G40" s="223" t="s">
        <v>218</v>
      </c>
      <c r="H40" s="358">
        <v>37515.411059999999</v>
      </c>
      <c r="I40" s="358">
        <v>29678.27</v>
      </c>
      <c r="J40" s="358">
        <v>30729.1392187653</v>
      </c>
      <c r="K40" s="358">
        <v>37515.411059999999</v>
      </c>
      <c r="L40" s="224">
        <v>6.25E-2</v>
      </c>
      <c r="M40" s="225" t="s">
        <v>219</v>
      </c>
      <c r="N40" s="224">
        <f t="shared" si="2"/>
        <v>5.6215163087432315E-3</v>
      </c>
      <c r="O40" s="224">
        <f t="shared" si="1"/>
        <v>0.21758477943032961</v>
      </c>
    </row>
    <row r="41" spans="1:15">
      <c r="A41" s="223" t="s">
        <v>194</v>
      </c>
      <c r="B41" s="223" t="s">
        <v>251</v>
      </c>
      <c r="C41" s="223" t="s">
        <v>220</v>
      </c>
      <c r="D41" s="223" t="s">
        <v>215</v>
      </c>
      <c r="E41" s="276" t="s">
        <v>293</v>
      </c>
      <c r="F41" s="223" t="s">
        <v>294</v>
      </c>
      <c r="G41" s="223" t="s">
        <v>218</v>
      </c>
      <c r="H41" s="358">
        <v>27305.49</v>
      </c>
      <c r="I41" s="358">
        <v>24444.01</v>
      </c>
      <c r="J41" s="358">
        <v>25197.215443897101</v>
      </c>
      <c r="K41" s="358">
        <v>27305.49</v>
      </c>
      <c r="L41" s="224">
        <v>0.06</v>
      </c>
      <c r="M41" s="225" t="s">
        <v>219</v>
      </c>
      <c r="N41" s="224">
        <f t="shared" si="2"/>
        <v>4.6095192105571692E-3</v>
      </c>
      <c r="O41" s="224">
        <f t="shared" si="1"/>
        <v>4.9749006546820344E-2</v>
      </c>
    </row>
    <row r="42" spans="1:15">
      <c r="A42" s="223" t="s">
        <v>194</v>
      </c>
      <c r="B42" s="223" t="s">
        <v>259</v>
      </c>
      <c r="C42" s="223" t="s">
        <v>220</v>
      </c>
      <c r="D42" s="223" t="s">
        <v>215</v>
      </c>
      <c r="E42" s="276" t="s">
        <v>298</v>
      </c>
      <c r="F42" s="223" t="s">
        <v>299</v>
      </c>
      <c r="G42" s="223" t="s">
        <v>218</v>
      </c>
      <c r="H42" s="358">
        <v>135321.62</v>
      </c>
      <c r="I42" s="358">
        <v>98362.87</v>
      </c>
      <c r="J42" s="358">
        <v>101664.048534213</v>
      </c>
      <c r="K42" s="358">
        <v>135321.62</v>
      </c>
      <c r="L42" s="224">
        <v>6.7500000000000004E-2</v>
      </c>
      <c r="M42" s="225" t="s">
        <v>219</v>
      </c>
      <c r="N42" s="224">
        <f t="shared" si="2"/>
        <v>1.8598181445282441E-2</v>
      </c>
      <c r="O42" s="224">
        <f t="shared" si="1"/>
        <v>6.50248956351209E-2</v>
      </c>
    </row>
    <row r="43" spans="1:15">
      <c r="A43" s="223" t="s">
        <v>194</v>
      </c>
      <c r="B43" s="223" t="s">
        <v>199</v>
      </c>
      <c r="C43" s="223" t="s">
        <v>220</v>
      </c>
      <c r="D43" s="223" t="s">
        <v>215</v>
      </c>
      <c r="E43" s="276" t="s">
        <v>300</v>
      </c>
      <c r="F43" s="223" t="s">
        <v>301</v>
      </c>
      <c r="G43" s="223" t="s">
        <v>218</v>
      </c>
      <c r="H43" s="358">
        <v>62008.22</v>
      </c>
      <c r="I43" s="358">
        <v>50317.98</v>
      </c>
      <c r="J43" s="358">
        <v>51619.783908252699</v>
      </c>
      <c r="K43" s="358">
        <v>62008.22</v>
      </c>
      <c r="L43" s="224">
        <v>0.06</v>
      </c>
      <c r="M43" s="225" t="s">
        <v>219</v>
      </c>
      <c r="N43" s="224">
        <f t="shared" si="2"/>
        <v>9.4432016148646124E-3</v>
      </c>
      <c r="O43" s="224">
        <f t="shared" si="1"/>
        <v>6.0533481297582598E-2</v>
      </c>
    </row>
    <row r="44" spans="1:15">
      <c r="A44" s="223" t="s">
        <v>194</v>
      </c>
      <c r="B44" s="223" t="s">
        <v>259</v>
      </c>
      <c r="C44" s="223" t="s">
        <v>220</v>
      </c>
      <c r="D44" s="223" t="s">
        <v>215</v>
      </c>
      <c r="E44" s="276" t="s">
        <v>302</v>
      </c>
      <c r="F44" s="223" t="s">
        <v>299</v>
      </c>
      <c r="G44" s="223" t="s">
        <v>218</v>
      </c>
      <c r="H44" s="358">
        <v>67660.81</v>
      </c>
      <c r="I44" s="358">
        <v>49381.54</v>
      </c>
      <c r="J44" s="358">
        <v>50833.220324112903</v>
      </c>
      <c r="K44" s="358">
        <v>67660.81</v>
      </c>
      <c r="L44" s="224">
        <v>6.7500000000000004E-2</v>
      </c>
      <c r="M44" s="225" t="s">
        <v>219</v>
      </c>
      <c r="N44" s="224">
        <f t="shared" si="2"/>
        <v>9.2993095264912017E-3</v>
      </c>
      <c r="O44" s="224">
        <f t="shared" si="1"/>
        <v>6.50248956351209E-2</v>
      </c>
    </row>
    <row r="45" spans="1:15">
      <c r="A45" s="223" t="s">
        <v>194</v>
      </c>
      <c r="B45" s="223" t="s">
        <v>199</v>
      </c>
      <c r="C45" s="223" t="s">
        <v>220</v>
      </c>
      <c r="D45" s="223" t="s">
        <v>215</v>
      </c>
      <c r="E45" s="276" t="s">
        <v>302</v>
      </c>
      <c r="F45" s="223" t="s">
        <v>301</v>
      </c>
      <c r="G45" s="223" t="s">
        <v>218</v>
      </c>
      <c r="H45" s="358">
        <v>62008.22</v>
      </c>
      <c r="I45" s="358">
        <v>50180.82</v>
      </c>
      <c r="J45" s="358">
        <v>51481.744903684099</v>
      </c>
      <c r="K45" s="358">
        <v>62008.22</v>
      </c>
      <c r="L45" s="224">
        <v>0.06</v>
      </c>
      <c r="M45" s="225" t="s">
        <v>219</v>
      </c>
      <c r="N45" s="224">
        <f t="shared" si="2"/>
        <v>9.4179490846879391E-3</v>
      </c>
      <c r="O45" s="224">
        <f t="shared" si="1"/>
        <v>6.0533481297582598E-2</v>
      </c>
    </row>
    <row r="46" spans="1:15">
      <c r="A46" s="223" t="s">
        <v>194</v>
      </c>
      <c r="B46" s="223" t="s">
        <v>251</v>
      </c>
      <c r="C46" s="223" t="s">
        <v>220</v>
      </c>
      <c r="D46" s="223" t="s">
        <v>215</v>
      </c>
      <c r="E46" s="276" t="s">
        <v>303</v>
      </c>
      <c r="F46" s="223" t="s">
        <v>304</v>
      </c>
      <c r="G46" s="223" t="s">
        <v>218</v>
      </c>
      <c r="H46" s="358">
        <v>63194.5</v>
      </c>
      <c r="I46" s="358">
        <v>50771.62</v>
      </c>
      <c r="J46" s="358">
        <v>52015.067073393999</v>
      </c>
      <c r="K46" s="358">
        <v>63194.5</v>
      </c>
      <c r="L46" s="224">
        <v>7.0000000000000007E-2</v>
      </c>
      <c r="M46" s="225" t="s">
        <v>219</v>
      </c>
      <c r="N46" s="224">
        <f t="shared" si="2"/>
        <v>9.5155137855243259E-3</v>
      </c>
      <c r="O46" s="224">
        <f t="shared" si="1"/>
        <v>4.9749006546820344E-2</v>
      </c>
    </row>
    <row r="47" spans="1:15">
      <c r="A47" s="223" t="s">
        <v>194</v>
      </c>
      <c r="B47" s="223" t="s">
        <v>199</v>
      </c>
      <c r="C47" s="223" t="s">
        <v>220</v>
      </c>
      <c r="D47" s="223" t="s">
        <v>215</v>
      </c>
      <c r="E47" s="276" t="s">
        <v>305</v>
      </c>
      <c r="F47" s="223" t="s">
        <v>301</v>
      </c>
      <c r="G47" s="223" t="s">
        <v>218</v>
      </c>
      <c r="H47" s="358">
        <v>62008.22</v>
      </c>
      <c r="I47" s="358">
        <v>50345.21</v>
      </c>
      <c r="J47" s="358">
        <v>51483.159400392004</v>
      </c>
      <c r="K47" s="358">
        <v>62008.22</v>
      </c>
      <c r="L47" s="224">
        <v>0.06</v>
      </c>
      <c r="M47" s="225" t="s">
        <v>219</v>
      </c>
      <c r="N47" s="224">
        <f t="shared" si="2"/>
        <v>9.4182078493821129E-3</v>
      </c>
      <c r="O47" s="224">
        <f t="shared" si="1"/>
        <v>6.0533481297582598E-2</v>
      </c>
    </row>
    <row r="48" spans="1:15">
      <c r="A48" s="223" t="s">
        <v>212</v>
      </c>
      <c r="B48" s="223" t="s">
        <v>198</v>
      </c>
      <c r="C48" s="223" t="s">
        <v>214</v>
      </c>
      <c r="D48" s="223" t="s">
        <v>215</v>
      </c>
      <c r="E48" s="276" t="s">
        <v>337</v>
      </c>
      <c r="F48" s="223" t="s">
        <v>254</v>
      </c>
      <c r="G48" s="223" t="s">
        <v>218</v>
      </c>
      <c r="H48" s="358">
        <v>2420.000004</v>
      </c>
      <c r="I48" s="358">
        <v>1977.22</v>
      </c>
      <c r="J48" s="358">
        <v>2026.16735806683</v>
      </c>
      <c r="K48" s="358">
        <v>2420.000004</v>
      </c>
      <c r="L48" s="224">
        <v>7.0000000000000007E-2</v>
      </c>
      <c r="M48" s="225" t="s">
        <v>219</v>
      </c>
      <c r="N48" s="224">
        <f t="shared" si="2"/>
        <v>3.7066228137820026E-4</v>
      </c>
      <c r="O48" s="224">
        <f t="shared" si="1"/>
        <v>0.21758477943032961</v>
      </c>
    </row>
    <row r="49" spans="1:15">
      <c r="A49" s="223" t="s">
        <v>223</v>
      </c>
      <c r="B49" s="223" t="s">
        <v>198</v>
      </c>
      <c r="C49" s="223" t="s">
        <v>214</v>
      </c>
      <c r="D49" s="223" t="s">
        <v>215</v>
      </c>
      <c r="E49" s="276" t="s">
        <v>306</v>
      </c>
      <c r="F49" s="223" t="s">
        <v>292</v>
      </c>
      <c r="G49" s="223" t="s">
        <v>218</v>
      </c>
      <c r="H49" s="358">
        <v>10128.767152</v>
      </c>
      <c r="I49" s="358">
        <v>7986.91</v>
      </c>
      <c r="J49" s="358">
        <v>8161.08522462772</v>
      </c>
      <c r="K49" s="358">
        <v>10128.767152</v>
      </c>
      <c r="L49" s="224">
        <v>6.25E-2</v>
      </c>
      <c r="M49" s="225" t="s">
        <v>219</v>
      </c>
      <c r="N49" s="224">
        <f t="shared" si="2"/>
        <v>1.4929696976110586E-3</v>
      </c>
      <c r="O49" s="224">
        <f t="shared" si="1"/>
        <v>0.21758477943032961</v>
      </c>
    </row>
    <row r="50" spans="1:15">
      <c r="A50" s="223" t="s">
        <v>194</v>
      </c>
      <c r="B50" s="223" t="s">
        <v>196</v>
      </c>
      <c r="C50" s="223" t="s">
        <v>214</v>
      </c>
      <c r="D50" s="223" t="s">
        <v>215</v>
      </c>
      <c r="E50" s="276" t="s">
        <v>307</v>
      </c>
      <c r="F50" s="223" t="s">
        <v>308</v>
      </c>
      <c r="G50" s="223" t="s">
        <v>218</v>
      </c>
      <c r="H50" s="358">
        <v>10265.58</v>
      </c>
      <c r="I50" s="358">
        <v>8321.7199999999993</v>
      </c>
      <c r="J50" s="358">
        <v>8490.8040284662493</v>
      </c>
      <c r="K50" s="358">
        <v>10265.58</v>
      </c>
      <c r="L50" s="224">
        <v>0</v>
      </c>
      <c r="M50" s="225" t="s">
        <v>219</v>
      </c>
      <c r="N50" s="224">
        <f t="shared" si="2"/>
        <v>1.5532876785308012E-3</v>
      </c>
      <c r="O50" s="224">
        <f t="shared" si="1"/>
        <v>4.015078153194547E-2</v>
      </c>
    </row>
    <row r="51" spans="1:15">
      <c r="A51" s="223" t="s">
        <v>194</v>
      </c>
      <c r="B51" s="223" t="s">
        <v>196</v>
      </c>
      <c r="C51" s="223" t="s">
        <v>214</v>
      </c>
      <c r="D51" s="223" t="s">
        <v>215</v>
      </c>
      <c r="E51" s="276" t="s">
        <v>307</v>
      </c>
      <c r="F51" s="223" t="s">
        <v>309</v>
      </c>
      <c r="G51" s="223" t="s">
        <v>218</v>
      </c>
      <c r="H51" s="358">
        <v>5765.64</v>
      </c>
      <c r="I51" s="358">
        <v>4705.1000000000004</v>
      </c>
      <c r="J51" s="358">
        <v>4798.3543351939798</v>
      </c>
      <c r="K51" s="358">
        <v>5765.64</v>
      </c>
      <c r="L51" s="224">
        <v>0</v>
      </c>
      <c r="M51" s="225" t="s">
        <v>219</v>
      </c>
      <c r="N51" s="224">
        <f t="shared" si="2"/>
        <v>8.7779963370889251E-4</v>
      </c>
      <c r="O51" s="224">
        <f t="shared" si="1"/>
        <v>4.015078153194547E-2</v>
      </c>
    </row>
    <row r="52" spans="1:15">
      <c r="A52" s="223" t="s">
        <v>194</v>
      </c>
      <c r="B52" s="223" t="s">
        <v>196</v>
      </c>
      <c r="C52" s="223" t="s">
        <v>214</v>
      </c>
      <c r="D52" s="223" t="s">
        <v>215</v>
      </c>
      <c r="E52" s="276" t="s">
        <v>307</v>
      </c>
      <c r="F52" s="223" t="s">
        <v>310</v>
      </c>
      <c r="G52" s="223" t="s">
        <v>218</v>
      </c>
      <c r="H52" s="358">
        <v>4211.5200000000004</v>
      </c>
      <c r="I52" s="358">
        <v>3450.6</v>
      </c>
      <c r="J52" s="358">
        <v>3517.84180378573</v>
      </c>
      <c r="K52" s="358">
        <v>4211.5200000000004</v>
      </c>
      <c r="L52" s="224">
        <v>0</v>
      </c>
      <c r="M52" s="225" t="s">
        <v>219</v>
      </c>
      <c r="N52" s="224">
        <f t="shared" si="2"/>
        <v>6.4354568902092325E-4</v>
      </c>
      <c r="O52" s="224">
        <f t="shared" si="1"/>
        <v>4.015078153194547E-2</v>
      </c>
    </row>
    <row r="53" spans="1:15">
      <c r="A53" s="223" t="s">
        <v>194</v>
      </c>
      <c r="B53" s="223" t="s">
        <v>196</v>
      </c>
      <c r="C53" s="223" t="s">
        <v>214</v>
      </c>
      <c r="D53" s="223" t="s">
        <v>215</v>
      </c>
      <c r="E53" s="276" t="s">
        <v>311</v>
      </c>
      <c r="F53" s="223" t="s">
        <v>312</v>
      </c>
      <c r="G53" s="223" t="s">
        <v>218</v>
      </c>
      <c r="H53" s="358">
        <v>4010.88</v>
      </c>
      <c r="I53" s="358">
        <v>3256.94</v>
      </c>
      <c r="J53" s="358">
        <v>3314.2884768363501</v>
      </c>
      <c r="K53" s="358">
        <v>4010.88</v>
      </c>
      <c r="L53" s="224">
        <v>0</v>
      </c>
      <c r="M53" s="225" t="s">
        <v>219</v>
      </c>
      <c r="N53" s="224">
        <f t="shared" si="2"/>
        <v>6.0630812310674004E-4</v>
      </c>
      <c r="O53" s="224">
        <f t="shared" si="1"/>
        <v>4.015078153194547E-2</v>
      </c>
    </row>
    <row r="54" spans="1:15">
      <c r="A54" s="223" t="s">
        <v>194</v>
      </c>
      <c r="B54" s="223" t="s">
        <v>200</v>
      </c>
      <c r="C54" s="223" t="s">
        <v>220</v>
      </c>
      <c r="D54" s="223" t="s">
        <v>215</v>
      </c>
      <c r="E54" s="276" t="s">
        <v>313</v>
      </c>
      <c r="F54" s="223" t="s">
        <v>314</v>
      </c>
      <c r="G54" s="223" t="s">
        <v>218</v>
      </c>
      <c r="H54" s="358">
        <v>123767.12</v>
      </c>
      <c r="I54" s="358">
        <v>99629.22</v>
      </c>
      <c r="J54" s="358">
        <v>101491.12860712899</v>
      </c>
      <c r="K54" s="358">
        <v>123767.12</v>
      </c>
      <c r="L54" s="224">
        <v>6.25E-2</v>
      </c>
      <c r="M54" s="225" t="s">
        <v>219</v>
      </c>
      <c r="N54" s="224">
        <f t="shared" si="2"/>
        <v>1.8566547881345322E-2</v>
      </c>
      <c r="O54" s="224">
        <f t="shared" si="1"/>
        <v>0.11516837495628551</v>
      </c>
    </row>
    <row r="55" spans="1:15" ht="15" customHeight="1">
      <c r="A55" s="223" t="s">
        <v>194</v>
      </c>
      <c r="B55" s="223" t="s">
        <v>196</v>
      </c>
      <c r="C55" s="223" t="s">
        <v>214</v>
      </c>
      <c r="D55" s="223" t="s">
        <v>215</v>
      </c>
      <c r="E55" s="276" t="s">
        <v>315</v>
      </c>
      <c r="F55" s="223" t="s">
        <v>316</v>
      </c>
      <c r="G55" s="223" t="s">
        <v>218</v>
      </c>
      <c r="H55" s="358">
        <v>4077.76</v>
      </c>
      <c r="I55" s="358">
        <v>3261.05</v>
      </c>
      <c r="J55" s="358">
        <v>3315.6443596190202</v>
      </c>
      <c r="K55" s="358">
        <v>4077.76</v>
      </c>
      <c r="L55" s="224">
        <v>0</v>
      </c>
      <c r="M55" s="225" t="s">
        <v>219</v>
      </c>
      <c r="N55" s="224">
        <f t="shared" si="2"/>
        <v>6.0655616510756744E-4</v>
      </c>
      <c r="O55" s="224">
        <f t="shared" si="1"/>
        <v>4.015078153194547E-2</v>
      </c>
    </row>
    <row r="56" spans="1:15" ht="12" customHeight="1">
      <c r="A56" s="223" t="s">
        <v>194</v>
      </c>
      <c r="B56" s="223" t="s">
        <v>196</v>
      </c>
      <c r="C56" s="223" t="s">
        <v>214</v>
      </c>
      <c r="D56" s="223" t="s">
        <v>215</v>
      </c>
      <c r="E56" s="276" t="s">
        <v>315</v>
      </c>
      <c r="F56" s="223" t="s">
        <v>314</v>
      </c>
      <c r="G56" s="223" t="s">
        <v>218</v>
      </c>
      <c r="H56" s="358">
        <v>5861.78</v>
      </c>
      <c r="I56" s="358">
        <v>4684.03</v>
      </c>
      <c r="J56" s="358">
        <v>4762.4461334830203</v>
      </c>
      <c r="K56" s="358">
        <v>5861.78</v>
      </c>
      <c r="L56" s="224">
        <v>0</v>
      </c>
      <c r="M56" s="225" t="s">
        <v>219</v>
      </c>
      <c r="N56" s="224">
        <f t="shared" si="2"/>
        <v>8.7123067191342081E-4</v>
      </c>
      <c r="O56" s="224">
        <f t="shared" si="1"/>
        <v>4.015078153194547E-2</v>
      </c>
    </row>
    <row r="57" spans="1:15">
      <c r="A57" s="223" t="s">
        <v>194</v>
      </c>
      <c r="B57" s="223" t="s">
        <v>196</v>
      </c>
      <c r="C57" s="223" t="s">
        <v>214</v>
      </c>
      <c r="D57" s="223" t="s">
        <v>215</v>
      </c>
      <c r="E57" s="276" t="s">
        <v>315</v>
      </c>
      <c r="F57" s="223" t="s">
        <v>317</v>
      </c>
      <c r="G57" s="223" t="s">
        <v>218</v>
      </c>
      <c r="H57" s="358">
        <v>9939.5400000000009</v>
      </c>
      <c r="I57" s="358">
        <v>7932.34</v>
      </c>
      <c r="J57" s="358">
        <v>8065.1372812852896</v>
      </c>
      <c r="K57" s="358">
        <v>9939.5400000000009</v>
      </c>
      <c r="L57" s="224">
        <v>0</v>
      </c>
      <c r="M57" s="225" t="s">
        <v>219</v>
      </c>
      <c r="N57" s="224">
        <f t="shared" si="2"/>
        <v>1.4754172069783085E-3</v>
      </c>
      <c r="O57" s="224">
        <f t="shared" si="1"/>
        <v>4.015078153194547E-2</v>
      </c>
    </row>
    <row r="58" spans="1:15">
      <c r="A58" s="223" t="s">
        <v>194</v>
      </c>
      <c r="B58" s="223" t="s">
        <v>259</v>
      </c>
      <c r="C58" s="223" t="s">
        <v>220</v>
      </c>
      <c r="D58" s="223" t="s">
        <v>215</v>
      </c>
      <c r="E58" s="276" t="s">
        <v>318</v>
      </c>
      <c r="F58" s="223" t="s">
        <v>299</v>
      </c>
      <c r="G58" s="223" t="s">
        <v>218</v>
      </c>
      <c r="H58" s="358">
        <v>135321.62</v>
      </c>
      <c r="I58" s="358">
        <v>99781.759999999995</v>
      </c>
      <c r="J58" s="358">
        <v>101665.71074098301</v>
      </c>
      <c r="K58" s="358">
        <v>135321.62</v>
      </c>
      <c r="L58" s="224">
        <v>6.7500000000000004E-2</v>
      </c>
      <c r="M58" s="225" t="s">
        <v>219</v>
      </c>
      <c r="N58" s="224">
        <f t="shared" si="2"/>
        <v>1.8598485525471595E-2</v>
      </c>
      <c r="O58" s="224">
        <f t="shared" si="1"/>
        <v>6.50248956351209E-2</v>
      </c>
    </row>
    <row r="59" spans="1:15">
      <c r="A59" s="223" t="s">
        <v>212</v>
      </c>
      <c r="B59" s="223" t="s">
        <v>195</v>
      </c>
      <c r="C59" s="223" t="s">
        <v>214</v>
      </c>
      <c r="D59" s="223" t="s">
        <v>215</v>
      </c>
      <c r="E59" s="276" t="s">
        <v>319</v>
      </c>
      <c r="F59" s="223" t="s">
        <v>234</v>
      </c>
      <c r="G59" s="223" t="s">
        <v>218</v>
      </c>
      <c r="H59" s="358">
        <v>35833.972560000002</v>
      </c>
      <c r="I59" s="358">
        <v>29732.77</v>
      </c>
      <c r="J59" s="358">
        <v>30197.185767384501</v>
      </c>
      <c r="K59" s="358">
        <v>35833.972560000002</v>
      </c>
      <c r="L59" s="359">
        <v>0.06</v>
      </c>
      <c r="M59" s="225" t="s">
        <v>219</v>
      </c>
      <c r="N59" s="224">
        <f t="shared" si="2"/>
        <v>5.5242019980122859E-3</v>
      </c>
      <c r="O59" s="224">
        <f t="shared" si="1"/>
        <v>0.10691755041726822</v>
      </c>
    </row>
    <row r="60" spans="1:15">
      <c r="A60" s="223" t="s">
        <v>194</v>
      </c>
      <c r="B60" s="223" t="s">
        <v>251</v>
      </c>
      <c r="C60" s="223" t="s">
        <v>220</v>
      </c>
      <c r="D60" s="223" t="s">
        <v>215</v>
      </c>
      <c r="E60" s="276" t="s">
        <v>320</v>
      </c>
      <c r="F60" s="223" t="s">
        <v>304</v>
      </c>
      <c r="G60" s="223" t="s">
        <v>218</v>
      </c>
      <c r="H60" s="358">
        <v>53083.38</v>
      </c>
      <c r="I60" s="358">
        <v>43138</v>
      </c>
      <c r="J60" s="358">
        <v>43789.828010778801</v>
      </c>
      <c r="K60" s="358">
        <v>53083.38</v>
      </c>
      <c r="L60" s="224">
        <v>7.0000000000000007E-2</v>
      </c>
      <c r="M60" s="225" t="s">
        <v>219</v>
      </c>
      <c r="N60" s="224">
        <f t="shared" si="2"/>
        <v>8.0108079359843889E-3</v>
      </c>
      <c r="O60" s="224">
        <f t="shared" si="1"/>
        <v>4.9749006546820344E-2</v>
      </c>
    </row>
    <row r="61" spans="1:15">
      <c r="A61" s="223" t="s">
        <v>194</v>
      </c>
      <c r="B61" s="223" t="s">
        <v>228</v>
      </c>
      <c r="C61" s="223" t="s">
        <v>214</v>
      </c>
      <c r="D61" s="223" t="s">
        <v>215</v>
      </c>
      <c r="E61" s="276" t="s">
        <v>338</v>
      </c>
      <c r="F61" s="223" t="s">
        <v>339</v>
      </c>
      <c r="G61" s="223" t="s">
        <v>218</v>
      </c>
      <c r="H61" s="358">
        <v>108666</v>
      </c>
      <c r="I61" s="358">
        <v>99017.86</v>
      </c>
      <c r="J61" s="358">
        <v>100226.608448671</v>
      </c>
      <c r="K61" s="358">
        <v>108666</v>
      </c>
      <c r="L61" s="224">
        <v>5.7500000000000002E-2</v>
      </c>
      <c r="M61" s="225" t="s">
        <v>219</v>
      </c>
      <c r="N61" s="224">
        <f t="shared" si="2"/>
        <v>1.8335219543675351E-2</v>
      </c>
      <c r="O61" s="224">
        <f t="shared" si="1"/>
        <v>2.2184205628275763E-2</v>
      </c>
    </row>
    <row r="62" spans="1:15">
      <c r="A62" s="223" t="s">
        <v>194</v>
      </c>
      <c r="B62" s="223" t="s">
        <v>340</v>
      </c>
      <c r="C62" s="223" t="s">
        <v>214</v>
      </c>
      <c r="D62" s="223" t="s">
        <v>215</v>
      </c>
      <c r="E62" s="276" t="s">
        <v>341</v>
      </c>
      <c r="F62" s="223" t="s">
        <v>342</v>
      </c>
      <c r="G62" s="223" t="s">
        <v>218</v>
      </c>
      <c r="H62" s="358">
        <v>170471.1</v>
      </c>
      <c r="I62" s="358">
        <v>148236.43</v>
      </c>
      <c r="J62" s="358">
        <v>150011.692735833</v>
      </c>
      <c r="K62" s="358">
        <v>170471.1</v>
      </c>
      <c r="L62" s="224">
        <v>5.45E-2</v>
      </c>
      <c r="M62" s="225" t="s">
        <v>219</v>
      </c>
      <c r="N62" s="224">
        <f t="shared" si="2"/>
        <v>2.7442785533728576E-2</v>
      </c>
      <c r="O62" s="224">
        <f t="shared" si="1"/>
        <v>3.6667435547157359E-2</v>
      </c>
    </row>
    <row r="63" spans="1:15">
      <c r="A63" s="223" t="s">
        <v>194</v>
      </c>
      <c r="B63" s="223" t="s">
        <v>340</v>
      </c>
      <c r="C63" s="223" t="s">
        <v>214</v>
      </c>
      <c r="D63" s="223" t="s">
        <v>215</v>
      </c>
      <c r="E63" s="276" t="s">
        <v>343</v>
      </c>
      <c r="F63" s="223" t="s">
        <v>342</v>
      </c>
      <c r="G63" s="223" t="s">
        <v>218</v>
      </c>
      <c r="H63" s="358">
        <v>56823.7</v>
      </c>
      <c r="I63" s="358">
        <v>49874.8</v>
      </c>
      <c r="J63" s="358">
        <v>50425.105779051097</v>
      </c>
      <c r="K63" s="358">
        <v>56823.7</v>
      </c>
      <c r="L63" s="224">
        <v>5.45E-2</v>
      </c>
      <c r="M63" s="225" t="s">
        <v>219</v>
      </c>
      <c r="N63" s="224">
        <f t="shared" si="2"/>
        <v>9.224650013428785E-3</v>
      </c>
      <c r="O63" s="224">
        <f t="shared" si="1"/>
        <v>3.6667435547157359E-2</v>
      </c>
    </row>
    <row r="64" spans="1:15">
      <c r="A64" s="223" t="s">
        <v>194</v>
      </c>
      <c r="B64" s="223" t="s">
        <v>196</v>
      </c>
      <c r="C64" s="223" t="s">
        <v>214</v>
      </c>
      <c r="D64" s="223" t="s">
        <v>215</v>
      </c>
      <c r="E64" s="276" t="s">
        <v>344</v>
      </c>
      <c r="F64" s="223" t="s">
        <v>345</v>
      </c>
      <c r="G64" s="223" t="s">
        <v>218</v>
      </c>
      <c r="H64" s="358">
        <v>4077.76</v>
      </c>
      <c r="I64" s="358">
        <v>3251.18</v>
      </c>
      <c r="J64" s="358">
        <v>3283.5190087260999</v>
      </c>
      <c r="K64" s="358">
        <v>4077.76</v>
      </c>
      <c r="L64" s="224">
        <v>0</v>
      </c>
      <c r="M64" s="225" t="s">
        <v>219</v>
      </c>
      <c r="N64" s="224">
        <f t="shared" si="2"/>
        <v>6.0067922912563243E-4</v>
      </c>
      <c r="O64" s="224">
        <f t="shared" si="1"/>
        <v>4.015078153194547E-2</v>
      </c>
    </row>
    <row r="65" spans="1:15">
      <c r="A65" s="223" t="s">
        <v>194</v>
      </c>
      <c r="B65" s="223" t="s">
        <v>196</v>
      </c>
      <c r="C65" s="223" t="s">
        <v>214</v>
      </c>
      <c r="D65" s="223" t="s">
        <v>215</v>
      </c>
      <c r="E65" s="276" t="s">
        <v>344</v>
      </c>
      <c r="F65" s="223" t="s">
        <v>346</v>
      </c>
      <c r="G65" s="223" t="s">
        <v>218</v>
      </c>
      <c r="H65" s="358">
        <v>5765.64</v>
      </c>
      <c r="I65" s="358">
        <v>4593.9799999999996</v>
      </c>
      <c r="J65" s="358">
        <v>4639.6758526425201</v>
      </c>
      <c r="K65" s="358">
        <v>5765.64</v>
      </c>
      <c r="L65" s="224">
        <v>0</v>
      </c>
      <c r="M65" s="225" t="s">
        <v>219</v>
      </c>
      <c r="N65" s="224">
        <f t="shared" si="2"/>
        <v>8.4877136607147902E-4</v>
      </c>
      <c r="O65" s="224">
        <f t="shared" si="1"/>
        <v>4.015078153194547E-2</v>
      </c>
    </row>
    <row r="66" spans="1:15">
      <c r="A66" s="223" t="s">
        <v>194</v>
      </c>
      <c r="B66" s="223" t="s">
        <v>196</v>
      </c>
      <c r="C66" s="223" t="s">
        <v>214</v>
      </c>
      <c r="D66" s="223" t="s">
        <v>215</v>
      </c>
      <c r="E66" s="276" t="s">
        <v>344</v>
      </c>
      <c r="F66" s="223" t="s">
        <v>347</v>
      </c>
      <c r="G66" s="223" t="s">
        <v>218</v>
      </c>
      <c r="H66" s="358">
        <v>10102.56</v>
      </c>
      <c r="I66" s="358">
        <v>8007.04</v>
      </c>
      <c r="J66" s="358">
        <v>8087.9805218828496</v>
      </c>
      <c r="K66" s="358">
        <v>10102.56</v>
      </c>
      <c r="L66" s="224">
        <v>0</v>
      </c>
      <c r="M66" s="225" t="s">
        <v>219</v>
      </c>
      <c r="N66" s="224">
        <f t="shared" si="2"/>
        <v>1.4795960955781334E-3</v>
      </c>
      <c r="O66" s="224">
        <f t="shared" si="1"/>
        <v>4.015078153194547E-2</v>
      </c>
    </row>
    <row r="67" spans="1:15">
      <c r="A67" s="223" t="s">
        <v>194</v>
      </c>
      <c r="B67" s="223" t="s">
        <v>199</v>
      </c>
      <c r="C67" s="223" t="s">
        <v>220</v>
      </c>
      <c r="D67" s="223" t="s">
        <v>215</v>
      </c>
      <c r="E67" s="276" t="s">
        <v>344</v>
      </c>
      <c r="F67" s="223" t="s">
        <v>348</v>
      </c>
      <c r="G67" s="223" t="s">
        <v>218</v>
      </c>
      <c r="H67" s="358">
        <v>121057.52</v>
      </c>
      <c r="I67" s="358">
        <v>99361.76</v>
      </c>
      <c r="J67" s="358">
        <v>100364.570664792</v>
      </c>
      <c r="K67" s="358">
        <v>121057.52</v>
      </c>
      <c r="L67" s="224">
        <v>0.06</v>
      </c>
      <c r="M67" s="225" t="s">
        <v>219</v>
      </c>
      <c r="N67" s="224">
        <f t="shared" si="2"/>
        <v>1.8360458026354387E-2</v>
      </c>
      <c r="O67" s="224">
        <f t="shared" si="1"/>
        <v>6.0533481297582598E-2</v>
      </c>
    </row>
    <row r="68" spans="1:15">
      <c r="A68" s="223" t="s">
        <v>212</v>
      </c>
      <c r="B68" s="223" t="s">
        <v>228</v>
      </c>
      <c r="C68" s="223" t="s">
        <v>214</v>
      </c>
      <c r="D68" s="223" t="s">
        <v>215</v>
      </c>
      <c r="E68" s="276" t="s">
        <v>349</v>
      </c>
      <c r="F68" s="223" t="s">
        <v>230</v>
      </c>
      <c r="G68" s="223" t="s">
        <v>218</v>
      </c>
      <c r="H68" s="358">
        <v>12692.602720000001</v>
      </c>
      <c r="I68" s="358">
        <v>10388.77</v>
      </c>
      <c r="J68" s="358">
        <v>10509.9487674958</v>
      </c>
      <c r="K68" s="358">
        <v>12692.602720000001</v>
      </c>
      <c r="L68" s="224">
        <v>0.09</v>
      </c>
      <c r="M68" s="225" t="s">
        <v>219</v>
      </c>
      <c r="N68" s="224">
        <f t="shared" si="2"/>
        <v>1.9226652585326593E-3</v>
      </c>
      <c r="O68" s="224">
        <f t="shared" si="1"/>
        <v>2.2184205628275763E-2</v>
      </c>
    </row>
    <row r="69" spans="1:15">
      <c r="A69" s="223" t="s">
        <v>212</v>
      </c>
      <c r="B69" s="223" t="s">
        <v>198</v>
      </c>
      <c r="C69" s="223" t="s">
        <v>214</v>
      </c>
      <c r="D69" s="223" t="s">
        <v>215</v>
      </c>
      <c r="E69" s="276" t="s">
        <v>349</v>
      </c>
      <c r="F69" s="223" t="s">
        <v>254</v>
      </c>
      <c r="G69" s="223" t="s">
        <v>218</v>
      </c>
      <c r="H69" s="358">
        <v>18150.000029999999</v>
      </c>
      <c r="I69" s="358">
        <v>15795.41</v>
      </c>
      <c r="J69" s="358">
        <v>15916.52779138</v>
      </c>
      <c r="K69" s="358">
        <v>18150.000029999999</v>
      </c>
      <c r="L69" s="224">
        <v>7.0000000000000007E-2</v>
      </c>
      <c r="M69" s="225" t="s">
        <v>219</v>
      </c>
      <c r="N69" s="224">
        <f t="shared" ref="N69:N100" si="3">+J69/$C$107</f>
        <v>2.9117320833760298E-3</v>
      </c>
      <c r="O69" s="224">
        <f t="shared" si="1"/>
        <v>0.21758477943032961</v>
      </c>
    </row>
    <row r="70" spans="1:15">
      <c r="A70" s="223" t="s">
        <v>212</v>
      </c>
      <c r="B70" s="223" t="s">
        <v>198</v>
      </c>
      <c r="C70" s="223" t="s">
        <v>214</v>
      </c>
      <c r="D70" s="223" t="s">
        <v>215</v>
      </c>
      <c r="E70" s="276" t="s">
        <v>350</v>
      </c>
      <c r="F70" s="223" t="s">
        <v>232</v>
      </c>
      <c r="G70" s="223" t="s">
        <v>218</v>
      </c>
      <c r="H70" s="358">
        <v>121000</v>
      </c>
      <c r="I70" s="358">
        <v>102521.7</v>
      </c>
      <c r="J70" s="358">
        <v>103337.134208761</v>
      </c>
      <c r="K70" s="358">
        <v>121000</v>
      </c>
      <c r="L70" s="224">
        <v>7.0000000000000007E-2</v>
      </c>
      <c r="M70" s="225" t="s">
        <v>219</v>
      </c>
      <c r="N70" s="224">
        <f t="shared" si="3"/>
        <v>1.8904251795591919E-2</v>
      </c>
      <c r="O70" s="224">
        <f t="shared" ref="O70:O100" si="4">+SUMIFS($N$5:$N$100,$B$5:$B$100,B70)</f>
        <v>0.21758477943032961</v>
      </c>
    </row>
    <row r="71" spans="1:15">
      <c r="A71" s="223" t="s">
        <v>194</v>
      </c>
      <c r="B71" s="223" t="s">
        <v>196</v>
      </c>
      <c r="C71" s="223" t="s">
        <v>214</v>
      </c>
      <c r="D71" s="223" t="s">
        <v>215</v>
      </c>
      <c r="E71" s="276" t="s">
        <v>351</v>
      </c>
      <c r="F71" s="223" t="s">
        <v>352</v>
      </c>
      <c r="G71" s="223" t="s">
        <v>218</v>
      </c>
      <c r="H71" s="358">
        <v>4010.88</v>
      </c>
      <c r="I71" s="358">
        <v>3174.46</v>
      </c>
      <c r="J71" s="358">
        <v>3198.8784899565399</v>
      </c>
      <c r="K71" s="358">
        <v>4010.88</v>
      </c>
      <c r="L71" s="224">
        <v>0</v>
      </c>
      <c r="M71" s="225" t="s">
        <v>219</v>
      </c>
      <c r="N71" s="224">
        <f t="shared" si="3"/>
        <v>5.8519529209582436E-4</v>
      </c>
      <c r="O71" s="224">
        <f t="shared" si="4"/>
        <v>4.015078153194547E-2</v>
      </c>
    </row>
    <row r="72" spans="1:15">
      <c r="A72" s="223" t="s">
        <v>194</v>
      </c>
      <c r="B72" s="223" t="s">
        <v>196</v>
      </c>
      <c r="C72" s="223" t="s">
        <v>214</v>
      </c>
      <c r="D72" s="223" t="s">
        <v>215</v>
      </c>
      <c r="E72" s="276" t="s">
        <v>351</v>
      </c>
      <c r="F72" s="223" t="s">
        <v>353</v>
      </c>
      <c r="G72" s="223" t="s">
        <v>218</v>
      </c>
      <c r="H72" s="358">
        <v>5861.78</v>
      </c>
      <c r="I72" s="358">
        <v>4635.67</v>
      </c>
      <c r="J72" s="358">
        <v>4671.3285565873402</v>
      </c>
      <c r="K72" s="358">
        <v>5861.78</v>
      </c>
      <c r="L72" s="224">
        <v>0</v>
      </c>
      <c r="M72" s="225" t="s">
        <v>219</v>
      </c>
      <c r="N72" s="224">
        <f t="shared" si="3"/>
        <v>8.5456183713462442E-4</v>
      </c>
      <c r="O72" s="224">
        <f t="shared" si="4"/>
        <v>4.015078153194547E-2</v>
      </c>
    </row>
    <row r="73" spans="1:15">
      <c r="A73" s="223" t="s">
        <v>194</v>
      </c>
      <c r="B73" s="223" t="s">
        <v>196</v>
      </c>
      <c r="C73" s="223" t="s">
        <v>214</v>
      </c>
      <c r="D73" s="223" t="s">
        <v>215</v>
      </c>
      <c r="E73" s="276" t="s">
        <v>351</v>
      </c>
      <c r="F73" s="223" t="s">
        <v>354</v>
      </c>
      <c r="G73" s="223" t="s">
        <v>218</v>
      </c>
      <c r="H73" s="358">
        <v>9613.89</v>
      </c>
      <c r="I73" s="358">
        <v>7593.25</v>
      </c>
      <c r="J73" s="358">
        <v>7651.6587729071098</v>
      </c>
      <c r="K73" s="358">
        <v>9613.89</v>
      </c>
      <c r="L73" s="224">
        <v>0</v>
      </c>
      <c r="M73" s="225" t="s">
        <v>219</v>
      </c>
      <c r="N73" s="224">
        <f t="shared" si="3"/>
        <v>1.3997764231081461E-3</v>
      </c>
      <c r="O73" s="224">
        <f t="shared" si="4"/>
        <v>4.015078153194547E-2</v>
      </c>
    </row>
    <row r="74" spans="1:15">
      <c r="A74" s="223" t="s">
        <v>194</v>
      </c>
      <c r="B74" s="223" t="s">
        <v>196</v>
      </c>
      <c r="C74" s="223" t="s">
        <v>214</v>
      </c>
      <c r="D74" s="223" t="s">
        <v>215</v>
      </c>
      <c r="E74" s="276" t="s">
        <v>355</v>
      </c>
      <c r="F74" s="223" t="s">
        <v>356</v>
      </c>
      <c r="G74" s="223" t="s">
        <v>218</v>
      </c>
      <c r="H74" s="358">
        <v>4077.76</v>
      </c>
      <c r="I74" s="358">
        <v>3199.69</v>
      </c>
      <c r="J74" s="358">
        <v>3220.7014896586602</v>
      </c>
      <c r="K74" s="358">
        <v>4077.76</v>
      </c>
      <c r="L74" s="224">
        <v>0</v>
      </c>
      <c r="M74" s="225" t="s">
        <v>219</v>
      </c>
      <c r="N74" s="224">
        <f t="shared" si="3"/>
        <v>5.891875402306583E-4</v>
      </c>
      <c r="O74" s="224">
        <f t="shared" si="4"/>
        <v>4.015078153194547E-2</v>
      </c>
    </row>
    <row r="75" spans="1:15">
      <c r="A75" s="223" t="s">
        <v>194</v>
      </c>
      <c r="B75" s="223" t="s">
        <v>196</v>
      </c>
      <c r="C75" s="223" t="s">
        <v>214</v>
      </c>
      <c r="D75" s="223" t="s">
        <v>215</v>
      </c>
      <c r="E75" s="276" t="s">
        <v>355</v>
      </c>
      <c r="F75" s="223" t="s">
        <v>357</v>
      </c>
      <c r="G75" s="223" t="s">
        <v>218</v>
      </c>
      <c r="H75" s="358">
        <v>5861.78</v>
      </c>
      <c r="I75" s="358">
        <v>4595.88</v>
      </c>
      <c r="J75" s="358">
        <v>4626.0600086656405</v>
      </c>
      <c r="K75" s="358">
        <v>5861.78</v>
      </c>
      <c r="L75" s="224">
        <v>0</v>
      </c>
      <c r="M75" s="225" t="s">
        <v>219</v>
      </c>
      <c r="N75" s="224">
        <f t="shared" si="3"/>
        <v>8.4628051566306307E-4</v>
      </c>
      <c r="O75" s="224">
        <f t="shared" si="4"/>
        <v>4.015078153194547E-2</v>
      </c>
    </row>
    <row r="76" spans="1:15">
      <c r="A76" s="223" t="s">
        <v>194</v>
      </c>
      <c r="B76" s="223" t="s">
        <v>196</v>
      </c>
      <c r="C76" s="223" t="s">
        <v>214</v>
      </c>
      <c r="D76" s="223" t="s">
        <v>215</v>
      </c>
      <c r="E76" s="276" t="s">
        <v>355</v>
      </c>
      <c r="F76" s="223" t="s">
        <v>358</v>
      </c>
      <c r="G76" s="223" t="s">
        <v>218</v>
      </c>
      <c r="H76" s="358">
        <v>9939.5400000000009</v>
      </c>
      <c r="I76" s="358">
        <v>7783.07</v>
      </c>
      <c r="J76" s="358">
        <v>7834.1794329518498</v>
      </c>
      <c r="K76" s="358">
        <v>9939.5400000000009</v>
      </c>
      <c r="L76" s="224">
        <v>0</v>
      </c>
      <c r="M76" s="225" t="s">
        <v>219</v>
      </c>
      <c r="N76" s="224">
        <f t="shared" si="3"/>
        <v>1.4331663225068741E-3</v>
      </c>
      <c r="O76" s="224">
        <f t="shared" si="4"/>
        <v>4.015078153194547E-2</v>
      </c>
    </row>
    <row r="77" spans="1:15">
      <c r="A77" s="223" t="s">
        <v>194</v>
      </c>
      <c r="B77" s="223" t="s">
        <v>196</v>
      </c>
      <c r="C77" s="223" t="s">
        <v>214</v>
      </c>
      <c r="D77" s="223" t="s">
        <v>215</v>
      </c>
      <c r="E77" s="276" t="s">
        <v>355</v>
      </c>
      <c r="F77" s="223" t="s">
        <v>359</v>
      </c>
      <c r="G77" s="223" t="s">
        <v>218</v>
      </c>
      <c r="H77" s="358">
        <v>4144.6400000000003</v>
      </c>
      <c r="I77" s="358">
        <v>3220.14</v>
      </c>
      <c r="J77" s="358">
        <v>3241.28573707962</v>
      </c>
      <c r="K77" s="358">
        <v>4144.6400000000003</v>
      </c>
      <c r="L77" s="224">
        <v>0</v>
      </c>
      <c r="M77" s="225" t="s">
        <v>219</v>
      </c>
      <c r="N77" s="224">
        <f t="shared" si="3"/>
        <v>5.9295317394256739E-4</v>
      </c>
      <c r="O77" s="224">
        <f t="shared" si="4"/>
        <v>4.015078153194547E-2</v>
      </c>
    </row>
    <row r="78" spans="1:15">
      <c r="A78" s="223" t="s">
        <v>194</v>
      </c>
      <c r="B78" s="223" t="s">
        <v>196</v>
      </c>
      <c r="C78" s="223" t="s">
        <v>214</v>
      </c>
      <c r="D78" s="223" t="s">
        <v>215</v>
      </c>
      <c r="E78" s="276" t="s">
        <v>355</v>
      </c>
      <c r="F78" s="223" t="s">
        <v>271</v>
      </c>
      <c r="G78" s="223" t="s">
        <v>218</v>
      </c>
      <c r="H78" s="358">
        <v>6054.06</v>
      </c>
      <c r="I78" s="358">
        <v>4699.1400000000003</v>
      </c>
      <c r="J78" s="358">
        <v>4729.9979884431305</v>
      </c>
      <c r="K78" s="358">
        <v>6054.06</v>
      </c>
      <c r="L78" s="224">
        <v>0</v>
      </c>
      <c r="M78" s="225" t="s">
        <v>219</v>
      </c>
      <c r="N78" s="224">
        <f t="shared" si="3"/>
        <v>8.6529468473097425E-4</v>
      </c>
      <c r="O78" s="224">
        <f t="shared" si="4"/>
        <v>4.015078153194547E-2</v>
      </c>
    </row>
    <row r="79" spans="1:15">
      <c r="A79" s="223" t="s">
        <v>194</v>
      </c>
      <c r="B79" s="223" t="s">
        <v>196</v>
      </c>
      <c r="C79" s="223" t="s">
        <v>214</v>
      </c>
      <c r="D79" s="223" t="s">
        <v>215</v>
      </c>
      <c r="E79" s="276" t="s">
        <v>355</v>
      </c>
      <c r="F79" s="223" t="s">
        <v>360</v>
      </c>
      <c r="G79" s="223" t="s">
        <v>218</v>
      </c>
      <c r="H79" s="358">
        <v>10102.56</v>
      </c>
      <c r="I79" s="358">
        <v>7832.81</v>
      </c>
      <c r="J79" s="358">
        <v>7884.2460463299003</v>
      </c>
      <c r="K79" s="358">
        <v>10102.56</v>
      </c>
      <c r="L79" s="224">
        <v>0</v>
      </c>
      <c r="M79" s="225" t="s">
        <v>219</v>
      </c>
      <c r="N79" s="224">
        <f t="shared" si="3"/>
        <v>1.4423253907653298E-3</v>
      </c>
      <c r="O79" s="224">
        <f t="shared" si="4"/>
        <v>4.015078153194547E-2</v>
      </c>
    </row>
    <row r="80" spans="1:15">
      <c r="A80" s="223" t="s">
        <v>194</v>
      </c>
      <c r="B80" s="223" t="s">
        <v>196</v>
      </c>
      <c r="C80" s="223" t="s">
        <v>214</v>
      </c>
      <c r="D80" s="223" t="s">
        <v>215</v>
      </c>
      <c r="E80" s="276" t="s">
        <v>355</v>
      </c>
      <c r="F80" s="223" t="s">
        <v>361</v>
      </c>
      <c r="G80" s="223" t="s">
        <v>218</v>
      </c>
      <c r="H80" s="358">
        <v>4144.6400000000003</v>
      </c>
      <c r="I80" s="358">
        <v>3188.42</v>
      </c>
      <c r="J80" s="358">
        <v>3209.3575731114202</v>
      </c>
      <c r="K80" s="358">
        <v>4144.6400000000003</v>
      </c>
      <c r="L80" s="224">
        <v>0</v>
      </c>
      <c r="M80" s="225" t="s">
        <v>219</v>
      </c>
      <c r="N80" s="224">
        <f t="shared" si="3"/>
        <v>5.8711231087192671E-4</v>
      </c>
      <c r="O80" s="224">
        <f t="shared" si="4"/>
        <v>4.015078153194547E-2</v>
      </c>
    </row>
    <row r="81" spans="1:15">
      <c r="A81" s="223" t="s">
        <v>194</v>
      </c>
      <c r="B81" s="223" t="s">
        <v>196</v>
      </c>
      <c r="C81" s="223" t="s">
        <v>214</v>
      </c>
      <c r="D81" s="223" t="s">
        <v>215</v>
      </c>
      <c r="E81" s="276" t="s">
        <v>355</v>
      </c>
      <c r="F81" s="223" t="s">
        <v>362</v>
      </c>
      <c r="G81" s="223" t="s">
        <v>218</v>
      </c>
      <c r="H81" s="358">
        <v>5765.64</v>
      </c>
      <c r="I81" s="358">
        <v>4432.6099999999997</v>
      </c>
      <c r="J81" s="358">
        <v>4461.7177069478003</v>
      </c>
      <c r="K81" s="358">
        <v>5765.64</v>
      </c>
      <c r="L81" s="224">
        <v>0</v>
      </c>
      <c r="M81" s="225" t="s">
        <v>219</v>
      </c>
      <c r="N81" s="224">
        <f t="shared" si="3"/>
        <v>8.1621612229538056E-4</v>
      </c>
      <c r="O81" s="224">
        <f t="shared" si="4"/>
        <v>4.015078153194547E-2</v>
      </c>
    </row>
    <row r="82" spans="1:15">
      <c r="A82" s="223" t="s">
        <v>194</v>
      </c>
      <c r="B82" s="223" t="s">
        <v>196</v>
      </c>
      <c r="C82" s="223" t="s">
        <v>214</v>
      </c>
      <c r="D82" s="223" t="s">
        <v>215</v>
      </c>
      <c r="E82" s="276" t="s">
        <v>355</v>
      </c>
      <c r="F82" s="223" t="s">
        <v>363</v>
      </c>
      <c r="G82" s="223" t="s">
        <v>218</v>
      </c>
      <c r="H82" s="358">
        <v>10265.58</v>
      </c>
      <c r="I82" s="358">
        <v>7879.56</v>
      </c>
      <c r="J82" s="358">
        <v>7931.3029585507402</v>
      </c>
      <c r="K82" s="358">
        <v>10265.58</v>
      </c>
      <c r="L82" s="224">
        <v>0</v>
      </c>
      <c r="M82" s="225" t="s">
        <v>219</v>
      </c>
      <c r="N82" s="224">
        <f t="shared" si="3"/>
        <v>1.4509338713871041E-3</v>
      </c>
      <c r="O82" s="224">
        <f t="shared" si="4"/>
        <v>4.015078153194547E-2</v>
      </c>
    </row>
    <row r="83" spans="1:15">
      <c r="A83" s="223" t="s">
        <v>194</v>
      </c>
      <c r="B83" s="223" t="s">
        <v>259</v>
      </c>
      <c r="C83" s="223" t="s">
        <v>220</v>
      </c>
      <c r="D83" s="223" t="s">
        <v>215</v>
      </c>
      <c r="E83" s="276" t="s">
        <v>364</v>
      </c>
      <c r="F83" s="223" t="s">
        <v>365</v>
      </c>
      <c r="G83" s="223" t="s">
        <v>218</v>
      </c>
      <c r="H83" s="358">
        <v>127616</v>
      </c>
      <c r="I83" s="358">
        <v>100818.74</v>
      </c>
      <c r="J83" s="358">
        <v>101285.43696928601</v>
      </c>
      <c r="K83" s="358">
        <v>127616</v>
      </c>
      <c r="L83" s="224">
        <v>7.0000000000000007E-2</v>
      </c>
      <c r="M83" s="225" t="s">
        <v>219</v>
      </c>
      <c r="N83" s="224">
        <f t="shared" si="3"/>
        <v>1.852891913787566E-2</v>
      </c>
      <c r="O83" s="224">
        <f t="shared" si="4"/>
        <v>6.50248956351209E-2</v>
      </c>
    </row>
    <row r="84" spans="1:15">
      <c r="A84" s="223" t="s">
        <v>194</v>
      </c>
      <c r="B84" s="223" t="s">
        <v>196</v>
      </c>
      <c r="C84" s="223" t="s">
        <v>214</v>
      </c>
      <c r="D84" s="223" t="s">
        <v>215</v>
      </c>
      <c r="E84" s="276" t="s">
        <v>366</v>
      </c>
      <c r="F84" s="223" t="s">
        <v>367</v>
      </c>
      <c r="G84" s="223" t="s">
        <v>218</v>
      </c>
      <c r="H84" s="358">
        <v>3313.18</v>
      </c>
      <c r="I84" s="358">
        <v>2519.5300000000002</v>
      </c>
      <c r="J84" s="358">
        <v>2528.12799172006</v>
      </c>
      <c r="K84" s="358">
        <v>3313.18</v>
      </c>
      <c r="L84" s="224">
        <v>0</v>
      </c>
      <c r="M84" s="225" t="s">
        <v>219</v>
      </c>
      <c r="N84" s="224">
        <f t="shared" si="3"/>
        <v>4.6248977671869935E-4</v>
      </c>
      <c r="O84" s="224">
        <f t="shared" si="4"/>
        <v>4.015078153194547E-2</v>
      </c>
    </row>
    <row r="85" spans="1:15">
      <c r="A85" s="223" t="s">
        <v>194</v>
      </c>
      <c r="B85" s="223" t="s">
        <v>196</v>
      </c>
      <c r="C85" s="223" t="s">
        <v>214</v>
      </c>
      <c r="D85" s="223" t="s">
        <v>215</v>
      </c>
      <c r="E85" s="276" t="s">
        <v>366</v>
      </c>
      <c r="F85" s="223" t="s">
        <v>368</v>
      </c>
      <c r="G85" s="223" t="s">
        <v>218</v>
      </c>
      <c r="H85" s="358">
        <v>9613.89</v>
      </c>
      <c r="I85" s="358">
        <v>7301.48</v>
      </c>
      <c r="J85" s="358">
        <v>7326.3963944690204</v>
      </c>
      <c r="K85" s="358">
        <v>9613.89</v>
      </c>
      <c r="L85" s="224">
        <v>0</v>
      </c>
      <c r="M85" s="225" t="s">
        <v>219</v>
      </c>
      <c r="N85" s="224">
        <f t="shared" si="3"/>
        <v>1.3402736901486187E-3</v>
      </c>
      <c r="O85" s="224">
        <f t="shared" si="4"/>
        <v>4.015078153194547E-2</v>
      </c>
    </row>
    <row r="86" spans="1:15">
      <c r="A86" s="223" t="s">
        <v>194</v>
      </c>
      <c r="B86" s="223" t="s">
        <v>196</v>
      </c>
      <c r="C86" s="223" t="s">
        <v>214</v>
      </c>
      <c r="D86" s="223" t="s">
        <v>215</v>
      </c>
      <c r="E86" s="276" t="s">
        <v>366</v>
      </c>
      <c r="F86" s="223" t="s">
        <v>369</v>
      </c>
      <c r="G86" s="223" t="s">
        <v>218</v>
      </c>
      <c r="H86" s="358">
        <v>3944.16</v>
      </c>
      <c r="I86" s="358">
        <v>2973.21</v>
      </c>
      <c r="J86" s="358">
        <v>2983.3561052833302</v>
      </c>
      <c r="K86" s="358">
        <v>3944.16</v>
      </c>
      <c r="L86" s="224">
        <v>0</v>
      </c>
      <c r="M86" s="225" t="s">
        <v>219</v>
      </c>
      <c r="N86" s="224">
        <f t="shared" si="3"/>
        <v>5.4576813496934622E-4</v>
      </c>
      <c r="O86" s="224">
        <f t="shared" si="4"/>
        <v>4.015078153194547E-2</v>
      </c>
    </row>
    <row r="87" spans="1:15">
      <c r="A87" s="223" t="s">
        <v>194</v>
      </c>
      <c r="B87" s="223" t="s">
        <v>196</v>
      </c>
      <c r="C87" s="223" t="s">
        <v>214</v>
      </c>
      <c r="D87" s="223" t="s">
        <v>215</v>
      </c>
      <c r="E87" s="276" t="s">
        <v>366</v>
      </c>
      <c r="F87" s="223" t="s">
        <v>370</v>
      </c>
      <c r="G87" s="223" t="s">
        <v>218</v>
      </c>
      <c r="H87" s="358">
        <v>5861.78</v>
      </c>
      <c r="I87" s="358">
        <v>4413.74</v>
      </c>
      <c r="J87" s="358">
        <v>4428.8020071984001</v>
      </c>
      <c r="K87" s="358">
        <v>5861.78</v>
      </c>
      <c r="L87" s="224">
        <v>0</v>
      </c>
      <c r="M87" s="225" t="s">
        <v>219</v>
      </c>
      <c r="N87" s="224">
        <f t="shared" si="3"/>
        <v>8.101946017562712E-4</v>
      </c>
      <c r="O87" s="224">
        <f t="shared" si="4"/>
        <v>4.015078153194547E-2</v>
      </c>
    </row>
    <row r="88" spans="1:15">
      <c r="A88" s="223" t="s">
        <v>194</v>
      </c>
      <c r="B88" s="223" t="s">
        <v>196</v>
      </c>
      <c r="C88" s="223" t="s">
        <v>214</v>
      </c>
      <c r="D88" s="223" t="s">
        <v>215</v>
      </c>
      <c r="E88" s="276" t="s">
        <v>366</v>
      </c>
      <c r="F88" s="223" t="s">
        <v>371</v>
      </c>
      <c r="G88" s="223" t="s">
        <v>218</v>
      </c>
      <c r="H88" s="358">
        <v>9776.52</v>
      </c>
      <c r="I88" s="358">
        <v>7353.07</v>
      </c>
      <c r="J88" s="358">
        <v>7378.1624795837397</v>
      </c>
      <c r="K88" s="358">
        <v>9776.52</v>
      </c>
      <c r="L88" s="224">
        <v>0</v>
      </c>
      <c r="M88" s="225" t="s">
        <v>219</v>
      </c>
      <c r="N88" s="224">
        <f t="shared" si="3"/>
        <v>1.3497436557614035E-3</v>
      </c>
      <c r="O88" s="224">
        <f t="shared" si="4"/>
        <v>4.015078153194547E-2</v>
      </c>
    </row>
    <row r="89" spans="1:15">
      <c r="A89" s="223" t="s">
        <v>194</v>
      </c>
      <c r="B89" s="223" t="s">
        <v>196</v>
      </c>
      <c r="C89" s="223" t="s">
        <v>214</v>
      </c>
      <c r="D89" s="223" t="s">
        <v>215</v>
      </c>
      <c r="E89" s="276" t="s">
        <v>366</v>
      </c>
      <c r="F89" s="223" t="s">
        <v>372</v>
      </c>
      <c r="G89" s="223" t="s">
        <v>218</v>
      </c>
      <c r="H89" s="358">
        <v>4211.5200000000004</v>
      </c>
      <c r="I89" s="358">
        <v>3142.47</v>
      </c>
      <c r="J89" s="358">
        <v>3153.1937280910402</v>
      </c>
      <c r="K89" s="358">
        <v>4211.5200000000004</v>
      </c>
      <c r="L89" s="224">
        <v>0</v>
      </c>
      <c r="M89" s="225" t="s">
        <v>219</v>
      </c>
      <c r="N89" s="224">
        <f t="shared" si="3"/>
        <v>5.7683782942628337E-4</v>
      </c>
      <c r="O89" s="224">
        <f t="shared" si="4"/>
        <v>4.015078153194547E-2</v>
      </c>
    </row>
    <row r="90" spans="1:15">
      <c r="A90" s="223" t="s">
        <v>194</v>
      </c>
      <c r="B90" s="223" t="s">
        <v>196</v>
      </c>
      <c r="C90" s="223" t="s">
        <v>214</v>
      </c>
      <c r="D90" s="223" t="s">
        <v>215</v>
      </c>
      <c r="E90" s="276" t="s">
        <v>366</v>
      </c>
      <c r="F90" s="223" t="s">
        <v>373</v>
      </c>
      <c r="G90" s="223" t="s">
        <v>218</v>
      </c>
      <c r="H90" s="358">
        <v>5669.73</v>
      </c>
      <c r="I90" s="358">
        <v>4228.47</v>
      </c>
      <c r="J90" s="358">
        <v>4242.8997243855401</v>
      </c>
      <c r="K90" s="358">
        <v>5669.73</v>
      </c>
      <c r="L90" s="224">
        <v>0</v>
      </c>
      <c r="M90" s="225" t="s">
        <v>219</v>
      </c>
      <c r="N90" s="224">
        <f t="shared" si="3"/>
        <v>7.7618607625787686E-4</v>
      </c>
      <c r="O90" s="224">
        <f t="shared" si="4"/>
        <v>4.015078153194547E-2</v>
      </c>
    </row>
    <row r="91" spans="1:15">
      <c r="A91" s="223" t="s">
        <v>194</v>
      </c>
      <c r="B91" s="223" t="s">
        <v>196</v>
      </c>
      <c r="C91" s="223" t="s">
        <v>214</v>
      </c>
      <c r="D91" s="223" t="s">
        <v>215</v>
      </c>
      <c r="E91" s="276" t="s">
        <v>366</v>
      </c>
      <c r="F91" s="223" t="s">
        <v>374</v>
      </c>
      <c r="G91" s="223" t="s">
        <v>218</v>
      </c>
      <c r="H91" s="358">
        <v>9776.52</v>
      </c>
      <c r="I91" s="358">
        <v>7281.85</v>
      </c>
      <c r="J91" s="358">
        <v>7306.6993987598898</v>
      </c>
      <c r="K91" s="358">
        <v>9776.52</v>
      </c>
      <c r="L91" s="224">
        <v>0</v>
      </c>
      <c r="M91" s="225" t="s">
        <v>219</v>
      </c>
      <c r="N91" s="224">
        <f t="shared" si="3"/>
        <v>1.3366703681738689E-3</v>
      </c>
      <c r="O91" s="224">
        <f t="shared" si="4"/>
        <v>4.015078153194547E-2</v>
      </c>
    </row>
    <row r="92" spans="1:15">
      <c r="A92" s="223" t="s">
        <v>212</v>
      </c>
      <c r="B92" s="223" t="s">
        <v>375</v>
      </c>
      <c r="C92" s="223" t="s">
        <v>214</v>
      </c>
      <c r="D92" s="223" t="s">
        <v>215</v>
      </c>
      <c r="E92" s="276" t="s">
        <v>376</v>
      </c>
      <c r="F92" s="223" t="s">
        <v>377</v>
      </c>
      <c r="G92" s="223" t="s">
        <v>218</v>
      </c>
      <c r="H92" s="358">
        <v>116404.013366</v>
      </c>
      <c r="I92" s="358">
        <v>72414.41</v>
      </c>
      <c r="J92" s="358">
        <v>72592.6833179596</v>
      </c>
      <c r="K92" s="358">
        <v>116404.013366</v>
      </c>
      <c r="L92" s="224">
        <v>6.7500000000000004E-2</v>
      </c>
      <c r="M92" s="225" t="s">
        <v>219</v>
      </c>
      <c r="N92" s="224">
        <f t="shared" si="3"/>
        <v>1.327993440565171E-2</v>
      </c>
      <c r="O92" s="224">
        <f t="shared" si="4"/>
        <v>1.327993440565171E-2</v>
      </c>
    </row>
    <row r="93" spans="1:15">
      <c r="A93" s="223" t="s">
        <v>194</v>
      </c>
      <c r="B93" s="223" t="s">
        <v>196</v>
      </c>
      <c r="C93" s="223" t="s">
        <v>214</v>
      </c>
      <c r="D93" s="223" t="s">
        <v>215</v>
      </c>
      <c r="E93" s="276" t="s">
        <v>376</v>
      </c>
      <c r="F93" s="223" t="s">
        <v>378</v>
      </c>
      <c r="G93" s="223" t="s">
        <v>218</v>
      </c>
      <c r="H93" s="358">
        <v>3944.16</v>
      </c>
      <c r="I93" s="358">
        <v>2918.25</v>
      </c>
      <c r="J93" s="358">
        <v>2924.88531679776</v>
      </c>
      <c r="K93" s="358">
        <v>3944.16</v>
      </c>
      <c r="L93" s="224">
        <v>0</v>
      </c>
      <c r="M93" s="225" t="s">
        <v>219</v>
      </c>
      <c r="N93" s="224">
        <f t="shared" si="3"/>
        <v>5.3507162672299785E-4</v>
      </c>
      <c r="O93" s="224">
        <f t="shared" si="4"/>
        <v>4.015078153194547E-2</v>
      </c>
    </row>
    <row r="94" spans="1:15">
      <c r="A94" s="223" t="s">
        <v>194</v>
      </c>
      <c r="B94" s="223" t="s">
        <v>196</v>
      </c>
      <c r="C94" s="223" t="s">
        <v>214</v>
      </c>
      <c r="D94" s="223" t="s">
        <v>215</v>
      </c>
      <c r="E94" s="276" t="s">
        <v>376</v>
      </c>
      <c r="F94" s="223" t="s">
        <v>379</v>
      </c>
      <c r="G94" s="223" t="s">
        <v>218</v>
      </c>
      <c r="H94" s="358">
        <v>5861.78</v>
      </c>
      <c r="I94" s="358">
        <v>4333.57</v>
      </c>
      <c r="J94" s="358">
        <v>4343.4233293747802</v>
      </c>
      <c r="K94" s="358">
        <v>5861.78</v>
      </c>
      <c r="L94" s="224">
        <v>0</v>
      </c>
      <c r="M94" s="225" t="s">
        <v>219</v>
      </c>
      <c r="N94" s="224">
        <f t="shared" si="3"/>
        <v>7.9457562764874662E-4</v>
      </c>
      <c r="O94" s="224">
        <f t="shared" si="4"/>
        <v>4.015078153194547E-2</v>
      </c>
    </row>
    <row r="95" spans="1:15">
      <c r="A95" s="223" t="s">
        <v>194</v>
      </c>
      <c r="B95" s="223" t="s">
        <v>196</v>
      </c>
      <c r="C95" s="223" t="s">
        <v>214</v>
      </c>
      <c r="D95" s="223" t="s">
        <v>215</v>
      </c>
      <c r="E95" s="276" t="s">
        <v>376</v>
      </c>
      <c r="F95" s="223" t="s">
        <v>380</v>
      </c>
      <c r="G95" s="223" t="s">
        <v>218</v>
      </c>
      <c r="H95" s="358">
        <v>9939.5400000000009</v>
      </c>
      <c r="I95" s="358">
        <v>7374.24</v>
      </c>
      <c r="J95" s="358">
        <v>7390.7396231296298</v>
      </c>
      <c r="K95" s="358">
        <v>9939.5400000000009</v>
      </c>
      <c r="L95" s="224">
        <v>0</v>
      </c>
      <c r="M95" s="225" t="s">
        <v>219</v>
      </c>
      <c r="N95" s="224">
        <f t="shared" si="3"/>
        <v>1.3520444887608989E-3</v>
      </c>
      <c r="O95" s="224">
        <f t="shared" si="4"/>
        <v>4.015078153194547E-2</v>
      </c>
    </row>
    <row r="96" spans="1:15">
      <c r="A96" s="223" t="s">
        <v>194</v>
      </c>
      <c r="B96" s="223" t="s">
        <v>196</v>
      </c>
      <c r="C96" s="223" t="s">
        <v>214</v>
      </c>
      <c r="D96" s="223" t="s">
        <v>215</v>
      </c>
      <c r="E96" s="276" t="s">
        <v>376</v>
      </c>
      <c r="F96" s="223" t="s">
        <v>381</v>
      </c>
      <c r="G96" s="223" t="s">
        <v>218</v>
      </c>
      <c r="H96" s="358">
        <v>4144.6400000000003</v>
      </c>
      <c r="I96" s="358">
        <v>3035.9</v>
      </c>
      <c r="J96" s="358">
        <v>3042.8027808575998</v>
      </c>
      <c r="K96" s="358">
        <v>4144.6400000000003</v>
      </c>
      <c r="L96" s="224">
        <v>0</v>
      </c>
      <c r="M96" s="225" t="s">
        <v>219</v>
      </c>
      <c r="N96" s="224">
        <f t="shared" si="3"/>
        <v>5.5664316969980987E-4</v>
      </c>
      <c r="O96" s="224">
        <f t="shared" si="4"/>
        <v>4.015078153194547E-2</v>
      </c>
    </row>
    <row r="97" spans="1:16">
      <c r="A97" s="223" t="s">
        <v>194</v>
      </c>
      <c r="B97" s="223" t="s">
        <v>196</v>
      </c>
      <c r="C97" s="223" t="s">
        <v>214</v>
      </c>
      <c r="D97" s="223" t="s">
        <v>215</v>
      </c>
      <c r="E97" s="276" t="s">
        <v>376</v>
      </c>
      <c r="F97" s="223" t="s">
        <v>382</v>
      </c>
      <c r="G97" s="223" t="s">
        <v>218</v>
      </c>
      <c r="H97" s="358">
        <v>5957.92</v>
      </c>
      <c r="I97" s="358">
        <v>4360.57</v>
      </c>
      <c r="J97" s="358">
        <v>4370.4846915097696</v>
      </c>
      <c r="K97" s="358">
        <v>5957.92</v>
      </c>
      <c r="L97" s="224">
        <v>0</v>
      </c>
      <c r="M97" s="225" t="s">
        <v>219</v>
      </c>
      <c r="N97" s="224">
        <f t="shared" si="3"/>
        <v>7.9952616946170276E-4</v>
      </c>
      <c r="O97" s="224">
        <f t="shared" si="4"/>
        <v>4.015078153194547E-2</v>
      </c>
    </row>
    <row r="98" spans="1:16">
      <c r="A98" s="223" t="s">
        <v>194</v>
      </c>
      <c r="B98" s="223" t="s">
        <v>196</v>
      </c>
      <c r="C98" s="223" t="s">
        <v>214</v>
      </c>
      <c r="D98" s="223" t="s">
        <v>215</v>
      </c>
      <c r="E98" s="276" t="s">
        <v>376</v>
      </c>
      <c r="F98" s="223" t="s">
        <v>383</v>
      </c>
      <c r="G98" s="223" t="s">
        <v>218</v>
      </c>
      <c r="H98" s="358">
        <v>10102.56</v>
      </c>
      <c r="I98" s="358">
        <v>7421.36</v>
      </c>
      <c r="J98" s="358">
        <v>7437.9651019788698</v>
      </c>
      <c r="K98" s="358">
        <v>10102.56</v>
      </c>
      <c r="L98" s="224">
        <v>0</v>
      </c>
      <c r="M98" s="225" t="s">
        <v>219</v>
      </c>
      <c r="N98" s="224">
        <f t="shared" si="3"/>
        <v>1.3606838065644087E-3</v>
      </c>
      <c r="O98" s="224">
        <f t="shared" si="4"/>
        <v>4.015078153194547E-2</v>
      </c>
    </row>
    <row r="99" spans="1:16">
      <c r="A99" s="223" t="s">
        <v>194</v>
      </c>
      <c r="B99" s="223" t="s">
        <v>196</v>
      </c>
      <c r="C99" s="223" t="s">
        <v>214</v>
      </c>
      <c r="D99" s="223" t="s">
        <v>215</v>
      </c>
      <c r="E99" s="276" t="s">
        <v>384</v>
      </c>
      <c r="F99" s="223" t="s">
        <v>385</v>
      </c>
      <c r="G99" s="223" t="s">
        <v>218</v>
      </c>
      <c r="H99" s="358">
        <v>4010.88</v>
      </c>
      <c r="I99" s="358">
        <v>3070.78</v>
      </c>
      <c r="J99" s="358">
        <v>3076.1771771868998</v>
      </c>
      <c r="K99" s="358">
        <v>4010.88</v>
      </c>
      <c r="L99" s="224">
        <v>0</v>
      </c>
      <c r="M99" s="225" t="s">
        <v>219</v>
      </c>
      <c r="N99" s="224">
        <f t="shared" si="3"/>
        <v>5.627486031102273E-4</v>
      </c>
      <c r="O99" s="224">
        <f t="shared" si="4"/>
        <v>4.015078153194547E-2</v>
      </c>
    </row>
    <row r="100" spans="1:16">
      <c r="A100" s="223" t="s">
        <v>194</v>
      </c>
      <c r="B100" s="223" t="s">
        <v>196</v>
      </c>
      <c r="C100" s="223" t="s">
        <v>214</v>
      </c>
      <c r="D100" s="223" t="s">
        <v>215</v>
      </c>
      <c r="E100" s="276" t="s">
        <v>384</v>
      </c>
      <c r="F100" s="223" t="s">
        <v>367</v>
      </c>
      <c r="G100" s="223" t="s">
        <v>218</v>
      </c>
      <c r="H100" s="358">
        <v>2548.6</v>
      </c>
      <c r="I100" s="358">
        <v>1949.68</v>
      </c>
      <c r="J100" s="358">
        <v>1953.10676248601</v>
      </c>
      <c r="K100" s="358">
        <v>2548.6</v>
      </c>
      <c r="L100" s="224">
        <v>0</v>
      </c>
      <c r="M100" s="225" t="s">
        <v>219</v>
      </c>
      <c r="N100" s="224">
        <f t="shared" si="3"/>
        <v>3.5729674820591845E-4</v>
      </c>
      <c r="O100" s="224">
        <f t="shared" si="4"/>
        <v>4.015078153194547E-2</v>
      </c>
    </row>
    <row r="101" spans="1:16" customFormat="1">
      <c r="A101" s="409" t="s">
        <v>193</v>
      </c>
      <c r="B101" s="410"/>
      <c r="C101" s="410"/>
      <c r="D101" s="410"/>
      <c r="E101" s="410"/>
      <c r="F101" s="410"/>
      <c r="G101" s="410"/>
      <c r="H101" s="410"/>
      <c r="I101" s="410"/>
      <c r="J101" s="360">
        <f>SUM(J5:J100)</f>
        <v>5443178.8213725407</v>
      </c>
      <c r="K101" s="409"/>
      <c r="L101" s="409"/>
      <c r="M101" s="409"/>
      <c r="N101" s="409"/>
      <c r="O101" s="409"/>
      <c r="P101" s="409"/>
    </row>
    <row r="107" spans="1:16">
      <c r="A107" s="238" t="s">
        <v>321</v>
      </c>
      <c r="B107" s="277"/>
      <c r="C107" s="239">
        <v>5466343.5149999997</v>
      </c>
      <c r="D107"/>
      <c r="E107"/>
    </row>
    <row r="108" spans="1:16">
      <c r="I108" s="361"/>
    </row>
  </sheetData>
  <mergeCells count="3">
    <mergeCell ref="A2:J2"/>
    <mergeCell ref="A101:I101"/>
    <mergeCell ref="K101:P10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
  <sheetViews>
    <sheetView showGridLines="0" zoomScale="85" zoomScaleNormal="85" workbookViewId="0">
      <selection activeCell="B30" sqref="B30"/>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6.140625" style="1" customWidth="1"/>
    <col min="6" max="6" width="15.140625" style="4" bestFit="1" customWidth="1"/>
    <col min="7" max="7" width="7.42578125" style="4" customWidth="1"/>
    <col min="8" max="8" width="19.7109375" style="17" customWidth="1"/>
    <col min="9" max="9" width="12.28515625" style="4" bestFit="1" customWidth="1"/>
    <col min="10" max="10" width="12.85546875" style="4" bestFit="1" customWidth="1"/>
    <col min="11" max="16384" width="9.140625" style="4"/>
  </cols>
  <sheetData>
    <row r="1" spans="1:9" ht="15">
      <c r="B1" s="2"/>
      <c r="C1" s="2"/>
      <c r="E1" s="2"/>
      <c r="F1" s="2"/>
      <c r="G1" s="2"/>
      <c r="H1" s="16"/>
    </row>
    <row r="2" spans="1:9">
      <c r="B2" s="2"/>
      <c r="C2" s="3"/>
      <c r="E2" s="371"/>
      <c r="F2" s="371"/>
      <c r="G2" s="371"/>
      <c r="H2" s="371"/>
    </row>
    <row r="3" spans="1:9" ht="23.25">
      <c r="B3" s="366" t="s">
        <v>297</v>
      </c>
      <c r="C3" s="366"/>
      <c r="D3" s="366"/>
      <c r="E3" s="366"/>
      <c r="F3" s="3"/>
      <c r="G3" s="373"/>
      <c r="H3" s="373"/>
    </row>
    <row r="4" spans="1:9" ht="18">
      <c r="A4" s="4"/>
      <c r="B4" s="372" t="str">
        <f>+"ESTADO DE FLUJOS DE CAJA AL "&amp;UPPER(TEXT(INDICE!O3,"DD \D\E MMMM \D\E YYYY"))</f>
        <v>ESTADO DE FLUJOS DE CAJA AL 30 DE JUNIO DE 2020</v>
      </c>
      <c r="C4" s="372"/>
      <c r="D4" s="372"/>
      <c r="E4" s="372"/>
    </row>
    <row r="5" spans="1:9">
      <c r="C5" s="6"/>
    </row>
    <row r="6" spans="1:9" ht="15">
      <c r="A6" s="23"/>
      <c r="B6" s="96"/>
      <c r="C6" s="369">
        <f>+INDICE!P3</f>
        <v>2020</v>
      </c>
      <c r="D6" s="84"/>
      <c r="E6" s="367">
        <f>+INDICE!P2</f>
        <v>2019</v>
      </c>
      <c r="G6" s="18"/>
      <c r="I6" s="18"/>
    </row>
    <row r="7" spans="1:9" s="7" customFormat="1" ht="15">
      <c r="A7" s="1"/>
      <c r="B7" s="92"/>
      <c r="C7" s="370"/>
      <c r="D7" s="280"/>
      <c r="E7" s="368"/>
      <c r="G7" s="19"/>
      <c r="H7" s="20"/>
      <c r="I7" s="19"/>
    </row>
    <row r="8" spans="1:9" s="7" customFormat="1" ht="15">
      <c r="A8" s="23"/>
      <c r="B8" s="92"/>
      <c r="C8" s="81" t="s">
        <v>83</v>
      </c>
      <c r="D8" s="81"/>
      <c r="E8" s="86" t="s">
        <v>83</v>
      </c>
      <c r="G8" s="19"/>
      <c r="H8" s="20"/>
      <c r="I8" s="19"/>
    </row>
    <row r="9" spans="1:9" s="7" customFormat="1" ht="15">
      <c r="A9" s="1"/>
      <c r="B9" s="85"/>
      <c r="C9" s="87"/>
      <c r="D9" s="88"/>
      <c r="E9" s="251"/>
      <c r="G9" s="19"/>
      <c r="H9" s="20"/>
      <c r="I9" s="19"/>
    </row>
    <row r="10" spans="1:9" s="7" customFormat="1" ht="15">
      <c r="A10" s="23"/>
      <c r="B10" s="89" t="s">
        <v>2</v>
      </c>
      <c r="C10" s="281">
        <v>36464.44</v>
      </c>
      <c r="D10" s="242"/>
      <c r="E10" s="252">
        <v>309976.99000000022</v>
      </c>
      <c r="G10" s="19"/>
      <c r="H10" s="20"/>
      <c r="I10" s="19"/>
    </row>
    <row r="11" spans="1:9" s="7" customFormat="1" ht="15">
      <c r="A11" s="1"/>
      <c r="B11" s="85" t="s">
        <v>3</v>
      </c>
      <c r="C11" s="257"/>
      <c r="D11" s="243"/>
      <c r="E11" s="253"/>
      <c r="G11" s="19"/>
      <c r="H11" s="20"/>
      <c r="I11" s="19"/>
    </row>
    <row r="12" spans="1:9" s="7" customFormat="1" ht="15">
      <c r="A12" s="23"/>
      <c r="B12" s="89" t="s">
        <v>84</v>
      </c>
      <c r="C12" s="258"/>
      <c r="D12" s="244"/>
      <c r="E12" s="249"/>
      <c r="G12" s="19"/>
      <c r="H12" s="20"/>
      <c r="I12" s="19"/>
    </row>
    <row r="13" spans="1:9" s="7" customFormat="1" ht="15">
      <c r="A13" s="1"/>
      <c r="B13" s="89" t="s">
        <v>5</v>
      </c>
      <c r="C13" s="258"/>
      <c r="D13" s="244"/>
      <c r="E13" s="249"/>
      <c r="G13" s="19"/>
      <c r="H13" s="20"/>
      <c r="I13" s="19"/>
    </row>
    <row r="14" spans="1:9" s="7" customFormat="1" ht="15">
      <c r="A14" s="23"/>
      <c r="B14" s="85" t="s">
        <v>6</v>
      </c>
      <c r="C14" s="258">
        <v>-118317.88153100001</v>
      </c>
      <c r="D14" s="246"/>
      <c r="E14" s="249">
        <v>-548958.66000000096</v>
      </c>
      <c r="G14" s="19"/>
      <c r="H14" s="20"/>
      <c r="I14" s="19"/>
    </row>
    <row r="15" spans="1:9" s="7" customFormat="1">
      <c r="A15" s="1"/>
      <c r="B15" s="85" t="s">
        <v>85</v>
      </c>
      <c r="C15" s="258">
        <v>0</v>
      </c>
      <c r="D15" s="244"/>
      <c r="E15" s="249">
        <v>0</v>
      </c>
      <c r="G15" s="19"/>
      <c r="H15" s="20"/>
      <c r="I15" s="19"/>
    </row>
    <row r="16" spans="1:9" s="7" customFormat="1" ht="15">
      <c r="A16" s="23"/>
      <c r="B16" s="85" t="s">
        <v>8</v>
      </c>
      <c r="C16" s="258">
        <v>0</v>
      </c>
      <c r="D16" s="244"/>
      <c r="E16" s="312">
        <v>-4938.42</v>
      </c>
      <c r="G16" s="19"/>
      <c r="H16" s="21"/>
      <c r="I16" s="19"/>
    </row>
    <row r="17" spans="1:10" s="7" customFormat="1">
      <c r="A17" s="1"/>
      <c r="B17" s="85" t="s">
        <v>9</v>
      </c>
      <c r="C17" s="259">
        <v>1129.3600000000001</v>
      </c>
      <c r="D17" s="244"/>
      <c r="E17" s="250">
        <v>0</v>
      </c>
      <c r="G17" s="19"/>
      <c r="H17" s="21"/>
      <c r="I17" s="19"/>
    </row>
    <row r="18" spans="1:10" s="7" customFormat="1" ht="15">
      <c r="A18" s="23"/>
      <c r="B18" s="85" t="s">
        <v>10</v>
      </c>
      <c r="C18" s="260">
        <f>SUM(C14:C17)</f>
        <v>-117188.52153100001</v>
      </c>
      <c r="D18" s="247"/>
      <c r="E18" s="254">
        <f>SUM(E14:E17)</f>
        <v>-553897.08000000101</v>
      </c>
      <c r="G18" s="19"/>
      <c r="H18" s="21"/>
      <c r="I18" s="19"/>
    </row>
    <row r="19" spans="1:10" s="7" customFormat="1">
      <c r="A19" s="1"/>
      <c r="B19" s="85"/>
      <c r="C19" s="258"/>
      <c r="D19" s="244"/>
      <c r="E19" s="249"/>
      <c r="G19" s="19"/>
      <c r="H19" s="20"/>
      <c r="I19" s="19"/>
    </row>
    <row r="20" spans="1:10" s="7" customFormat="1" ht="15">
      <c r="A20" s="23"/>
      <c r="B20" s="85" t="s">
        <v>11</v>
      </c>
      <c r="C20" s="258"/>
      <c r="D20" s="244"/>
      <c r="E20" s="249"/>
      <c r="G20" s="19"/>
      <c r="H20" s="20"/>
      <c r="I20" s="19"/>
    </row>
    <row r="21" spans="1:10" s="7" customFormat="1" ht="15">
      <c r="A21" s="1"/>
      <c r="B21" s="89" t="s">
        <v>12</v>
      </c>
      <c r="C21" s="258"/>
      <c r="D21" s="245"/>
      <c r="E21" s="249"/>
      <c r="G21" s="19"/>
      <c r="H21" s="90"/>
      <c r="I21" s="19"/>
    </row>
    <row r="22" spans="1:10" s="7" customFormat="1" ht="15">
      <c r="A22" s="23"/>
      <c r="B22" s="85" t="s">
        <v>13</v>
      </c>
      <c r="C22" s="258">
        <v>112518.89999999944</v>
      </c>
      <c r="D22" s="245"/>
      <c r="E22" s="313">
        <v>280384.53000000003</v>
      </c>
      <c r="G22" s="19"/>
      <c r="H22" s="90"/>
      <c r="I22" s="19"/>
    </row>
    <row r="23" spans="1:10" s="7" customFormat="1">
      <c r="A23" s="1"/>
      <c r="B23" s="85" t="s">
        <v>14</v>
      </c>
      <c r="C23" s="258">
        <v>0</v>
      </c>
      <c r="D23" s="245"/>
      <c r="E23" s="255">
        <v>0</v>
      </c>
      <c r="H23" s="20"/>
    </row>
    <row r="24" spans="1:10" s="7" customFormat="1" ht="15">
      <c r="A24" s="23"/>
      <c r="B24" s="85" t="s">
        <v>15</v>
      </c>
      <c r="C24" s="261">
        <f>SUM(C22:C23)</f>
        <v>112518.89999999944</v>
      </c>
      <c r="D24" s="245"/>
      <c r="E24" s="249">
        <f>SUM(E22:E23)</f>
        <v>280384.53000000003</v>
      </c>
      <c r="H24" s="20"/>
    </row>
    <row r="25" spans="1:10" s="7" customFormat="1" ht="15.75" thickBot="1">
      <c r="A25" s="1"/>
      <c r="B25" s="97" t="s">
        <v>16</v>
      </c>
      <c r="C25" s="262">
        <f>+C10+C18+C24</f>
        <v>31794.818468999438</v>
      </c>
      <c r="D25" s="248"/>
      <c r="E25" s="256">
        <f>+E10+E18+E24</f>
        <v>36464.439999999246</v>
      </c>
      <c r="H25" s="21"/>
      <c r="I25" s="19"/>
      <c r="J25" s="19"/>
    </row>
    <row r="26" spans="1:10" s="7" customFormat="1" ht="15.75" thickTop="1">
      <c r="A26" s="23"/>
      <c r="B26" s="92"/>
      <c r="C26" s="93"/>
      <c r="D26" s="94"/>
      <c r="E26" s="95"/>
      <c r="H26" s="20"/>
      <c r="I26" s="19"/>
    </row>
    <row r="27" spans="1:10" s="7" customFormat="1">
      <c r="A27" s="1"/>
      <c r="B27" s="1"/>
      <c r="C27" s="15"/>
      <c r="D27" s="10"/>
      <c r="E27" s="10"/>
      <c r="H27" s="20"/>
    </row>
    <row r="28" spans="1:10" s="7" customFormat="1">
      <c r="A28" s="1"/>
      <c r="B28" s="1" t="s">
        <v>323</v>
      </c>
      <c r="C28" s="10"/>
      <c r="D28" s="10"/>
      <c r="E28" s="10"/>
      <c r="H28" s="20"/>
    </row>
    <row r="29" spans="1:10">
      <c r="C29" s="22"/>
      <c r="D29" s="22"/>
      <c r="E29" s="22"/>
    </row>
    <row r="30" spans="1:10" ht="15">
      <c r="B30" s="23"/>
      <c r="C30" s="18"/>
      <c r="D30" s="18"/>
      <c r="E30" s="18"/>
      <c r="F30" s="18"/>
      <c r="G30" s="18"/>
      <c r="I30" s="18"/>
    </row>
    <row r="31" spans="1:10" ht="15">
      <c r="B31" s="5"/>
      <c r="C31" s="22"/>
      <c r="D31" s="22"/>
      <c r="E31" s="22"/>
    </row>
    <row r="32" spans="1:10" ht="15">
      <c r="B32" s="23"/>
      <c r="C32" s="22"/>
      <c r="D32" s="22"/>
      <c r="E32" s="22"/>
    </row>
    <row r="33" spans="2:7">
      <c r="C33" s="22"/>
      <c r="D33" s="22"/>
      <c r="E33" s="22"/>
      <c r="F33" s="233"/>
    </row>
    <row r="34" spans="2:7" ht="15">
      <c r="B34" s="9"/>
      <c r="C34" s="365"/>
      <c r="D34" s="365"/>
      <c r="E34" s="365"/>
      <c r="F34" s="365"/>
      <c r="G34" s="365"/>
    </row>
    <row r="35" spans="2:7" ht="15">
      <c r="B35" s="9"/>
      <c r="C35" s="365"/>
      <c r="D35" s="365"/>
      <c r="E35" s="365"/>
      <c r="F35" s="365"/>
      <c r="G35" s="365"/>
    </row>
    <row r="36" spans="2:7">
      <c r="C36" s="22"/>
      <c r="D36" s="22"/>
      <c r="E36" s="22"/>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6"/>
  <sheetViews>
    <sheetView showGridLines="0" workbookViewId="0">
      <selection activeCell="B17" sqref="B17"/>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0.28515625" customWidth="1"/>
    <col min="8" max="8" width="10.140625" style="26" bestFit="1" customWidth="1"/>
    <col min="9" max="11" width="12.42578125" customWidth="1"/>
  </cols>
  <sheetData>
    <row r="1" spans="1:13" ht="20.25">
      <c r="A1" s="24"/>
      <c r="B1" s="25"/>
      <c r="C1" s="25"/>
      <c r="D1" s="25"/>
    </row>
    <row r="2" spans="1:13" ht="20.25">
      <c r="A2" s="27"/>
      <c r="B2" s="375" t="s">
        <v>297</v>
      </c>
      <c r="C2" s="375"/>
      <c r="D2" s="375"/>
      <c r="E2" s="375"/>
      <c r="F2" s="100"/>
      <c r="G2" s="28"/>
      <c r="H2" s="29"/>
      <c r="I2" s="28"/>
      <c r="J2" s="28"/>
      <c r="K2" s="28"/>
    </row>
    <row r="3" spans="1:13" ht="18">
      <c r="A3" s="30"/>
      <c r="B3" s="372" t="s">
        <v>17</v>
      </c>
      <c r="C3" s="372"/>
      <c r="D3" s="372"/>
      <c r="E3" s="372"/>
      <c r="F3" s="122"/>
      <c r="G3" s="122"/>
      <c r="H3" s="122"/>
      <c r="I3" s="31"/>
      <c r="J3" s="31"/>
      <c r="K3" s="31"/>
    </row>
    <row r="4" spans="1:13">
      <c r="A4" s="31"/>
      <c r="B4" s="365" t="str">
        <f>+"Correspondiente al periodo cerrado al "&amp;TEXT(INDICE!O3,"DD \d\e MMMM \d\e YYYY")</f>
        <v>Correspondiente al periodo cerrado al 30 de junio de 2020</v>
      </c>
      <c r="C4" s="365"/>
      <c r="D4" s="365"/>
      <c r="E4" s="365"/>
      <c r="F4" s="123"/>
      <c r="G4" s="123"/>
      <c r="H4" s="123"/>
      <c r="I4" s="31"/>
      <c r="J4" s="31"/>
      <c r="K4" s="31"/>
    </row>
    <row r="5" spans="1:13">
      <c r="A5" s="31"/>
      <c r="B5" s="374"/>
      <c r="C5" s="374"/>
      <c r="D5" s="374"/>
      <c r="E5" s="374"/>
      <c r="F5" s="374"/>
      <c r="G5" s="374"/>
      <c r="H5" s="374"/>
      <c r="I5" s="31"/>
      <c r="J5" s="31"/>
      <c r="K5" s="31"/>
    </row>
    <row r="6" spans="1:13" ht="45">
      <c r="A6" s="31"/>
      <c r="B6" s="106" t="s">
        <v>18</v>
      </c>
      <c r="C6" s="107" t="s">
        <v>19</v>
      </c>
      <c r="D6" s="106" t="s">
        <v>20</v>
      </c>
      <c r="E6" s="115" t="str">
        <f>+"TOTAL ACTIVO NETO AL "&amp;UPPER(TEXT(INDICE!O2,"DD \D\E MMMM \D\E YYYY"))</f>
        <v>TOTAL ACTIVO NETO AL 30 DE JUNIO DE 2019</v>
      </c>
      <c r="F6" s="101"/>
      <c r="G6" s="101"/>
      <c r="H6" s="102"/>
      <c r="I6" s="31"/>
      <c r="J6" s="31"/>
      <c r="K6" s="31"/>
    </row>
    <row r="7" spans="1:13" ht="15.75">
      <c r="A7" s="31"/>
      <c r="B7" s="116" t="s">
        <v>21</v>
      </c>
      <c r="C7" s="103">
        <v>5000000</v>
      </c>
      <c r="D7" s="222">
        <v>427264.70999999996</v>
      </c>
      <c r="E7" s="265">
        <f t="shared" ref="E7:E13" si="0">+C7+D7</f>
        <v>5427264.71</v>
      </c>
      <c r="F7" s="101"/>
      <c r="G7" s="101"/>
      <c r="H7" s="102"/>
      <c r="I7" s="31"/>
      <c r="J7" s="31"/>
      <c r="K7" s="32"/>
    </row>
    <row r="8" spans="1:13">
      <c r="B8" s="117"/>
      <c r="C8" s="104"/>
      <c r="D8" s="104"/>
      <c r="E8" s="264"/>
      <c r="F8" s="79"/>
      <c r="G8" s="79"/>
      <c r="H8" s="105"/>
    </row>
    <row r="9" spans="1:13">
      <c r="A9" s="33"/>
      <c r="B9" s="117" t="s">
        <v>22</v>
      </c>
      <c r="C9" s="108"/>
      <c r="D9" s="108"/>
      <c r="E9" s="264"/>
      <c r="F9" s="82"/>
      <c r="G9" s="82"/>
      <c r="H9" s="11"/>
      <c r="I9" s="34"/>
      <c r="J9" s="34"/>
      <c r="K9" s="34"/>
    </row>
    <row r="10" spans="1:13">
      <c r="A10" s="33"/>
      <c r="B10" s="118" t="s">
        <v>14</v>
      </c>
      <c r="C10" s="314">
        <v>0</v>
      </c>
      <c r="D10" s="108"/>
      <c r="E10" s="264">
        <f t="shared" si="0"/>
        <v>0</v>
      </c>
      <c r="F10" s="82"/>
      <c r="G10" s="82"/>
      <c r="H10" s="11"/>
      <c r="I10" s="34"/>
      <c r="J10" s="34"/>
      <c r="K10" s="34"/>
    </row>
    <row r="11" spans="1:13">
      <c r="A11" s="35"/>
      <c r="B11" s="119" t="s">
        <v>23</v>
      </c>
      <c r="C11" s="264">
        <v>0</v>
      </c>
      <c r="D11" s="110"/>
      <c r="E11" s="264">
        <f t="shared" si="0"/>
        <v>0</v>
      </c>
      <c r="F11" s="111"/>
      <c r="G11" s="9"/>
      <c r="H11" s="112"/>
      <c r="I11" s="36"/>
      <c r="J11" s="37"/>
      <c r="K11" s="37"/>
    </row>
    <row r="12" spans="1:13">
      <c r="A12" s="35"/>
      <c r="B12" s="119" t="s">
        <v>329</v>
      </c>
      <c r="C12" s="109"/>
      <c r="D12" s="263">
        <v>-118077.64</v>
      </c>
      <c r="E12" s="264">
        <f>+C12+D12</f>
        <v>-118077.64</v>
      </c>
      <c r="F12" s="111"/>
      <c r="G12" s="9"/>
      <c r="H12" s="112"/>
      <c r="I12" s="36"/>
      <c r="J12" s="37"/>
      <c r="K12" s="37"/>
    </row>
    <row r="13" spans="1:13">
      <c r="A13" s="33"/>
      <c r="B13" s="113" t="s">
        <v>24</v>
      </c>
      <c r="C13" s="114"/>
      <c r="D13" s="264">
        <v>157156.45000000001</v>
      </c>
      <c r="E13" s="264">
        <f t="shared" si="0"/>
        <v>157156.45000000001</v>
      </c>
      <c r="F13" s="1"/>
      <c r="G13" s="1"/>
      <c r="H13" s="14"/>
      <c r="I13" s="33"/>
      <c r="J13" s="33"/>
      <c r="K13" s="33"/>
    </row>
    <row r="14" spans="1:13" ht="45">
      <c r="A14" s="33"/>
      <c r="B14" s="178" t="s">
        <v>25</v>
      </c>
      <c r="C14" s="266">
        <f>+C7+C10-C11</f>
        <v>5000000</v>
      </c>
      <c r="D14" s="266">
        <f>+D7+D12+D13</f>
        <v>466343.51999999996</v>
      </c>
      <c r="E14" s="167" t="str">
        <f>+"TOTAL ACTIVO NETO AL "&amp;UPPER(TEXT(INDICE!O3,"DD \D\E MMMM \D\E YYYY"))</f>
        <v>TOTAL ACTIVO NETO AL 30 DE JUNIO DE 2020</v>
      </c>
      <c r="F14" s="22"/>
      <c r="G14" s="22"/>
      <c r="H14" s="14"/>
      <c r="I14" s="39"/>
      <c r="J14" s="39"/>
      <c r="K14" s="39"/>
    </row>
    <row r="15" spans="1:13" ht="22.5" customHeight="1" thickBot="1">
      <c r="A15" s="33"/>
      <c r="B15" s="120"/>
      <c r="C15" s="121"/>
      <c r="D15" s="121"/>
      <c r="E15" s="267">
        <f>+C14+D14</f>
        <v>5466343.5199999996</v>
      </c>
      <c r="F15" s="22"/>
      <c r="G15" s="22"/>
      <c r="H15" s="14"/>
      <c r="I15" s="39"/>
      <c r="J15" s="39"/>
      <c r="K15" s="39"/>
      <c r="M15" s="40"/>
    </row>
    <row r="16" spans="1:13" ht="15.75" thickTop="1">
      <c r="A16" s="41"/>
      <c r="B16" s="39"/>
      <c r="C16" s="39"/>
      <c r="D16" s="39"/>
      <c r="E16" s="38"/>
      <c r="F16" s="39"/>
      <c r="G16" s="39"/>
      <c r="H16" s="38"/>
      <c r="I16" s="39"/>
      <c r="J16" s="39"/>
      <c r="K16" s="39"/>
      <c r="M16" s="40"/>
    </row>
    <row r="17" spans="1:11">
      <c r="A17" s="33"/>
      <c r="B17" s="1" t="s">
        <v>323</v>
      </c>
      <c r="C17" s="39"/>
      <c r="D17" s="39"/>
      <c r="E17" s="39"/>
      <c r="F17" s="39"/>
      <c r="G17" s="39"/>
      <c r="H17" s="38"/>
      <c r="I17" s="39"/>
      <c r="J17" s="39"/>
      <c r="K17" s="39"/>
    </row>
    <row r="18" spans="1:11">
      <c r="A18" s="33"/>
      <c r="B18" s="23"/>
      <c r="C18" s="22"/>
      <c r="D18" s="39"/>
      <c r="E18" s="38"/>
      <c r="F18" s="39"/>
      <c r="G18" s="39"/>
      <c r="H18" s="38"/>
      <c r="I18" s="39"/>
      <c r="J18" s="39"/>
      <c r="K18" s="39"/>
    </row>
    <row r="19" spans="1:11" ht="17.25" customHeight="1">
      <c r="A19" s="33"/>
      <c r="B19" s="23"/>
      <c r="C19" s="23"/>
      <c r="D19" s="39"/>
      <c r="E19" s="38"/>
      <c r="F19" s="39"/>
      <c r="G19" s="39"/>
      <c r="H19" s="38"/>
      <c r="I19" s="38"/>
      <c r="J19" s="39"/>
      <c r="K19" s="39"/>
    </row>
    <row r="20" spans="1:11">
      <c r="A20" s="33"/>
      <c r="B20" s="5"/>
      <c r="C20" s="22"/>
      <c r="D20" s="39"/>
      <c r="E20" s="38"/>
      <c r="F20" s="39"/>
      <c r="G20" s="39"/>
      <c r="H20" s="38"/>
      <c r="I20" s="39"/>
      <c r="J20" s="39"/>
      <c r="K20" s="39"/>
    </row>
    <row r="21" spans="1:11">
      <c r="A21" s="33"/>
      <c r="B21" s="23"/>
      <c r="C21" s="39"/>
      <c r="D21" s="39"/>
      <c r="E21" s="39"/>
      <c r="F21" s="39"/>
      <c r="G21" s="39"/>
      <c r="H21" s="38"/>
      <c r="I21" s="39"/>
      <c r="J21" s="39"/>
      <c r="K21" s="39"/>
    </row>
    <row r="22" spans="1:11">
      <c r="A22" s="33"/>
      <c r="B22" s="39"/>
      <c r="C22" s="39"/>
      <c r="D22" s="39"/>
      <c r="E22" s="39"/>
      <c r="F22" s="39"/>
      <c r="G22" s="39"/>
      <c r="H22" s="38"/>
      <c r="I22" s="39"/>
      <c r="J22" s="39"/>
      <c r="K22" s="39"/>
    </row>
    <row r="23" spans="1:11">
      <c r="A23" s="33"/>
      <c r="B23" s="39"/>
      <c r="C23" s="39"/>
      <c r="D23" s="39"/>
      <c r="E23" s="39"/>
      <c r="F23" s="39"/>
      <c r="G23" s="39"/>
      <c r="H23" s="38"/>
      <c r="I23" s="39"/>
      <c r="J23" s="39"/>
      <c r="K23" s="39"/>
    </row>
    <row r="24" spans="1:11">
      <c r="A24" s="33"/>
      <c r="B24" s="39"/>
      <c r="C24" s="39"/>
      <c r="D24" s="39"/>
      <c r="E24" s="39"/>
      <c r="F24" s="39"/>
      <c r="G24" s="39"/>
      <c r="H24" s="38"/>
      <c r="I24" s="39"/>
      <c r="J24" s="39"/>
      <c r="K24" s="39"/>
    </row>
    <row r="25" spans="1:11">
      <c r="A25" s="42"/>
      <c r="B25" s="39"/>
      <c r="C25" s="39"/>
      <c r="D25" s="39"/>
      <c r="E25" s="39"/>
      <c r="F25" s="39"/>
      <c r="G25" s="39"/>
      <c r="H25" s="38"/>
      <c r="I25" s="39"/>
      <c r="J25" s="39"/>
      <c r="K25" s="39"/>
    </row>
    <row r="26" spans="1:11">
      <c r="A26" s="42"/>
      <c r="B26" s="39"/>
      <c r="C26" s="39"/>
      <c r="D26" s="39"/>
      <c r="E26" s="39"/>
      <c r="F26" s="39"/>
      <c r="G26" s="39"/>
      <c r="H26" s="38"/>
      <c r="I26" s="39"/>
      <c r="J26" s="39"/>
      <c r="K26" s="39"/>
    </row>
    <row r="28" spans="1:11">
      <c r="J28" s="40"/>
    </row>
    <row r="29" spans="1:11">
      <c r="G29" s="40"/>
    </row>
    <row r="30" spans="1:11">
      <c r="J30" s="40"/>
    </row>
    <row r="31" spans="1:11">
      <c r="J31" s="40"/>
    </row>
    <row r="32" spans="1:11">
      <c r="J32" s="40"/>
    </row>
    <row r="35" spans="2:8">
      <c r="B35" s="9"/>
      <c r="C35" s="5"/>
      <c r="D35" s="5"/>
      <c r="E35" s="365"/>
      <c r="F35" s="365"/>
      <c r="G35" s="365"/>
      <c r="H35" s="365"/>
    </row>
    <row r="36" spans="2:8">
      <c r="B36" s="9"/>
      <c r="C36" s="5"/>
      <c r="D36" s="5"/>
      <c r="E36" s="365"/>
      <c r="F36" s="365"/>
      <c r="G36" s="365"/>
      <c r="H36" s="365"/>
    </row>
  </sheetData>
  <mergeCells count="6">
    <mergeCell ref="B5:H5"/>
    <mergeCell ref="E35:H35"/>
    <mergeCell ref="E36:H36"/>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43"/>
  <sheetViews>
    <sheetView showGridLines="0" workbookViewId="0">
      <selection activeCell="B23" sqref="B23"/>
    </sheetView>
  </sheetViews>
  <sheetFormatPr baseColWidth="10" defaultColWidth="9.140625" defaultRowHeight="15"/>
  <cols>
    <col min="1" max="1" width="11.42578125" customWidth="1"/>
    <col min="2" max="2" width="75.42578125" customWidth="1"/>
    <col min="3" max="3" width="21.42578125" customWidth="1"/>
    <col min="4" max="4" width="12.85546875" customWidth="1"/>
    <col min="6" max="7" width="11.85546875" style="26" customWidth="1"/>
    <col min="8" max="9" width="10.140625" style="26" bestFit="1" customWidth="1"/>
    <col min="10" max="10" width="9.140625" style="26"/>
  </cols>
  <sheetData>
    <row r="1" spans="2:5">
      <c r="B1" s="2"/>
      <c r="C1" s="43"/>
      <c r="D1" s="2"/>
      <c r="E1" s="2"/>
    </row>
    <row r="2" spans="2:5" ht="23.25">
      <c r="B2" s="366" t="s">
        <v>297</v>
      </c>
      <c r="C2" s="366"/>
      <c r="D2" s="366"/>
      <c r="E2" s="3"/>
    </row>
    <row r="3" spans="2:5" ht="20.25">
      <c r="B3" s="376" t="str">
        <f>+"ESTADOS DE INGRESOS Y EGRESOS AL "&amp;UPPER(TEXT(INDICE!O3,"DD \D\E MMMM \D\E YYYY"))</f>
        <v>ESTADOS DE INGRESOS Y EGRESOS AL 30 DE JUNIO DE 2020</v>
      </c>
      <c r="C3" s="376"/>
      <c r="D3" s="376"/>
    </row>
    <row r="4" spans="2:5" ht="20.25">
      <c r="B4" s="124"/>
      <c r="C4" s="124"/>
      <c r="D4" s="124"/>
    </row>
    <row r="5" spans="2:5">
      <c r="B5" s="128"/>
      <c r="C5" s="369">
        <f>+INDICE!P3</f>
        <v>2020</v>
      </c>
      <c r="D5" s="367">
        <f>+INDICE!P2</f>
        <v>2019</v>
      </c>
    </row>
    <row r="6" spans="2:5" ht="9" customHeight="1">
      <c r="B6" s="129"/>
      <c r="C6" s="377"/>
      <c r="D6" s="378"/>
    </row>
    <row r="7" spans="2:5">
      <c r="B7" s="89" t="s">
        <v>26</v>
      </c>
      <c r="C7" s="137"/>
      <c r="D7" s="138"/>
    </row>
    <row r="8" spans="2:5">
      <c r="B8" s="130"/>
      <c r="C8" s="137"/>
      <c r="D8" s="138"/>
    </row>
    <row r="9" spans="2:5">
      <c r="B9" s="89" t="s">
        <v>27</v>
      </c>
      <c r="C9" s="137"/>
      <c r="D9" s="139"/>
    </row>
    <row r="10" spans="2:5">
      <c r="B10" s="85" t="s">
        <v>28</v>
      </c>
      <c r="C10" s="140">
        <v>159549.79999999999</v>
      </c>
      <c r="D10" s="139">
        <v>143666.97</v>
      </c>
    </row>
    <row r="11" spans="2:5">
      <c r="B11" s="131" t="s">
        <v>29</v>
      </c>
      <c r="C11" s="141">
        <v>15609.75</v>
      </c>
      <c r="D11" s="142">
        <v>14260.38</v>
      </c>
    </row>
    <row r="12" spans="2:5">
      <c r="B12" s="89" t="s">
        <v>30</v>
      </c>
      <c r="C12" s="83">
        <f>SUM(C10:C11)</f>
        <v>175159.55</v>
      </c>
      <c r="D12" s="143">
        <f>SUM(D10:D11)</f>
        <v>157927.35</v>
      </c>
    </row>
    <row r="13" spans="2:5" ht="21.75" customHeight="1">
      <c r="B13" s="89" t="s">
        <v>31</v>
      </c>
      <c r="C13" s="137"/>
      <c r="D13" s="139"/>
    </row>
    <row r="14" spans="2:5">
      <c r="B14" s="131" t="s">
        <v>32</v>
      </c>
      <c r="C14" s="140">
        <v>17776.240000000002</v>
      </c>
      <c r="D14" s="139">
        <v>14401.94</v>
      </c>
      <c r="E14" s="40"/>
    </row>
    <row r="15" spans="2:5" hidden="1">
      <c r="B15" s="132" t="s">
        <v>33</v>
      </c>
      <c r="C15" s="140"/>
      <c r="D15" s="139"/>
    </row>
    <row r="16" spans="2:5">
      <c r="B16" s="131" t="s">
        <v>328</v>
      </c>
      <c r="C16" s="140">
        <v>219.96</v>
      </c>
      <c r="D16" s="139">
        <v>0</v>
      </c>
    </row>
    <row r="17" spans="2:7">
      <c r="B17" s="85" t="s">
        <v>35</v>
      </c>
      <c r="C17" s="91">
        <v>6.9</v>
      </c>
      <c r="D17" s="139">
        <v>377.07</v>
      </c>
    </row>
    <row r="18" spans="2:7">
      <c r="B18" s="133" t="s">
        <v>36</v>
      </c>
      <c r="C18" s="98">
        <f>SUM(C14:C17)</f>
        <v>18003.100000000002</v>
      </c>
      <c r="D18" s="144">
        <f>SUM(D14:D17)</f>
        <v>14779.01</v>
      </c>
    </row>
    <row r="19" spans="2:7" ht="15.75" thickBot="1">
      <c r="B19" s="133" t="s">
        <v>37</v>
      </c>
      <c r="C19" s="99">
        <f>+C12-C18</f>
        <v>157156.44999999998</v>
      </c>
      <c r="D19" s="145">
        <f>+D12-D18</f>
        <v>143148.34</v>
      </c>
      <c r="G19" s="29"/>
    </row>
    <row r="20" spans="2:7" ht="15.75" thickTop="1">
      <c r="B20" s="132"/>
      <c r="C20" s="137"/>
      <c r="D20" s="138"/>
    </row>
    <row r="21" spans="2:7">
      <c r="B21" s="134"/>
      <c r="C21" s="135"/>
      <c r="D21" s="136"/>
    </row>
    <row r="22" spans="2:7">
      <c r="B22" s="126"/>
      <c r="C22" s="127"/>
      <c r="D22" s="127"/>
    </row>
    <row r="23" spans="2:7">
      <c r="B23" s="1" t="s">
        <v>323</v>
      </c>
      <c r="C23" s="40"/>
      <c r="D23" s="40"/>
    </row>
    <row r="24" spans="2:7">
      <c r="B24" s="23"/>
      <c r="C24" s="40"/>
      <c r="D24" s="40"/>
    </row>
    <row r="25" spans="2:7">
      <c r="B25" s="28"/>
      <c r="C25" s="40"/>
      <c r="D25" s="40"/>
    </row>
    <row r="26" spans="2:7">
      <c r="B26" s="23"/>
      <c r="C26" s="40"/>
      <c r="D26" s="40"/>
    </row>
    <row r="27" spans="2:7">
      <c r="B27" s="28"/>
      <c r="C27" s="52"/>
      <c r="D27" s="52"/>
    </row>
    <row r="28" spans="2:7">
      <c r="B28" s="28"/>
      <c r="C28" s="40"/>
      <c r="D28" s="40"/>
    </row>
    <row r="29" spans="2:7">
      <c r="B29" s="4"/>
      <c r="C29" s="40"/>
      <c r="D29" s="40"/>
    </row>
    <row r="30" spans="2:7">
      <c r="B30" s="28"/>
      <c r="C30" s="40"/>
      <c r="D30" s="40"/>
    </row>
    <row r="31" spans="2:7">
      <c r="B31" s="4"/>
      <c r="C31" s="40"/>
      <c r="D31" s="40"/>
    </row>
    <row r="32" spans="2:7">
      <c r="B32" s="28"/>
      <c r="C32" s="52"/>
      <c r="D32" s="52"/>
    </row>
    <row r="33" spans="2:4">
      <c r="B33" s="4"/>
      <c r="C33" s="40"/>
      <c r="D33" s="40"/>
    </row>
    <row r="34" spans="2:4">
      <c r="B34" s="28"/>
      <c r="C34" s="40"/>
      <c r="D34" s="40"/>
    </row>
    <row r="35" spans="2:4">
      <c r="B35" s="28"/>
      <c r="C35" s="40"/>
      <c r="D35" s="40"/>
    </row>
    <row r="36" spans="2:4">
      <c r="B36" s="28"/>
      <c r="C36" s="40"/>
      <c r="D36" s="40"/>
    </row>
    <row r="37" spans="2:4">
      <c r="B37" s="28"/>
      <c r="C37" s="52"/>
      <c r="D37" s="52"/>
    </row>
    <row r="39" spans="2:4">
      <c r="C39" s="40"/>
      <c r="D39" s="40"/>
    </row>
    <row r="41" spans="2:4">
      <c r="C41" s="40"/>
    </row>
    <row r="42" spans="2:4">
      <c r="C42" s="40"/>
    </row>
    <row r="43" spans="2:4">
      <c r="C43" s="40"/>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showGridLines="0" zoomScale="85" zoomScaleNormal="85" workbookViewId="0">
      <selection activeCell="B38" sqref="B38"/>
    </sheetView>
  </sheetViews>
  <sheetFormatPr baseColWidth="10" defaultColWidth="9.140625" defaultRowHeight="15"/>
  <cols>
    <col min="1" max="1" width="8.85546875" customWidth="1"/>
    <col min="2" max="2" width="50.5703125" customWidth="1"/>
    <col min="3" max="3" width="14.42578125" style="56" customWidth="1"/>
    <col min="4" max="4" width="24" style="12" customWidth="1"/>
    <col min="5" max="5" width="8.85546875" customWidth="1"/>
    <col min="6" max="6" width="15.85546875" style="26" customWidth="1"/>
    <col min="7" max="7" width="13.7109375" style="26" bestFit="1" customWidth="1"/>
    <col min="8" max="8" width="11.7109375" style="26" bestFit="1" customWidth="1"/>
  </cols>
  <sheetData>
    <row r="1" spans="1:8" s="4" customFormat="1" ht="14.25">
      <c r="A1" s="1"/>
      <c r="B1" s="2"/>
      <c r="C1" s="43"/>
      <c r="D1" s="55"/>
      <c r="E1" s="2"/>
      <c r="F1" s="50"/>
      <c r="G1" s="50"/>
      <c r="H1" s="50"/>
    </row>
    <row r="2" spans="1:8" s="4" customFormat="1" ht="26.25">
      <c r="A2" s="1"/>
      <c r="B2" s="380" t="s">
        <v>0</v>
      </c>
      <c r="C2" s="380"/>
      <c r="D2" s="380"/>
      <c r="E2" s="3"/>
      <c r="F2" s="50"/>
      <c r="G2" s="50"/>
      <c r="H2" s="50"/>
    </row>
    <row r="3" spans="1:8" ht="21.75" customHeight="1">
      <c r="B3" s="376" t="str">
        <f>+"ESTADO DEL ACTIVO NETO AL "&amp;UPPER(TEXT(INDICE!O3,"DD \D\E MMMM \D\E YYYY"))</f>
        <v>ESTADO DEL ACTIVO NETO AL 30 DE JUNIO DE 2020</v>
      </c>
      <c r="C3" s="376"/>
      <c r="D3" s="376"/>
    </row>
    <row r="4" spans="1:8">
      <c r="B4" s="379" t="s">
        <v>38</v>
      </c>
      <c r="C4" s="379"/>
      <c r="D4" s="379"/>
    </row>
    <row r="5" spans="1:8" ht="21.75" customHeight="1">
      <c r="B5" s="147"/>
      <c r="C5" s="147"/>
      <c r="D5" s="147"/>
    </row>
    <row r="6" spans="1:8">
      <c r="B6" s="97" t="s">
        <v>39</v>
      </c>
      <c r="C6" s="153">
        <f>+INDICE!P3</f>
        <v>2020</v>
      </c>
      <c r="D6" s="154">
        <f>+INDICE!P2</f>
        <v>2019</v>
      </c>
    </row>
    <row r="7" spans="1:8" ht="17.25" customHeight="1">
      <c r="B7" s="89" t="s">
        <v>40</v>
      </c>
      <c r="C7" s="149"/>
      <c r="D7" s="150"/>
    </row>
    <row r="8" spans="1:8" ht="15" customHeight="1">
      <c r="B8" s="89" t="s">
        <v>41</v>
      </c>
      <c r="C8" s="149"/>
      <c r="D8" s="150"/>
    </row>
    <row r="9" spans="1:8" ht="14.25" customHeight="1">
      <c r="B9" s="130" t="s">
        <v>295</v>
      </c>
      <c r="C9" s="315">
        <v>31794.818468999852</v>
      </c>
      <c r="D9" s="316">
        <v>36464.44</v>
      </c>
    </row>
    <row r="10" spans="1:8" ht="14.25" customHeight="1">
      <c r="B10" s="85"/>
      <c r="C10" s="315"/>
      <c r="D10" s="316"/>
    </row>
    <row r="11" spans="1:8">
      <c r="B11" s="130"/>
      <c r="C11" s="317">
        <f>SUM(C9:C10)</f>
        <v>31794.818468999852</v>
      </c>
      <c r="D11" s="318">
        <f>SUM(D9:D10)</f>
        <v>36464.44</v>
      </c>
    </row>
    <row r="12" spans="1:8">
      <c r="B12" s="89" t="s">
        <v>42</v>
      </c>
      <c r="C12" s="315"/>
      <c r="D12" s="316"/>
    </row>
    <row r="13" spans="1:8">
      <c r="B13" s="85" t="s">
        <v>296</v>
      </c>
      <c r="C13" s="307">
        <v>316012.06153100013</v>
      </c>
      <c r="D13" s="316">
        <v>522731.78</v>
      </c>
    </row>
    <row r="14" spans="1:8">
      <c r="B14" s="85" t="s">
        <v>43</v>
      </c>
      <c r="C14" s="315">
        <v>0</v>
      </c>
      <c r="D14" s="316">
        <v>0</v>
      </c>
    </row>
    <row r="15" spans="1:8">
      <c r="B15" s="89"/>
      <c r="C15" s="317">
        <f>SUM(C13:C14)</f>
        <v>316012.06153100013</v>
      </c>
      <c r="D15" s="318">
        <f>SUM(D13:D14)</f>
        <v>522731.78</v>
      </c>
    </row>
    <row r="16" spans="1:8">
      <c r="B16" s="89"/>
      <c r="C16" s="317">
        <f>+C11+C15</f>
        <v>347806.88</v>
      </c>
      <c r="D16" s="318">
        <f>+D11+D15</f>
        <v>559196.22</v>
      </c>
    </row>
    <row r="17" spans="2:4">
      <c r="B17" s="89" t="s">
        <v>44</v>
      </c>
      <c r="C17" s="319"/>
      <c r="D17" s="320"/>
    </row>
    <row r="18" spans="2:4">
      <c r="B18" s="89" t="s">
        <v>42</v>
      </c>
      <c r="C18" s="319"/>
      <c r="D18" s="320"/>
    </row>
    <row r="19" spans="2:4">
      <c r="B19" s="85" t="s">
        <v>296</v>
      </c>
      <c r="C19" s="321">
        <v>5122481.21</v>
      </c>
      <c r="D19" s="322">
        <v>4797443.6100000003</v>
      </c>
    </row>
    <row r="20" spans="2:4">
      <c r="B20" s="85" t="s">
        <v>43</v>
      </c>
      <c r="C20" s="323">
        <v>0</v>
      </c>
      <c r="D20" s="324">
        <v>0</v>
      </c>
    </row>
    <row r="21" spans="2:4">
      <c r="B21" s="89"/>
      <c r="C21" s="319">
        <f>SUM(C19:C20)</f>
        <v>5122481.21</v>
      </c>
      <c r="D21" s="320">
        <f>SUM(D19:D20)</f>
        <v>4797443.6100000003</v>
      </c>
    </row>
    <row r="22" spans="2:4" ht="15.75" thickBot="1">
      <c r="B22" s="89" t="s">
        <v>45</v>
      </c>
      <c r="C22" s="325">
        <f>+C16+C21</f>
        <v>5470288.0899999999</v>
      </c>
      <c r="D22" s="326">
        <f>+D16+D21</f>
        <v>5356639.83</v>
      </c>
    </row>
    <row r="23" spans="2:4" ht="27.75" customHeight="1" thickTop="1">
      <c r="B23" s="151" t="s">
        <v>46</v>
      </c>
      <c r="C23" s="327"/>
      <c r="D23" s="328"/>
    </row>
    <row r="24" spans="2:4">
      <c r="B24" s="89" t="s">
        <v>47</v>
      </c>
      <c r="C24" s="315"/>
      <c r="D24" s="316"/>
    </row>
    <row r="25" spans="2:4">
      <c r="B25" s="89" t="s">
        <v>48</v>
      </c>
      <c r="C25" s="315"/>
      <c r="D25" s="316"/>
    </row>
    <row r="26" spans="2:4">
      <c r="B26" s="130" t="s">
        <v>49</v>
      </c>
      <c r="C26" s="315">
        <v>3944.57</v>
      </c>
      <c r="D26" s="316">
        <v>2815.21</v>
      </c>
    </row>
    <row r="27" spans="2:4">
      <c r="B27" s="85" t="s">
        <v>50</v>
      </c>
      <c r="C27" s="315">
        <v>0</v>
      </c>
      <c r="D27" s="316">
        <v>0</v>
      </c>
    </row>
    <row r="28" spans="2:4" ht="15.75" customHeight="1">
      <c r="B28" s="89" t="s">
        <v>51</v>
      </c>
      <c r="C28" s="317">
        <f>SUM(C26:C27)</f>
        <v>3944.57</v>
      </c>
      <c r="D28" s="318">
        <f>SUM(D26:D27)</f>
        <v>2815.21</v>
      </c>
    </row>
    <row r="29" spans="2:4">
      <c r="B29" s="89" t="s">
        <v>52</v>
      </c>
      <c r="C29" s="319">
        <v>5000000</v>
      </c>
      <c r="D29" s="320">
        <v>5000000</v>
      </c>
    </row>
    <row r="30" spans="2:4">
      <c r="B30" s="89" t="s">
        <v>53</v>
      </c>
      <c r="C30" s="319">
        <v>466343.52</v>
      </c>
      <c r="D30" s="320">
        <v>353824.62</v>
      </c>
    </row>
    <row r="31" spans="2:4">
      <c r="B31" s="89" t="s">
        <v>54</v>
      </c>
      <c r="C31" s="329">
        <f>SUM(C29:C30)</f>
        <v>5466343.5199999996</v>
      </c>
      <c r="D31" s="330">
        <f>SUM(D29:D30)</f>
        <v>5353824.62</v>
      </c>
    </row>
    <row r="32" spans="2:4" ht="15.75" thickBot="1">
      <c r="B32" s="89" t="s">
        <v>55</v>
      </c>
      <c r="C32" s="325">
        <f>+C28+C31</f>
        <v>5470288.0899999999</v>
      </c>
      <c r="D32" s="326">
        <f>+D28+D31</f>
        <v>5356639.83</v>
      </c>
    </row>
    <row r="33" spans="2:4" ht="15.75" thickTop="1">
      <c r="B33" s="85" t="s">
        <v>56</v>
      </c>
      <c r="C33" s="315">
        <v>5000</v>
      </c>
      <c r="D33" s="316">
        <v>5000</v>
      </c>
    </row>
    <row r="34" spans="2:4">
      <c r="B34" s="85" t="s">
        <v>57</v>
      </c>
      <c r="C34" s="315">
        <f>+C31/C33</f>
        <v>1093.2687039999998</v>
      </c>
      <c r="D34" s="316">
        <v>1070.7649240000001</v>
      </c>
    </row>
    <row r="35" spans="2:4" ht="15.75" thickBot="1">
      <c r="B35" s="152" t="s">
        <v>58</v>
      </c>
      <c r="C35" s="331">
        <f>+C33*C34</f>
        <v>5466343.5199999996</v>
      </c>
      <c r="D35" s="332">
        <f>+D33*D34</f>
        <v>5353824.62</v>
      </c>
    </row>
    <row r="36" spans="2:4" ht="15.75" thickTop="1">
      <c r="B36" s="151"/>
      <c r="C36" s="333"/>
      <c r="D36" s="334"/>
    </row>
    <row r="37" spans="2:4">
      <c r="B37" s="23"/>
      <c r="C37" s="148"/>
      <c r="D37" s="80"/>
    </row>
    <row r="38" spans="2:4">
      <c r="B38" s="1" t="s">
        <v>323</v>
      </c>
      <c r="C38" s="80"/>
      <c r="D38" s="80"/>
    </row>
    <row r="39" spans="2:4">
      <c r="B39" s="79"/>
      <c r="C39" s="148"/>
      <c r="D39" s="80"/>
    </row>
    <row r="50" ht="21" customHeight="1"/>
  </sheetData>
  <mergeCells count="3">
    <mergeCell ref="B3:D3"/>
    <mergeCell ref="B4:D4"/>
    <mergeCell ref="B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1"/>
  <sheetViews>
    <sheetView showGridLines="0" zoomScaleNormal="100" workbookViewId="0">
      <selection activeCell="B36" sqref="B36"/>
    </sheetView>
  </sheetViews>
  <sheetFormatPr baseColWidth="10" defaultColWidth="9.140625" defaultRowHeight="15"/>
  <cols>
    <col min="1" max="1" width="11.42578125" customWidth="1"/>
    <col min="2" max="2" width="50.5703125" customWidth="1"/>
    <col min="3" max="3" width="19.85546875" style="56" customWidth="1"/>
    <col min="4" max="4" width="17.7109375" style="56" customWidth="1"/>
    <col min="5" max="5" width="17.28515625" bestFit="1" customWidth="1"/>
    <col min="6" max="6" width="15.85546875" style="26" customWidth="1"/>
    <col min="7" max="7" width="16.42578125" style="26" bestFit="1" customWidth="1"/>
  </cols>
  <sheetData>
    <row r="1" spans="1:7" s="4" customFormat="1" ht="14.25">
      <c r="A1" s="1"/>
      <c r="B1" s="2"/>
      <c r="C1" s="43"/>
      <c r="D1" s="2"/>
      <c r="E1" s="2"/>
      <c r="F1" s="50"/>
      <c r="G1" s="50"/>
    </row>
    <row r="2" spans="1:7" s="4" customFormat="1" ht="26.25">
      <c r="A2" s="1"/>
      <c r="B2" s="382" t="s">
        <v>0</v>
      </c>
      <c r="C2" s="382"/>
      <c r="D2" s="382"/>
      <c r="E2" s="3"/>
      <c r="F2" s="50"/>
      <c r="G2" s="50"/>
    </row>
    <row r="3" spans="1:7" ht="21.75" customHeight="1">
      <c r="B3" s="376" t="str">
        <f>+"ESTADO DEL ACTIVO NETO AL "&amp;UPPER(TEXT(INDICE!O3,"DD \D\E MMMM \D\E YYYY"))</f>
        <v>ESTADO DEL ACTIVO NETO AL 30 DE JUNIO DE 2020</v>
      </c>
      <c r="C3" s="376"/>
      <c r="D3" s="376"/>
    </row>
    <row r="4" spans="1:7" ht="14.25" customHeight="1">
      <c r="B4" s="381" t="s">
        <v>59</v>
      </c>
      <c r="C4" s="381"/>
      <c r="D4" s="381"/>
    </row>
    <row r="5" spans="1:7">
      <c r="B5" s="97" t="s">
        <v>39</v>
      </c>
      <c r="C5" s="153">
        <f>+INDICE!P3</f>
        <v>2020</v>
      </c>
      <c r="D5" s="154">
        <f>+INDICE!P2</f>
        <v>2019</v>
      </c>
    </row>
    <row r="6" spans="1:7" ht="17.25" customHeight="1">
      <c r="B6" s="89" t="s">
        <v>40</v>
      </c>
      <c r="C6" s="156"/>
      <c r="D6" s="157"/>
    </row>
    <row r="7" spans="1:7" ht="15" customHeight="1">
      <c r="B7" s="89" t="s">
        <v>41</v>
      </c>
      <c r="C7" s="156"/>
      <c r="D7" s="157"/>
    </row>
    <row r="8" spans="1:7" ht="14.25" customHeight="1">
      <c r="B8" s="130" t="s">
        <v>388</v>
      </c>
      <c r="C8" s="335">
        <f>+'4'!C9*INDICE!$M$3</f>
        <v>216007319.76650649</v>
      </c>
      <c r="D8" s="336">
        <v>225467290.05240002</v>
      </c>
      <c r="E8" s="227"/>
    </row>
    <row r="9" spans="1:7" ht="14.25" customHeight="1">
      <c r="B9" s="85"/>
      <c r="C9" s="350"/>
      <c r="D9" s="351">
        <v>0</v>
      </c>
    </row>
    <row r="10" spans="1:7">
      <c r="B10" s="130"/>
      <c r="C10" s="337">
        <f>SUM(C8:C9)</f>
        <v>216007319.76650649</v>
      </c>
      <c r="D10" s="338">
        <f>+SUM(D8:D9)</f>
        <v>225467290.05240002</v>
      </c>
      <c r="F10" s="57"/>
    </row>
    <row r="11" spans="1:7">
      <c r="B11" s="89" t="s">
        <v>42</v>
      </c>
      <c r="C11" s="335"/>
      <c r="D11" s="336"/>
    </row>
    <row r="12" spans="1:7">
      <c r="B12" s="85" t="s">
        <v>387</v>
      </c>
      <c r="C12" s="335">
        <f>+'4'!C13*INDICE!$M$3</f>
        <v>2146919583.5086935</v>
      </c>
      <c r="D12" s="336">
        <v>3232160369.4138002</v>
      </c>
      <c r="F12" s="57"/>
    </row>
    <row r="13" spans="1:7">
      <c r="B13" s="85" t="s">
        <v>43</v>
      </c>
      <c r="C13" s="350">
        <f>+'4'!C14*INDICE!$M$3</f>
        <v>0</v>
      </c>
      <c r="D13" s="351">
        <v>0</v>
      </c>
    </row>
    <row r="14" spans="1:7">
      <c r="B14" s="89"/>
      <c r="C14" s="337">
        <f>SUM(C12:C13)</f>
        <v>2146919583.5086935</v>
      </c>
      <c r="D14" s="338">
        <f>+SUM(D12:D13)</f>
        <v>3232160369.4138002</v>
      </c>
      <c r="F14" s="58"/>
      <c r="G14" s="57"/>
    </row>
    <row r="15" spans="1:7">
      <c r="B15" s="89" t="s">
        <v>60</v>
      </c>
      <c r="C15" s="337">
        <f>+C10+C14</f>
        <v>2362926903.2751999</v>
      </c>
      <c r="D15" s="338">
        <f>+D10+D14</f>
        <v>3457627659.4662004</v>
      </c>
      <c r="F15" s="12"/>
    </row>
    <row r="16" spans="1:7">
      <c r="B16" s="89"/>
      <c r="C16" s="339"/>
      <c r="D16" s="340"/>
    </row>
    <row r="17" spans="2:6">
      <c r="B17" s="89" t="s">
        <v>44</v>
      </c>
      <c r="C17" s="339"/>
      <c r="D17" s="340"/>
    </row>
    <row r="18" spans="2:6">
      <c r="B18" s="89" t="s">
        <v>42</v>
      </c>
      <c r="C18" s="339"/>
      <c r="D18" s="340"/>
    </row>
    <row r="19" spans="2:6">
      <c r="B19" s="85" t="s">
        <v>386</v>
      </c>
      <c r="C19" s="335">
        <f>+'4'!C19*INDICE!$M$3</f>
        <v>34801061619.685898</v>
      </c>
      <c r="D19" s="341">
        <v>29663601303.788101</v>
      </c>
    </row>
    <row r="20" spans="2:6">
      <c r="B20" s="85" t="s">
        <v>43</v>
      </c>
      <c r="C20" s="352">
        <v>0</v>
      </c>
      <c r="D20" s="353">
        <v>0</v>
      </c>
    </row>
    <row r="21" spans="2:6">
      <c r="B21" s="89" t="s">
        <v>61</v>
      </c>
      <c r="C21" s="337">
        <f>SUM(C19:C20)</f>
        <v>34801061619.685898</v>
      </c>
      <c r="D21" s="338">
        <f>+SUM(D19:D20)</f>
        <v>29663601303.788101</v>
      </c>
    </row>
    <row r="22" spans="2:6">
      <c r="B22" s="89"/>
      <c r="C22" s="339"/>
      <c r="D22" s="340"/>
    </row>
    <row r="23" spans="2:6" ht="15.75" thickBot="1">
      <c r="B23" s="89" t="s">
        <v>45</v>
      </c>
      <c r="C23" s="342">
        <f>+C15+C21</f>
        <v>37163988522.961098</v>
      </c>
      <c r="D23" s="343">
        <f>+D15+D21</f>
        <v>33121228963.254303</v>
      </c>
      <c r="F23" s="58"/>
    </row>
    <row r="24" spans="2:6" ht="27.75" customHeight="1" thickTop="1">
      <c r="B24" s="151" t="s">
        <v>46</v>
      </c>
      <c r="C24" s="344"/>
      <c r="D24" s="345"/>
    </row>
    <row r="25" spans="2:6">
      <c r="B25" s="89" t="s">
        <v>47</v>
      </c>
      <c r="C25" s="335"/>
      <c r="D25" s="336"/>
    </row>
    <row r="26" spans="2:6">
      <c r="B26" s="89" t="s">
        <v>48</v>
      </c>
      <c r="C26" s="335"/>
      <c r="D26" s="336"/>
    </row>
    <row r="27" spans="2:6">
      <c r="B27" s="130" t="s">
        <v>49</v>
      </c>
      <c r="C27" s="335">
        <f>+'4'!C26*INDICE!$M$3</f>
        <v>26798580.2203</v>
      </c>
      <c r="D27" s="336">
        <v>17407034.6241</v>
      </c>
    </row>
    <row r="28" spans="2:6">
      <c r="B28" s="85" t="s">
        <v>50</v>
      </c>
      <c r="C28" s="350">
        <v>0</v>
      </c>
      <c r="D28" s="351">
        <v>0</v>
      </c>
    </row>
    <row r="29" spans="2:6" ht="15.75" customHeight="1">
      <c r="B29" s="89" t="s">
        <v>51</v>
      </c>
      <c r="C29" s="337">
        <f>SUM(C27:C28)</f>
        <v>26798580.2203</v>
      </c>
      <c r="D29" s="338">
        <f>SUM(D27:D28)</f>
        <v>17407034.6241</v>
      </c>
    </row>
    <row r="30" spans="2:6">
      <c r="B30" s="89" t="s">
        <v>52</v>
      </c>
      <c r="C30" s="346">
        <f>+'4'!C29*INDICE!$M$3</f>
        <v>33968950000</v>
      </c>
      <c r="D30" s="347">
        <v>30916050000</v>
      </c>
    </row>
    <row r="31" spans="2:6">
      <c r="B31" s="89" t="s">
        <v>53</v>
      </c>
      <c r="C31" s="339">
        <f>+'4'!C30*INDICE!$M$3</f>
        <v>3168239942.7407999</v>
      </c>
      <c r="D31" s="340">
        <v>2187771928.6301999</v>
      </c>
    </row>
    <row r="32" spans="2:6">
      <c r="B32" s="89" t="s">
        <v>54</v>
      </c>
      <c r="C32" s="348">
        <f>SUM(C30:C31)</f>
        <v>37137189942.740799</v>
      </c>
      <c r="D32" s="349">
        <f>SUM(D30:D31)</f>
        <v>33103821928.630199</v>
      </c>
    </row>
    <row r="33" spans="2:4" ht="15.75" thickBot="1">
      <c r="B33" s="89" t="s">
        <v>55</v>
      </c>
      <c r="C33" s="342">
        <f>+C29+C32</f>
        <v>37163988522.961098</v>
      </c>
      <c r="D33" s="343">
        <f>+D29+D32</f>
        <v>33121228963.254299</v>
      </c>
    </row>
    <row r="34" spans="2:4" ht="15.75" thickTop="1">
      <c r="B34" s="129"/>
      <c r="C34" s="158"/>
      <c r="D34" s="159"/>
    </row>
    <row r="35" spans="2:4">
      <c r="B35" s="79"/>
      <c r="C35" s="160"/>
      <c r="D35" s="75"/>
    </row>
    <row r="36" spans="2:4">
      <c r="B36" s="1" t="s">
        <v>323</v>
      </c>
      <c r="C36" s="155"/>
      <c r="D36" s="146"/>
    </row>
    <row r="37" spans="2:4">
      <c r="B37" s="28"/>
    </row>
    <row r="38" spans="2:4">
      <c r="B38" s="23"/>
    </row>
    <row r="51" ht="21" customHeight="1"/>
  </sheetData>
  <mergeCells count="3">
    <mergeCell ref="B3:D3"/>
    <mergeCell ref="B4:D4"/>
    <mergeCell ref="B2:D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I43"/>
  <sheetViews>
    <sheetView showGridLines="0" workbookViewId="0">
      <selection activeCell="B24" sqref="B24"/>
    </sheetView>
  </sheetViews>
  <sheetFormatPr baseColWidth="10" defaultColWidth="9.140625" defaultRowHeight="15"/>
  <cols>
    <col min="1" max="1" width="11.42578125" customWidth="1"/>
    <col min="2" max="2" width="64.28515625" customWidth="1"/>
    <col min="3" max="3" width="15.7109375" style="293" customWidth="1"/>
    <col min="4" max="4" width="14.5703125" style="293" customWidth="1"/>
    <col min="5" max="5" width="16.42578125" hidden="1" customWidth="1"/>
    <col min="7" max="7" width="13.7109375" bestFit="1" customWidth="1"/>
  </cols>
  <sheetData>
    <row r="1" spans="2:8">
      <c r="B1" s="2"/>
      <c r="C1" s="282"/>
      <c r="D1" s="294"/>
      <c r="E1" s="2"/>
      <c r="F1" s="2"/>
    </row>
    <row r="2" spans="2:8" ht="26.25">
      <c r="B2" s="383" t="s">
        <v>0</v>
      </c>
      <c r="C2" s="383"/>
      <c r="D2" s="383"/>
      <c r="E2" s="3"/>
      <c r="F2" s="3"/>
    </row>
    <row r="3" spans="2:8" ht="20.25">
      <c r="B3" s="376" t="str">
        <f>+"ESTADOS DE RESULTADOS AL "&amp;UPPER(TEXT(INDICE!O3,"DD \D\E MMMM \D\E YYYY"))</f>
        <v>ESTADOS DE RESULTADOS AL 30 DE JUNIO DE 2020</v>
      </c>
      <c r="C3" s="376"/>
      <c r="D3" s="376"/>
      <c r="E3" s="44"/>
      <c r="F3" s="45"/>
    </row>
    <row r="4" spans="2:8">
      <c r="B4" s="384" t="s">
        <v>62</v>
      </c>
      <c r="C4" s="384"/>
      <c r="D4" s="384"/>
    </row>
    <row r="5" spans="2:8">
      <c r="B5" s="385"/>
      <c r="C5" s="385"/>
      <c r="D5" s="385"/>
    </row>
    <row r="6" spans="2:8">
      <c r="B6" s="162"/>
      <c r="C6" s="283">
        <f>+INDICE!P3</f>
        <v>2020</v>
      </c>
      <c r="D6" s="295">
        <f>+INDICE!P2</f>
        <v>2019</v>
      </c>
      <c r="E6" s="46">
        <v>2007</v>
      </c>
      <c r="G6" s="26"/>
      <c r="H6" s="26"/>
    </row>
    <row r="7" spans="2:8">
      <c r="B7" s="89" t="s">
        <v>26</v>
      </c>
      <c r="C7" s="284"/>
      <c r="D7" s="296"/>
      <c r="E7" s="40">
        <v>0</v>
      </c>
      <c r="G7" s="26"/>
    </row>
    <row r="8" spans="2:8">
      <c r="B8" s="89"/>
      <c r="C8" s="284"/>
      <c r="D8" s="296"/>
      <c r="E8" s="40"/>
      <c r="G8" s="26"/>
    </row>
    <row r="9" spans="2:8">
      <c r="B9" s="89" t="s">
        <v>27</v>
      </c>
      <c r="C9" s="284"/>
      <c r="D9" s="296"/>
      <c r="E9" s="40"/>
    </row>
    <row r="10" spans="2:8">
      <c r="B10" s="85" t="s">
        <v>28</v>
      </c>
      <c r="C10" s="284">
        <f>+'3'!C10*INDICE!M3</f>
        <v>1083947835.7419999</v>
      </c>
      <c r="D10" s="296">
        <v>888323045.57370007</v>
      </c>
      <c r="E10" s="40"/>
      <c r="G10" s="26"/>
    </row>
    <row r="11" spans="2:8">
      <c r="B11" s="131" t="s">
        <v>29</v>
      </c>
      <c r="C11" s="285">
        <f>+'3'!C11*INDICE!M3</f>
        <v>106049363.4525</v>
      </c>
      <c r="D11" s="297">
        <v>88174924.219799995</v>
      </c>
      <c r="E11" s="47">
        <v>0</v>
      </c>
    </row>
    <row r="12" spans="2:8">
      <c r="B12" s="89" t="s">
        <v>30</v>
      </c>
      <c r="C12" s="286">
        <f>SUM(C9:C11)</f>
        <v>1189997199.1945</v>
      </c>
      <c r="D12" s="298">
        <f>SUM(D9:D11)</f>
        <v>976497969.79350007</v>
      </c>
      <c r="E12" s="48">
        <f>SUM(E11:E11)</f>
        <v>0</v>
      </c>
    </row>
    <row r="13" spans="2:8" ht="21.75" customHeight="1">
      <c r="B13" s="89" t="s">
        <v>31</v>
      </c>
      <c r="C13" s="284"/>
      <c r="D13" s="296"/>
      <c r="E13" s="40"/>
    </row>
    <row r="14" spans="2:8">
      <c r="B14" s="131" t="s">
        <v>32</v>
      </c>
      <c r="C14" s="284">
        <f>+'3'!C14*INDICE!M3</f>
        <v>120768041.54960001</v>
      </c>
      <c r="D14" s="296">
        <v>89050219.427400008</v>
      </c>
      <c r="E14" s="40">
        <v>13612821</v>
      </c>
      <c r="F14" s="40"/>
    </row>
    <row r="15" spans="2:8" hidden="1">
      <c r="B15" s="132" t="s">
        <v>33</v>
      </c>
      <c r="C15" s="284"/>
      <c r="D15" s="296"/>
      <c r="E15" s="40">
        <v>0</v>
      </c>
    </row>
    <row r="16" spans="2:8">
      <c r="B16" s="131" t="s">
        <v>34</v>
      </c>
      <c r="C16" s="284">
        <f>+'3'!C16*INDICE!M3</f>
        <v>1494362.0484</v>
      </c>
      <c r="D16" s="354">
        <v>0</v>
      </c>
      <c r="E16" s="40"/>
    </row>
    <row r="17" spans="2:9">
      <c r="B17" s="85" t="s">
        <v>35</v>
      </c>
      <c r="C17" s="287">
        <f>+'3'!C17*INDICE!M3</f>
        <v>46877.151000000005</v>
      </c>
      <c r="D17" s="296">
        <v>2331502.9947000002</v>
      </c>
      <c r="E17" s="40">
        <v>0</v>
      </c>
      <c r="G17" s="50"/>
    </row>
    <row r="18" spans="2:9">
      <c r="B18" s="133" t="s">
        <v>36</v>
      </c>
      <c r="C18" s="288">
        <f>SUM(C14:C17)</f>
        <v>122309280.749</v>
      </c>
      <c r="D18" s="299">
        <f>SUM(D14:D17)</f>
        <v>91381722.422100008</v>
      </c>
      <c r="E18" s="40"/>
    </row>
    <row r="19" spans="2:9" ht="15.75" thickBot="1">
      <c r="B19" s="133" t="s">
        <v>37</v>
      </c>
      <c r="C19" s="289">
        <f>+C12-C18</f>
        <v>1067687918.4455</v>
      </c>
      <c r="D19" s="300">
        <f>+D12-D18</f>
        <v>885116247.37140012</v>
      </c>
      <c r="E19" s="52" t="e">
        <f>+#REF!+E12-#REF!</f>
        <v>#REF!</v>
      </c>
    </row>
    <row r="20" spans="2:9" ht="15.75" thickTop="1">
      <c r="B20" s="163"/>
      <c r="C20" s="290"/>
      <c r="D20" s="301"/>
      <c r="E20" s="40"/>
    </row>
    <row r="21" spans="2:9">
      <c r="B21" s="49"/>
      <c r="C21" s="291"/>
      <c r="D21" s="291"/>
      <c r="E21" s="47">
        <v>0</v>
      </c>
    </row>
    <row r="22" spans="2:9">
      <c r="B22" s="51"/>
      <c r="C22" s="292"/>
      <c r="D22" s="292"/>
      <c r="E22" s="48" t="e">
        <f>+E19-E21</f>
        <v>#REF!</v>
      </c>
      <c r="I22" s="40"/>
    </row>
    <row r="23" spans="2:9">
      <c r="C23" s="291"/>
      <c r="D23" s="291"/>
      <c r="E23" s="40"/>
    </row>
    <row r="24" spans="2:9">
      <c r="B24" s="1" t="s">
        <v>323</v>
      </c>
      <c r="C24" s="291"/>
      <c r="D24" s="291"/>
      <c r="E24" s="40"/>
      <c r="I24" s="40"/>
    </row>
    <row r="25" spans="2:9">
      <c r="B25" s="28"/>
      <c r="C25" s="291"/>
      <c r="D25" s="291"/>
      <c r="E25" s="40">
        <v>0</v>
      </c>
    </row>
    <row r="26" spans="2:9">
      <c r="B26" s="23"/>
      <c r="C26" s="291"/>
      <c r="D26" s="291"/>
      <c r="E26" s="47">
        <v>0</v>
      </c>
    </row>
    <row r="27" spans="2:9">
      <c r="B27" s="28"/>
      <c r="C27" s="292"/>
      <c r="D27" s="292"/>
      <c r="E27" s="52">
        <v>0</v>
      </c>
    </row>
    <row r="28" spans="2:9">
      <c r="B28" s="28"/>
      <c r="C28" s="291"/>
      <c r="D28" s="291"/>
      <c r="E28" s="40"/>
    </row>
    <row r="29" spans="2:9">
      <c r="B29" s="4"/>
      <c r="C29" s="291"/>
      <c r="D29" s="291"/>
      <c r="E29" s="40">
        <v>0</v>
      </c>
    </row>
    <row r="30" spans="2:9">
      <c r="B30" s="28"/>
      <c r="C30" s="291"/>
      <c r="D30" s="291"/>
      <c r="E30" s="40">
        <v>0</v>
      </c>
    </row>
    <row r="31" spans="2:9">
      <c r="B31" s="4"/>
      <c r="C31" s="291"/>
      <c r="D31" s="291"/>
      <c r="E31" s="40">
        <v>0</v>
      </c>
    </row>
    <row r="32" spans="2:9">
      <c r="B32" s="28"/>
      <c r="C32" s="292"/>
      <c r="D32" s="292"/>
      <c r="E32" s="53" t="e">
        <f>+E22+E27</f>
        <v>#REF!</v>
      </c>
    </row>
    <row r="33" spans="2:5">
      <c r="B33" s="4"/>
      <c r="C33" s="291"/>
      <c r="D33" s="291"/>
      <c r="E33" s="40"/>
    </row>
    <row r="34" spans="2:5">
      <c r="B34" s="28"/>
      <c r="C34" s="291"/>
      <c r="D34" s="291"/>
      <c r="E34" s="40"/>
    </row>
    <row r="35" spans="2:5">
      <c r="B35" s="28"/>
      <c r="C35" s="291"/>
      <c r="D35" s="291"/>
      <c r="E35" s="40">
        <v>324736</v>
      </c>
    </row>
    <row r="36" spans="2:5">
      <c r="B36" s="28"/>
      <c r="C36" s="291"/>
      <c r="D36" s="291"/>
      <c r="E36" s="40" t="e">
        <f>+#REF!</f>
        <v>#REF!</v>
      </c>
    </row>
    <row r="37" spans="2:5" ht="15.75" thickBot="1">
      <c r="B37" s="28"/>
      <c r="C37" s="292"/>
      <c r="D37" s="292"/>
      <c r="E37" s="54" t="e">
        <f>+E32-E35-E36</f>
        <v>#REF!</v>
      </c>
    </row>
    <row r="38" spans="2:5" ht="15.75" thickTop="1"/>
    <row r="39" spans="2:5">
      <c r="C39" s="291"/>
      <c r="D39" s="291"/>
    </row>
    <row r="41" spans="2:5">
      <c r="C41" s="291"/>
    </row>
    <row r="42" spans="2:5">
      <c r="C42" s="291"/>
    </row>
    <row r="43" spans="2:5">
      <c r="C43" s="291"/>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
  <sheetViews>
    <sheetView showGridLines="0" workbookViewId="0">
      <selection activeCell="B17" sqref="B17"/>
    </sheetView>
  </sheetViews>
  <sheetFormatPr baseColWidth="10" defaultColWidth="9.140625" defaultRowHeight="15"/>
  <cols>
    <col min="1" max="1" width="5.7109375" customWidth="1"/>
    <col min="2" max="2" width="31.28515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0.25">
      <c r="A1" s="24"/>
      <c r="B1" s="25"/>
      <c r="C1" s="25"/>
      <c r="D1" s="25"/>
    </row>
    <row r="2" spans="1:13" ht="26.25">
      <c r="A2" s="27"/>
      <c r="B2" s="383" t="s">
        <v>0</v>
      </c>
      <c r="C2" s="383"/>
      <c r="D2" s="383"/>
      <c r="E2" s="383"/>
      <c r="F2" s="3"/>
      <c r="G2" s="28"/>
      <c r="H2" s="28"/>
      <c r="I2" s="28"/>
      <c r="J2" s="28"/>
      <c r="K2" s="28"/>
    </row>
    <row r="3" spans="1:13" ht="20.25">
      <c r="A3" s="30"/>
      <c r="B3" s="376" t="s">
        <v>17</v>
      </c>
      <c r="C3" s="376"/>
      <c r="D3" s="376"/>
      <c r="E3" s="376"/>
      <c r="F3" s="181"/>
      <c r="G3" s="181"/>
      <c r="H3" s="181"/>
      <c r="I3" s="31"/>
      <c r="J3" s="31"/>
      <c r="K3" s="31"/>
    </row>
    <row r="4" spans="1:13">
      <c r="A4" s="31"/>
      <c r="B4" s="386" t="str">
        <f>+"Correspondiente al periodo cerrado al "&amp;TEXT(INDICE!O3,"DD \d\e MMMM \d\e YYYY")</f>
        <v>Correspondiente al periodo cerrado al 30 de junio de 2020</v>
      </c>
      <c r="C4" s="386"/>
      <c r="D4" s="386"/>
      <c r="E4" s="386"/>
      <c r="F4" s="181"/>
      <c r="G4" s="181"/>
      <c r="H4" s="181"/>
      <c r="I4" s="31"/>
      <c r="J4" s="31"/>
      <c r="K4" s="31"/>
    </row>
    <row r="5" spans="1:13">
      <c r="A5" s="31"/>
      <c r="B5" s="387" t="s">
        <v>62</v>
      </c>
      <c r="C5" s="387"/>
      <c r="D5" s="387"/>
      <c r="E5" s="387"/>
      <c r="F5" s="182"/>
      <c r="G5" s="182"/>
      <c r="H5" s="182"/>
      <c r="I5" s="31"/>
      <c r="J5" s="31"/>
      <c r="K5" s="31"/>
    </row>
    <row r="6" spans="1:13" ht="56.25" customHeight="1">
      <c r="A6" s="31"/>
      <c r="B6" s="167" t="s">
        <v>18</v>
      </c>
      <c r="C6" s="167" t="s">
        <v>19</v>
      </c>
      <c r="D6" s="167" t="s">
        <v>20</v>
      </c>
      <c r="E6" s="167" t="str">
        <f>+"TOTAL ACTIVO NETO AL "&amp;UPPER(TEXT(INDICE!O2,"DD \D\E MMMM \D\E YYYY"))</f>
        <v>TOTAL ACTIVO NETO AL 30 DE JUNIO DE 2019</v>
      </c>
      <c r="F6" s="31"/>
      <c r="G6" s="31"/>
      <c r="H6" s="31"/>
      <c r="I6" s="26"/>
      <c r="J6" s="26"/>
      <c r="K6" s="31"/>
    </row>
    <row r="7" spans="1:13" ht="23.25" customHeight="1">
      <c r="A7" s="31"/>
      <c r="B7" s="170" t="s">
        <v>21</v>
      </c>
      <c r="C7" s="175">
        <f>+'2'!C7*INDICE!M3</f>
        <v>33968950000</v>
      </c>
      <c r="D7" s="175">
        <f>+'2'!D7*INDICE!M3</f>
        <v>2902746714.1508999</v>
      </c>
      <c r="E7" s="174">
        <f t="shared" ref="E7:E13" si="0">+C7+D7</f>
        <v>36871696714.150902</v>
      </c>
      <c r="F7" s="31"/>
      <c r="G7" s="31"/>
      <c r="H7" s="31"/>
      <c r="I7" s="59"/>
      <c r="J7" s="31"/>
      <c r="K7" s="32"/>
    </row>
    <row r="8" spans="1:13">
      <c r="B8" s="173"/>
      <c r="C8" s="166"/>
      <c r="D8" s="166"/>
      <c r="E8" s="169"/>
      <c r="I8" s="40"/>
    </row>
    <row r="9" spans="1:13">
      <c r="A9" s="33"/>
      <c r="B9" s="117" t="s">
        <v>22</v>
      </c>
      <c r="C9" s="168"/>
      <c r="D9" s="168"/>
      <c r="E9" s="169"/>
      <c r="F9" s="34"/>
      <c r="G9" s="34"/>
      <c r="H9" s="34"/>
      <c r="I9" s="34"/>
      <c r="J9" s="34"/>
      <c r="K9" s="34"/>
    </row>
    <row r="10" spans="1:13">
      <c r="A10" s="33"/>
      <c r="B10" s="118" t="s">
        <v>276</v>
      </c>
      <c r="C10" s="177"/>
      <c r="D10" s="169"/>
      <c r="E10" s="268">
        <f t="shared" si="0"/>
        <v>0</v>
      </c>
      <c r="F10" s="34"/>
      <c r="G10" s="34"/>
      <c r="H10" s="34"/>
      <c r="I10" s="34"/>
      <c r="J10" s="34"/>
      <c r="K10" s="34"/>
    </row>
    <row r="11" spans="1:13">
      <c r="A11" s="35"/>
      <c r="B11" s="171" t="s">
        <v>23</v>
      </c>
      <c r="C11" s="177"/>
      <c r="D11" s="169"/>
      <c r="E11" s="268">
        <f t="shared" si="0"/>
        <v>0</v>
      </c>
      <c r="F11" s="36"/>
      <c r="G11" s="35"/>
      <c r="H11" s="35"/>
      <c r="I11" s="36"/>
      <c r="J11" s="37"/>
      <c r="K11" s="37"/>
    </row>
    <row r="12" spans="1:13">
      <c r="A12" s="35"/>
      <c r="B12" s="171" t="s">
        <v>330</v>
      </c>
      <c r="C12" s="177"/>
      <c r="D12" s="169">
        <f>+'2'!D12*INDICE!M3</f>
        <v>-802194689.8556</v>
      </c>
      <c r="E12" s="169">
        <f>+C12+D12</f>
        <v>-802194689.8556</v>
      </c>
      <c r="F12" s="36"/>
      <c r="G12" s="35"/>
      <c r="H12" s="35"/>
      <c r="I12" s="36"/>
      <c r="J12" s="37"/>
      <c r="K12" s="37"/>
    </row>
    <row r="13" spans="1:13">
      <c r="A13" s="33"/>
      <c r="B13" s="172" t="s">
        <v>24</v>
      </c>
      <c r="C13" s="176"/>
      <c r="D13" s="176">
        <f>+'2'!D13*INDICE!M3</f>
        <v>1067687918.4455</v>
      </c>
      <c r="E13" s="169">
        <f t="shared" si="0"/>
        <v>1067687918.4455</v>
      </c>
      <c r="F13" s="33"/>
      <c r="G13" s="33"/>
      <c r="H13" s="60"/>
      <c r="I13" s="33"/>
      <c r="J13" s="33"/>
      <c r="K13" s="33"/>
    </row>
    <row r="14" spans="1:13" ht="69" customHeight="1">
      <c r="A14" s="33"/>
      <c r="B14" s="178" t="s">
        <v>25</v>
      </c>
      <c r="C14" s="179">
        <f>+C7+C10-C11+C8</f>
        <v>33968950000</v>
      </c>
      <c r="D14" s="179">
        <f>+D7+D13+D12+D10</f>
        <v>3168239942.7407999</v>
      </c>
      <c r="E14" s="167" t="str">
        <f>+"TOTAL ACTIVO NETO AL "&amp;UPPER(TEXT(INDICE!O3,"DD \D\E MMMM \D\E YYYY"))</f>
        <v>TOTAL ACTIVO NETO AL 30 DE JUNIO DE 2020</v>
      </c>
      <c r="F14" s="39"/>
      <c r="G14" s="39"/>
      <c r="H14" s="39"/>
      <c r="I14" s="39"/>
      <c r="J14" s="39"/>
      <c r="K14" s="39"/>
    </row>
    <row r="15" spans="1:13" ht="21" customHeight="1" thickBot="1">
      <c r="A15" s="33"/>
      <c r="B15" s="22"/>
      <c r="C15" s="22"/>
      <c r="D15" s="22"/>
      <c r="E15" s="180">
        <f>+C14+D14</f>
        <v>37137189942.740799</v>
      </c>
      <c r="F15" s="39"/>
      <c r="G15" s="39"/>
      <c r="H15" s="39"/>
      <c r="I15" s="39"/>
      <c r="J15" s="39"/>
      <c r="K15" s="39"/>
      <c r="M15" s="40"/>
    </row>
    <row r="16" spans="1:13" ht="15.75" thickTop="1">
      <c r="A16" s="41"/>
      <c r="B16" s="19"/>
      <c r="C16" s="39"/>
      <c r="D16" s="39"/>
      <c r="E16" s="39"/>
      <c r="F16" s="39"/>
      <c r="G16" s="39"/>
      <c r="H16" s="39"/>
      <c r="I16" s="39"/>
      <c r="J16" s="39"/>
      <c r="K16" s="39"/>
      <c r="M16" s="40"/>
    </row>
    <row r="17" spans="1:11">
      <c r="A17" s="33"/>
      <c r="B17" s="1" t="s">
        <v>323</v>
      </c>
      <c r="C17" s="39"/>
      <c r="D17" s="39"/>
      <c r="E17" s="39"/>
      <c r="F17" s="39"/>
      <c r="G17" s="39"/>
      <c r="H17" s="39"/>
      <c r="I17" s="39"/>
      <c r="J17" s="39"/>
      <c r="K17" s="39"/>
    </row>
    <row r="18" spans="1:11">
      <c r="A18" s="33"/>
      <c r="B18" s="23"/>
      <c r="C18" s="39"/>
      <c r="D18" s="39"/>
      <c r="E18" s="39"/>
      <c r="F18" s="39"/>
      <c r="G18" s="39"/>
      <c r="H18" s="39"/>
      <c r="I18" s="39"/>
      <c r="J18" s="39"/>
      <c r="K18" s="39"/>
    </row>
    <row r="19" spans="1:11">
      <c r="A19" s="33"/>
      <c r="B19" s="28"/>
      <c r="C19" s="39"/>
      <c r="D19" s="39"/>
      <c r="E19" s="39"/>
      <c r="F19" s="39"/>
      <c r="G19" s="39"/>
      <c r="H19" s="39"/>
      <c r="I19" s="39"/>
      <c r="J19" s="39"/>
      <c r="K19" s="39"/>
    </row>
    <row r="20" spans="1:11">
      <c r="A20" s="33"/>
      <c r="B20" s="23"/>
      <c r="C20" s="39"/>
      <c r="D20" s="39"/>
      <c r="E20" s="39"/>
      <c r="F20" s="39"/>
      <c r="G20" s="39"/>
      <c r="H20" s="39"/>
      <c r="I20" s="39"/>
      <c r="J20" s="39"/>
      <c r="K20" s="39"/>
    </row>
    <row r="21" spans="1:11">
      <c r="A21" s="33"/>
      <c r="B21" s="28"/>
      <c r="C21" s="39"/>
      <c r="D21" s="39"/>
      <c r="E21" s="39"/>
      <c r="F21" s="39"/>
      <c r="G21" s="39"/>
      <c r="H21" s="39"/>
      <c r="I21" s="39"/>
      <c r="J21" s="39"/>
      <c r="K21" s="39"/>
    </row>
    <row r="22" spans="1:11">
      <c r="A22" s="33"/>
      <c r="B22" s="39"/>
      <c r="C22" s="39"/>
      <c r="D22" s="39"/>
      <c r="E22" s="39"/>
      <c r="F22" s="39"/>
      <c r="G22" s="39"/>
      <c r="H22" s="39"/>
      <c r="I22" s="39"/>
      <c r="J22" s="39"/>
      <c r="K22" s="39"/>
    </row>
    <row r="23" spans="1:11">
      <c r="A23" s="33"/>
      <c r="B23" s="39"/>
      <c r="C23" s="39"/>
      <c r="D23" s="39"/>
      <c r="E23" s="39"/>
      <c r="F23" s="39"/>
      <c r="G23" s="39"/>
      <c r="H23" s="39"/>
      <c r="I23" s="39"/>
      <c r="J23" s="39"/>
      <c r="K23" s="39"/>
    </row>
    <row r="24" spans="1:11">
      <c r="A24" s="33"/>
      <c r="B24" s="39"/>
      <c r="C24" s="39"/>
      <c r="D24" s="39"/>
      <c r="E24" s="39"/>
      <c r="F24" s="39"/>
      <c r="G24" s="39"/>
      <c r="H24" s="39"/>
      <c r="I24" s="39"/>
      <c r="J24" s="39"/>
      <c r="K24" s="39"/>
    </row>
    <row r="25" spans="1:11">
      <c r="A25" s="42"/>
      <c r="B25" s="39"/>
      <c r="C25" s="39"/>
      <c r="D25" s="39"/>
      <c r="E25" s="39"/>
      <c r="F25" s="39"/>
      <c r="G25" s="39"/>
      <c r="H25" s="39"/>
      <c r="I25" s="39"/>
      <c r="J25" s="39"/>
      <c r="K25" s="39"/>
    </row>
    <row r="26" spans="1:11">
      <c r="A26" s="42"/>
      <c r="B26" s="39"/>
      <c r="C26" s="39"/>
      <c r="D26" s="39"/>
      <c r="E26" s="39"/>
      <c r="F26" s="39"/>
      <c r="G26" s="39"/>
      <c r="H26" s="39"/>
      <c r="I26" s="39"/>
      <c r="J26" s="39"/>
      <c r="K26" s="39"/>
    </row>
    <row r="28" spans="1:11">
      <c r="J28" s="40"/>
    </row>
    <row r="29" spans="1:11">
      <c r="G29" s="40"/>
    </row>
    <row r="30" spans="1:11">
      <c r="J30" s="40"/>
    </row>
    <row r="31" spans="1:11">
      <c r="J31" s="40"/>
    </row>
    <row r="32" spans="1:11">
      <c r="J32" s="40"/>
    </row>
    <row r="35" spans="2:8">
      <c r="B35" s="9"/>
      <c r="C35" s="5"/>
      <c r="D35" s="5"/>
      <c r="E35" s="365"/>
      <c r="F35" s="365"/>
      <c r="G35" s="365"/>
      <c r="H35" s="365"/>
    </row>
    <row r="36" spans="2:8">
      <c r="B36" s="9"/>
      <c r="C36" s="5"/>
      <c r="D36" s="5"/>
      <c r="E36" s="365"/>
      <c r="F36" s="365"/>
      <c r="G36" s="365"/>
      <c r="H36" s="365"/>
    </row>
  </sheetData>
  <mergeCells count="6">
    <mergeCell ref="E35:H35"/>
    <mergeCell ref="E36:H36"/>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6"/>
  <sheetViews>
    <sheetView showGridLines="0" workbookViewId="0">
      <selection activeCell="B29" sqref="B29"/>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8.5703125" style="1" bestFit="1" customWidth="1"/>
    <col min="6" max="6" width="6.5703125" style="4" customWidth="1"/>
    <col min="7" max="7" width="7.42578125" style="4"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45"/>
    </row>
    <row r="2" spans="1:10">
      <c r="B2" s="2"/>
      <c r="C2" s="3"/>
      <c r="E2" s="371"/>
      <c r="F2" s="371"/>
      <c r="G2" s="371"/>
      <c r="H2" s="371"/>
    </row>
    <row r="3" spans="1:10" ht="26.25">
      <c r="B3" s="383" t="s">
        <v>0</v>
      </c>
      <c r="C3" s="383"/>
      <c r="D3" s="383"/>
      <c r="E3" s="383"/>
      <c r="F3" s="3"/>
      <c r="G3" s="373"/>
      <c r="H3" s="373"/>
    </row>
    <row r="4" spans="1:10" ht="18">
      <c r="A4" s="4"/>
      <c r="B4" s="372" t="str">
        <f>+"ESTADO DE FLUJOS DE CAJA  AL "&amp;UPPER(TEXT(INDICE!O3,"DD \D\E MMMM \D\E YYYY"))</f>
        <v>ESTADO DE FLUJOS DE CAJA  AL 30 DE JUNIO DE 2020</v>
      </c>
      <c r="C4" s="372"/>
      <c r="D4" s="372"/>
      <c r="E4" s="372"/>
    </row>
    <row r="5" spans="1:10" ht="16.5" customHeight="1">
      <c r="A5" s="5"/>
      <c r="B5" s="365" t="s">
        <v>62</v>
      </c>
      <c r="C5" s="365"/>
      <c r="D5" s="365"/>
      <c r="E5" s="365"/>
    </row>
    <row r="6" spans="1:10" ht="15">
      <c r="A6" s="5"/>
      <c r="B6" s="123"/>
      <c r="C6" s="123"/>
      <c r="G6" s="18"/>
      <c r="H6" s="18"/>
      <c r="I6" s="18"/>
    </row>
    <row r="7" spans="1:10" s="7" customFormat="1" ht="15">
      <c r="A7" s="1"/>
      <c r="B7" s="96"/>
      <c r="C7" s="183">
        <f>+INDICE!P3</f>
        <v>2020</v>
      </c>
      <c r="D7" s="184"/>
      <c r="E7" s="185">
        <f>+INDICE!P2</f>
        <v>2019</v>
      </c>
      <c r="G7" s="19"/>
      <c r="H7" s="19"/>
      <c r="I7" s="26"/>
      <c r="J7" s="26"/>
    </row>
    <row r="8" spans="1:10" s="7" customFormat="1" ht="15">
      <c r="A8" s="1"/>
      <c r="B8" s="92"/>
      <c r="C8" s="8" t="s">
        <v>1</v>
      </c>
      <c r="D8" s="125"/>
      <c r="E8" s="165" t="s">
        <v>1</v>
      </c>
      <c r="G8" s="19"/>
      <c r="H8" s="19"/>
      <c r="I8" s="19"/>
    </row>
    <row r="9" spans="1:10" s="7" customFormat="1" ht="15">
      <c r="A9" s="1"/>
      <c r="B9" s="85"/>
      <c r="C9" s="161"/>
      <c r="D9" s="186"/>
      <c r="E9" s="187"/>
      <c r="G9" s="19"/>
      <c r="H9" s="19"/>
      <c r="I9" s="19"/>
    </row>
    <row r="10" spans="1:10" s="7" customFormat="1" ht="15">
      <c r="A10" s="1"/>
      <c r="B10" s="89" t="s">
        <v>2</v>
      </c>
      <c r="C10" s="61">
        <f>+'1'!C10*INDICE!M3</f>
        <v>247731747.8276</v>
      </c>
      <c r="D10" s="186"/>
      <c r="E10" s="165">
        <v>1765219765.4132004</v>
      </c>
      <c r="G10" s="19"/>
      <c r="H10" s="19"/>
      <c r="I10" s="19"/>
    </row>
    <row r="11" spans="1:10" s="7" customFormat="1" ht="15">
      <c r="A11" s="1"/>
      <c r="B11" s="85" t="s">
        <v>3</v>
      </c>
      <c r="C11" s="161"/>
      <c r="D11" s="161"/>
      <c r="E11" s="187"/>
      <c r="G11" s="19"/>
      <c r="H11" s="19"/>
      <c r="I11" s="19"/>
    </row>
    <row r="12" spans="1:10" s="7" customFormat="1" ht="15">
      <c r="A12" s="5"/>
      <c r="B12" s="89" t="s">
        <v>4</v>
      </c>
      <c r="C12" s="188"/>
      <c r="D12" s="188"/>
      <c r="E12" s="189"/>
      <c r="G12" s="19"/>
      <c r="H12" s="19"/>
      <c r="I12" s="19"/>
    </row>
    <row r="13" spans="1:10" s="7" customFormat="1" ht="15">
      <c r="A13" s="5"/>
      <c r="B13" s="89" t="s">
        <v>5</v>
      </c>
      <c r="C13" s="188"/>
      <c r="D13" s="188"/>
      <c r="E13" s="189"/>
      <c r="G13" s="19"/>
      <c r="H13" s="19"/>
      <c r="I13" s="21"/>
    </row>
    <row r="14" spans="1:10" s="7" customFormat="1" ht="15">
      <c r="A14" s="1"/>
      <c r="B14" s="85" t="s">
        <v>6</v>
      </c>
      <c r="C14" s="164">
        <f>+'1'!C14*INDICE!M3</f>
        <v>-803826840.36649251</v>
      </c>
      <c r="D14" s="190"/>
      <c r="E14" s="234">
        <v>-3394326676.0986061</v>
      </c>
      <c r="G14" s="19"/>
      <c r="H14" s="19"/>
      <c r="I14" s="12"/>
    </row>
    <row r="15" spans="1:10" s="7" customFormat="1">
      <c r="A15" s="1"/>
      <c r="B15" s="85" t="s">
        <v>7</v>
      </c>
      <c r="C15" s="355">
        <v>0</v>
      </c>
      <c r="D15" s="188"/>
      <c r="E15" s="357">
        <v>0</v>
      </c>
      <c r="G15" s="19"/>
      <c r="H15" s="19"/>
      <c r="I15" s="19"/>
    </row>
    <row r="16" spans="1:10" s="7" customFormat="1">
      <c r="A16" s="1"/>
      <c r="B16" s="85" t="s">
        <v>8</v>
      </c>
      <c r="C16" s="356">
        <v>0</v>
      </c>
      <c r="D16" s="188"/>
      <c r="E16" s="234">
        <v>-30535287.928199999</v>
      </c>
      <c r="G16" s="19"/>
      <c r="H16" s="19"/>
      <c r="I16" s="19"/>
    </row>
    <row r="17" spans="1:10" s="7" customFormat="1">
      <c r="A17" s="1"/>
      <c r="B17" s="85" t="s">
        <v>9</v>
      </c>
      <c r="C17" s="191">
        <f>+'1'!C17*INDICE!M3</f>
        <v>7672634.6744000008</v>
      </c>
      <c r="D17" s="188"/>
      <c r="E17" s="357">
        <v>0</v>
      </c>
      <c r="G17" s="19"/>
      <c r="H17" s="19"/>
      <c r="I17" s="19"/>
    </row>
    <row r="18" spans="1:10" s="7" customFormat="1">
      <c r="A18" s="1"/>
      <c r="B18" s="85" t="s">
        <v>10</v>
      </c>
      <c r="C18" s="13">
        <f>+C14+C15+C16+C17</f>
        <v>-796154205.69209254</v>
      </c>
      <c r="D18" s="188"/>
      <c r="E18" s="192">
        <f>+E14+E15+E16+E17</f>
        <v>-3424861964.0268059</v>
      </c>
      <c r="G18" s="19"/>
      <c r="H18" s="19"/>
      <c r="I18" s="19"/>
    </row>
    <row r="19" spans="1:10" s="7" customFormat="1">
      <c r="A19" s="1"/>
      <c r="B19" s="85"/>
      <c r="C19" s="190"/>
      <c r="D19" s="188"/>
      <c r="E19" s="193"/>
      <c r="G19" s="19"/>
      <c r="H19" s="19"/>
      <c r="I19" s="19"/>
    </row>
    <row r="20" spans="1:10" s="7" customFormat="1" ht="15">
      <c r="A20" s="1"/>
      <c r="B20" s="89" t="s">
        <v>11</v>
      </c>
      <c r="C20" s="190"/>
      <c r="D20" s="188"/>
      <c r="E20" s="272"/>
      <c r="G20" s="19"/>
      <c r="H20" s="19"/>
      <c r="I20" s="19"/>
    </row>
    <row r="21" spans="1:10" s="7" customFormat="1" ht="15">
      <c r="A21" s="5"/>
      <c r="B21" s="85" t="s">
        <v>12</v>
      </c>
      <c r="C21" s="271">
        <v>0</v>
      </c>
      <c r="D21" s="188"/>
      <c r="E21" s="272">
        <v>0</v>
      </c>
      <c r="G21" s="19"/>
      <c r="H21" s="19"/>
      <c r="I21" s="19"/>
    </row>
    <row r="22" spans="1:10" s="7" customFormat="1" ht="15">
      <c r="A22" s="5"/>
      <c r="B22" s="85" t="s">
        <v>63</v>
      </c>
      <c r="C22" s="271"/>
      <c r="D22" s="188"/>
      <c r="E22" s="234">
        <v>151433059</v>
      </c>
      <c r="G22" s="19"/>
      <c r="H22" s="19"/>
      <c r="I22" s="19"/>
    </row>
    <row r="23" spans="1:10" s="7" customFormat="1" ht="15">
      <c r="A23" s="5"/>
      <c r="B23" s="85" t="s">
        <v>13</v>
      </c>
      <c r="C23" s="194">
        <f>+'1'!C22*INDICE!M3</f>
        <v>764429777.63099623</v>
      </c>
      <c r="D23" s="188"/>
      <c r="E23" s="272">
        <v>1733676429.7413001</v>
      </c>
      <c r="G23" s="19"/>
      <c r="H23" s="19"/>
      <c r="I23" s="19"/>
    </row>
    <row r="24" spans="1:10" s="7" customFormat="1">
      <c r="A24" s="1"/>
      <c r="B24" s="85" t="s">
        <v>14</v>
      </c>
      <c r="C24" s="304">
        <v>0</v>
      </c>
      <c r="D24" s="188"/>
      <c r="E24" s="303">
        <f>+'1'!E23*INDICE!$M$3</f>
        <v>0</v>
      </c>
    </row>
    <row r="25" spans="1:10" s="7" customFormat="1">
      <c r="A25" s="1"/>
      <c r="B25" s="85" t="s">
        <v>15</v>
      </c>
      <c r="C25" s="302">
        <f>+C23+C24+C22</f>
        <v>764429777.63099623</v>
      </c>
      <c r="D25" s="188"/>
      <c r="E25" s="303">
        <v>1885109488.7413001</v>
      </c>
    </row>
    <row r="26" spans="1:10" s="7" customFormat="1" ht="15.75" thickBot="1">
      <c r="A26" s="5"/>
      <c r="B26" s="89" t="s">
        <v>16</v>
      </c>
      <c r="C26" s="269">
        <f>+C18+C25+C10</f>
        <v>216007319.76650369</v>
      </c>
      <c r="D26" s="270"/>
      <c r="E26" s="305">
        <f>+E18+E25+E10</f>
        <v>225467290.12769461</v>
      </c>
      <c r="I26" s="19"/>
      <c r="J26" s="19"/>
    </row>
    <row r="27" spans="1:10" s="7" customFormat="1" ht="15" thickTop="1">
      <c r="A27" s="1"/>
      <c r="B27" s="92"/>
      <c r="C27" s="94"/>
      <c r="D27" s="94"/>
      <c r="E27" s="95"/>
      <c r="I27" s="19"/>
    </row>
    <row r="28" spans="1:10" s="7" customFormat="1">
      <c r="A28" s="1"/>
      <c r="B28" s="1"/>
      <c r="C28" s="10"/>
      <c r="D28" s="10"/>
      <c r="E28" s="10"/>
    </row>
    <row r="29" spans="1:10">
      <c r="B29" s="1" t="s">
        <v>323</v>
      </c>
      <c r="C29" s="22"/>
      <c r="D29" s="22"/>
      <c r="E29" s="22"/>
    </row>
    <row r="30" spans="1:10" ht="15">
      <c r="B30" s="23"/>
      <c r="C30" s="18"/>
      <c r="D30" s="18"/>
      <c r="E30" s="18"/>
      <c r="F30" s="18"/>
      <c r="G30" s="18"/>
      <c r="H30" s="18"/>
      <c r="I30" s="18"/>
    </row>
    <row r="31" spans="1:10">
      <c r="B31" s="28"/>
      <c r="C31" s="22"/>
      <c r="D31" s="22"/>
      <c r="E31" s="22"/>
    </row>
    <row r="32" spans="1:10" ht="15">
      <c r="B32" s="23"/>
      <c r="C32" s="22"/>
      <c r="D32" s="22"/>
      <c r="E32" s="22"/>
    </row>
    <row r="33" spans="2:7">
      <c r="C33" s="22"/>
      <c r="D33" s="22"/>
      <c r="E33" s="22"/>
    </row>
    <row r="34" spans="2:7" ht="15">
      <c r="B34" s="9"/>
      <c r="C34" s="365"/>
      <c r="D34" s="365"/>
      <c r="E34" s="365"/>
      <c r="F34" s="365"/>
      <c r="G34" s="365"/>
    </row>
    <row r="35" spans="2:7" ht="15">
      <c r="B35" s="9"/>
      <c r="C35" s="365"/>
      <c r="D35" s="365"/>
      <c r="E35" s="365"/>
      <c r="F35" s="365"/>
      <c r="G35" s="365"/>
    </row>
    <row r="36" spans="2:7">
      <c r="C36" s="22"/>
      <c r="D36" s="22"/>
      <c r="E36" s="22"/>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 Id="rId4" Type="http://schemas.openxmlformats.org/package/2006/relationships/digital-signature/signature" Target="sig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ALbvZK8qUU0B2TLfi+L7wo3SUjzPNgkUHGSpvhXS4zE=</DigestValue>
    </Reference>
    <Reference Type="http://www.w3.org/2000/09/xmldsig#Object" URI="#idOfficeObject">
      <DigestMethod Algorithm="http://www.w3.org/2001/04/xmlenc#sha256"/>
      <DigestValue>J99hudhIHKf5JWksoSYt3fXkh+ddkMeq6ioM2ikhtwo=</DigestValue>
    </Reference>
    <Reference Type="http://uri.etsi.org/01903#SignedProperties" URI="#idSignedProperties">
      <Transforms>
        <Transform Algorithm="http://www.w3.org/TR/2001/REC-xml-c14n-20010315"/>
      </Transforms>
      <DigestMethod Algorithm="http://www.w3.org/2001/04/xmlenc#sha256"/>
      <DigestValue>hN8d7THQ04ohocJI3bYqgHQXc3oOP70znM89pGgF8yg=</DigestValue>
    </Reference>
    <Reference Type="http://www.w3.org/2000/09/xmldsig#Object" URI="#idValidSigLnImg">
      <DigestMethod Algorithm="http://www.w3.org/2001/04/xmlenc#sha256"/>
      <DigestValue>ObsJOBP+nhIk1lTVsOW7gc8AS48yNTjHIj3PoBpmZSM=</DigestValue>
    </Reference>
    <Reference Type="http://www.w3.org/2000/09/xmldsig#Object" URI="#idInvalidSigLnImg">
      <DigestMethod Algorithm="http://www.w3.org/2001/04/xmlenc#sha256"/>
      <DigestValue>IsV0Xqx7f4UQh+HcJnUV2OgZXHlm3JEMiqX0nfLsg94=</DigestValue>
    </Reference>
  </SignedInfo>
  <SignatureValue>QyMHx/xZoMxDXN+ZeIuctKixIReYiwxsWR/x9XlO/KJ6Vv52hHuAGCAzssoME3nMIR4x+dHZjd8v
Lm6aWml8muKsBoPoi4ErV4SM7mjFHHs1E8IWYkoPTyI5LXIe29rmnCzJ6AAoK3ZrSHmL6lY/IA9p
eCl2+CJfU9kigBz3Q35UBTwKoRPX/Zgq2tspHaK3AZLoDTv2HGHdnb0HUMgO51irp3HOxdt790B5
Tg+nfgbAOe49YggwexjNTTYu5Ek2VU+eM5QK0jlhSjAtlDSuSqzZ3Aq2rFzIfV6IyEVafew8SF74
le3Oc+pMn7paboD5sQFhpFVF35W1AHqZDM37Dg==</SignatureValue>
  <KeyInfo>
    <X509Data>
      <X509Certificate>MIIIATCCBemgAwIBAgIIZE5R1+m/fe4wDQYJKoZIhvcNAQELBQAwWzEXMBUGA1UEBRMOUlVDIDgwMDUwMTcyLTExGjAYBgNVBAMTEUNBLURPQ1VNRU5UQSBTLkEuMRcwFQYDVQQKEw5ET0NVTUVOVEEgUy5BLjELMAkGA1UEBhMCUFkwHhcNMTkxMDMxMTMxMzIyWhcNMjExMDMwMTMyMzIyWjCBpDELMAkGA1UEBhMCUFkxFjAUBgNVBAQMDUdBUkNJQSBBR1VJQVIxETAPBgNVBAUTCENJMzI4MjY0MRcwFQYDVQQqDA5NQVJJQSBBR1VTVElOQTEXMBUGA1UECgwOUEVSU09OQSBGSVNJQ0ExETAPBgNVBAsMCEZJUk1BIEYyMSUwIwYDVQQDDBxNQVJJQSBBR1VTVElOQSBHQVJDSUEgQUdVSUFSMIIBIjANBgkqhkiG9w0BAQEFAAOCAQ8AMIIBCgKCAQEA3yFcP4DGxGW6FrkRPgnKrC8kZ+XcjSM+o/gHVxwZAOfrNYeih+RSYMqWX/yIaKu+PMnHIXiso1AIpa3L7VSSkgNbWrXUUPYxTCbF7mouW2gc58uKCioUQ/ftKMiAZs/QELW2I37Lr0CTfQUDW58SsWDkKAH5pUk4v6Tel1w9zELkUrWItmr+N9qtrWEuv0v2NmyBAXH7Bxh0HedqnE6tSx2IIGGJjFQAoNcZDd5kxNF1Fgtrnm5oSlsT8048lk70++GcAycXYucsyhqFherjzOtzfpKmuFxDMyD6CO5sKLf7UX7dqneIMfA0pfBGnPYSVpjsIaTBqu17OxD+SwXg4QIDAQABo4IDfTCCA3kwDAYDVR0TAQH/BAIwADAOBgNVHQ8BAf8EBAMCBeAwKgYDVR0lAQH/BCAwHgYIKwYBBQUHAwEGCCsGAQUFBwMCBggrBgEFBQcDBDAdBgNVHQ4EFgQUP1NafFbU+rNar2mnBKrRzBuuBf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IgYDVR0RBBswGYEXbWdhcmNpYWFndWlhckBnbWFpbC5jb20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GzaO89CSrHL9y/pzzgk4rNf+zqxpOtJk0LesLlRg0wIUTLZYbYbpsZTAcDuwVdme/vLIiu1MuzdeogA6fGKbxwIUMmXUMLPyU/LRH/2ZnWR9aOwnasG4UxbNsN8fgL8HsPrvWhykKSLhUV9VtUl9qZ46SrTXdPd/0wzGrO/Fbs8YFEYBopYgxjYzt2AIIzl809AnI+Azv7Y8kqsJDPp2VXdc5ZM+IJJigpMSYtMloug2bhL0xXvuobEAmymb7B/sDImEFv97/JKC6w5iXUwaVDEqvaGzDQnQRg6JMMLmtMPdFfgkIvfCAahCt+4oJCBO/++AhZMlSkW8BTFrrtRGfDgned4Byx90Z3+bsEVsNO9XlPkcuZCwojSb67PFwkkvdWv469sN+QEwIe18Bs5doDkDIPyH2hFcQElUqZngxANug0ssw4z8hS0G4X/7GYimGxW27wZKuoxvQ9ejjeKFqjLMECn3FW4AUnnwiop4xsZxGPu6FF2v8C4PKnf9ApB+/5orcUf3vDrfTCL3Y3+ZRRR7Gu3kmSW7G8XP3yCaFSvpIM1nKUiCTc9kH7hmRC6GV0MKzNL350Bs/NaIq5NVhq1/cjHPM37/Aa2lLiL2brHJmcKDgmy23qN0lbQX+dQrNYL+jVJeWx51esukMU6Gr8do2ik1eaYHTUKqyDBhoI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sXwd2Ytdl/jR5RkRZzRjjpdZN8RYKsDC0eQ20RPJE0A=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XE8N9CCW6YPKKFHKoVXlpQGhLY/4LnBBcVE6c1F547E=</DigestValue>
      </Reference>
      <Reference URI="/xl/media/image3.emf?ContentType=image/x-emf">
        <DigestMethod Algorithm="http://www.w3.org/2001/04/xmlenc#sha256"/>
        <DigestValue>O81XkMPiV2XoHG4mmARsKRxMNCznL6X3y8RbJCcwQZE=</DigestValue>
      </Reference>
      <Reference URI="/xl/media/image4.emf?ContentType=image/x-emf">
        <DigestMethod Algorithm="http://www.w3.org/2001/04/xmlenc#sha256"/>
        <DigestValue>q9kdA/AqhIRo9qfPT9dw+J+mQPL+/suR7XmshTnD0ZE=</DigestValue>
      </Reference>
      <Reference URI="/xl/media/image5.emf?ContentType=image/x-emf">
        <DigestMethod Algorithm="http://www.w3.org/2001/04/xmlenc#sha256"/>
        <DigestValue>FEwTZmlErLhJnDGb7lultUinAanPTOBkUZlnnqWI2Hc=</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XiDfPs2VEFk+LkZs5AYUJAIxe9MfzamGfHOXbstEzVo=</DigestValue>
      </Reference>
      <Reference URI="/xl/styles.xml?ContentType=application/vnd.openxmlformats-officedocument.spreadsheetml.styles+xml">
        <DigestMethod Algorithm="http://www.w3.org/2001/04/xmlenc#sha256"/>
        <DigestValue>/cQhiqzLPV6EF5fSuWJ2L4nm/wJRjGWMD02hlYuVcjw=</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2lPgQ9MYmEMWPvzqt5Zono+Wu394HaYqJ4snjcaQLVM=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auHfvfBc72xi9+UrJtlrOqL79xAIrPUmh9wVS3XnDcg=</DigestValue>
      </Reference>
      <Reference URI="/xl/worksheets/sheet10.xml?ContentType=application/vnd.openxmlformats-officedocument.spreadsheetml.worksheet+xml">
        <DigestMethod Algorithm="http://www.w3.org/2001/04/xmlenc#sha256"/>
        <DigestValue>yRPDeGpIzK4OxgCImhfmoJpuYqKxyrLeTI77viGQbi8=</DigestValue>
      </Reference>
      <Reference URI="/xl/worksheets/sheet11.xml?ContentType=application/vnd.openxmlformats-officedocument.spreadsheetml.worksheet+xml">
        <DigestMethod Algorithm="http://www.w3.org/2001/04/xmlenc#sha256"/>
        <DigestValue>kIbw+j9ZVlPxOJx0ijVZJXp3JP16awKB0+oYyptsnWQ=</DigestValue>
      </Reference>
      <Reference URI="/xl/worksheets/sheet12.xml?ContentType=application/vnd.openxmlformats-officedocument.spreadsheetml.worksheet+xml">
        <DigestMethod Algorithm="http://www.w3.org/2001/04/xmlenc#sha256"/>
        <DigestValue>QpTHxSMgc3eNOafSh+V4jyD8lwb8HAST+XM9KxxUxTo=</DigestValue>
      </Reference>
      <Reference URI="/xl/worksheets/sheet2.xml?ContentType=application/vnd.openxmlformats-officedocument.spreadsheetml.worksheet+xml">
        <DigestMethod Algorithm="http://www.w3.org/2001/04/xmlenc#sha256"/>
        <DigestValue>ex6NXwvNzHT0MxCmo6cXp3NPiQ2K5G0Drq1aEUnQJSM=</DigestValue>
      </Reference>
      <Reference URI="/xl/worksheets/sheet3.xml?ContentType=application/vnd.openxmlformats-officedocument.spreadsheetml.worksheet+xml">
        <DigestMethod Algorithm="http://www.w3.org/2001/04/xmlenc#sha256"/>
        <DigestValue>LsHgl8QfsMpjHtxcei13rX9GldZlUaC0A3nP3xlRN8E=</DigestValue>
      </Reference>
      <Reference URI="/xl/worksheets/sheet4.xml?ContentType=application/vnd.openxmlformats-officedocument.spreadsheetml.worksheet+xml">
        <DigestMethod Algorithm="http://www.w3.org/2001/04/xmlenc#sha256"/>
        <DigestValue>AR0oQYMUyDggx5StsQoUGMqWptFkThclTQlZO6K9sG4=</DigestValue>
      </Reference>
      <Reference URI="/xl/worksheets/sheet5.xml?ContentType=application/vnd.openxmlformats-officedocument.spreadsheetml.worksheet+xml">
        <DigestMethod Algorithm="http://www.w3.org/2001/04/xmlenc#sha256"/>
        <DigestValue>9XEIZ/hJ860+3bFp/fcgresflm7bQF2yG89P8yXvTAk=</DigestValue>
      </Reference>
      <Reference URI="/xl/worksheets/sheet6.xml?ContentType=application/vnd.openxmlformats-officedocument.spreadsheetml.worksheet+xml">
        <DigestMethod Algorithm="http://www.w3.org/2001/04/xmlenc#sha256"/>
        <DigestValue>uMHNiKyZJmeSnmMwydBs8XDWChYVe9LjNSCvYEQAX8U=</DigestValue>
      </Reference>
      <Reference URI="/xl/worksheets/sheet7.xml?ContentType=application/vnd.openxmlformats-officedocument.spreadsheetml.worksheet+xml">
        <DigestMethod Algorithm="http://www.w3.org/2001/04/xmlenc#sha256"/>
        <DigestValue>EvCjtmS+icI18rpo1bkbiwfXiykhtDcYPsQrcltVAOs=</DigestValue>
      </Reference>
      <Reference URI="/xl/worksheets/sheet8.xml?ContentType=application/vnd.openxmlformats-officedocument.spreadsheetml.worksheet+xml">
        <DigestMethod Algorithm="http://www.w3.org/2001/04/xmlenc#sha256"/>
        <DigestValue>mQ9S3OkJbXA/f2ib7XZd2lgZ1NQs0xPWbxrslqXrQ5c=</DigestValue>
      </Reference>
      <Reference URI="/xl/worksheets/sheet9.xml?ContentType=application/vnd.openxmlformats-officedocument.spreadsheetml.worksheet+xml">
        <DigestMethod Algorithm="http://www.w3.org/2001/04/xmlenc#sha256"/>
        <DigestValue>z7/PhlBJu5o9nHCv+lfEG08LLjrpPkFP0iH/jWu4PW0=</DigestValue>
      </Reference>
    </Manifest>
    <SignatureProperties>
      <SignatureProperty Id="idSignatureTime" Target="#idPackageSignature">
        <mdssi:SignatureTime xmlns:mdssi="http://schemas.openxmlformats.org/package/2006/digital-signature">
          <mdssi:Format>YYYY-MM-DDThh:mm:ssTZD</mdssi:Format>
          <mdssi:Value>2020-07-31T20:00:11Z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Maria Agustina Garcia Aguiar</SignatureText>
          <SignatureImage/>
          <SignatureComments/>
          <WindowsVersion>10.0</WindowsVersion>
          <OfficeVersion>16.0.13001/20</OfficeVersion>
          <ApplicationVersion>16.0.13001</ApplicationVersion>
          <Monitors>2</Monitors>
          <HorizontalResolution>1366</HorizontalResolution>
          <VerticalResolution>768</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2020-07-31T20:00:11Z</xd:SigningTime>
          <xd:SigningCertificate>
            <xd:Cert>
              <xd:CertDigest>
                <DigestMethod Algorithm="http://www.w3.org/2001/04/xmlenc#sha256"/>
                <DigestValue>uVpYsuncVOylbupU1+KsRwJ5mDvOqzR31XBDb+d7pzs=</DigestValue>
              </xd:CertDigest>
              <xd:IssuerSerial>
                <X509IssuerName>C=PY, O=DOCUMENTA S.A., CN=CA-DOCUMENTA S.A., SERIALNUMBER=RUC 80050172-1</X509IssuerName>
                <X509SerialNumber>7227804439757684206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AcBAAB/AAAAAAAAAAAAAAD5GQAAkQwAACBFTUYAAAEAOBwAAKoAAAAGAAAAAAAAAAAAAAAAAAAAVgUAAAAD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MMAAAAEAAAA9gAAABAAAADDAAAABAAAADQAAAANAAAAIQDwAAAAAAAAAAAAAACAPwAAAAAAAAAAAACAPwAAAAAAAAAAAAAAAAAAAAAAAAAAAAAAAAAAAAAAAAAAJQAAAAwAAAAAAACAKAAAAAwAAAABAAAAUgAAAHABAAABAAAA9f///wAAAAAAAAAAAAAAAJABAAAAAAABAAAAAHMAZQBnAG8AZQAgAHUAaQAAAAAAAAAAAAAAAAAAAAAAAAAAAAAAAAAAAAAAAAAAAAAAAAAAAAAAAAAAAAAAAAAAAN16CQAAAAkAAABIv/YCQEnLds7RT3sQtVQAwNj/AgAAAACF/5PH4ApxB+ALcQcculF7fHX+SLi/9gLd7t56AgIAAFy/9gIlAAAAMwAAAGAAAAAzAAAAIgAAABS6Ugc8dP5I/////3Kcoo997956+MD2AknaanVIv/YCAAAAAAAAanUCAAAA9f///wAAAAAAAAAAAAAAAJABAAAAAAABAAAAAHMAZQBnAG8AZQAgAHUAaQBTqmgOrL/2AvGwIHYAAMt2oL/2AgAAAACov/YCAAAAAI3C3XoAAMt2AAAAABMAFADO0U97QEnLdsC/9gI0X351AADLds7RT3uNwt16ZHYACAAAAAAlAAAADAAAAAEAAAAYAAAADAAAAAAAAAASAAAADAAAAAEAAAAeAAAAGAAAAMMAAAAEAAAA9wAAABEAAAAlAAAADAAAAAEAAABUAAAAhAAAAMQAAAAEAAAA9QAAABAAAAABAAAA0XbJQasKyUHEAAAABAAAAAkAAABMAAAAAAAAAAAAAAAAAAAA//////////9gAAAAMwAxAC8ANwAvADIAMAAyADAAAAAGAAAABgAAAAQAAAAGAAAABAAAAAYAAAAGAAAABgAAAAYAAABLAAAAQAAAADAAAAAFAAAAIAAAAAEAAAABAAAAEAAAAAAAAAAAAAAACAEAAIAAAAAAAAAAAAAAAAgBAACAAAAAUgAAAHABAAACAAAAEAAAAAcAAAAAAAAAAAAAALwCAAAAAAAAAQICIlMAeQBzAHQAZQBtAAAAAAAAAAAAAAAAAAAAAAAAAAAAAAAAAAAAAAAAAAAAAAAAAAAAAAAAAAAAAAAAAAAAAAAAAFB3ZJ71Ar5VUHcJAAAAwNj/AulVUHewnvUCwNj/AqTRT3sAAAAApNFPewAAAADA2P8CAAAAAAAAAAAAAAAAAAAAAPDv/wIAAAAAAAAAAAAAAAAAAAAAAAAAAAAAAAAAAAAAAAAAAAAAAAAAAAAAAAAAAAAAAAAAAAAAAAAAAAAAAAAAAAAAx4hrDhEAAABYn/UCoi1LdwAAAAABAAAAsJ71Av//AAAAAAAAXDBLd1wwS3cAAAAAiJ/1Aoyf9QIAAE97BwAAAAAAAABmQSF2CQAAAFQG8v8HAAAAwJ/1AuRdF3YB2AAAwJ/1Ag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9QId22p1uB2/AsCM9QIAAAAAjq5Ld7h1fAWOrkt3AAAAAAAAAAAgAAAACCmGI4SM9QIz44V6AAD/AgAAAAAgAAAAQJH1AqAPAAAAkfUCZqEjBSAAAAABAAAAdYcjBRyx6BkIKYYj6q+hj6yN9QJwjvUCSdpqdcCM9QIDAAAAAABqdSTmhQXg////AAAAAAAAAAAAAAAAkAEAAAAAAAEAAAAAYQByAGkAYQBsAAAAAAAAAAAAAAAAAAAAAAAAAAAAAAAAAAAAZkEhdgAAAABUBvL/BgAAACSO9QLkXRd2AdgAACSO9QIAAAAAAAAAAAAAAAAAAAAAAAAAAKCKfAVkdgAIAAAAACUAAAAMAAAAAwAAABgAAAAMAAAAAAAAABIAAAAMAAAAAQAAABYAAAAMAAAACAAAAFQAAABUAAAACgAAACcAAAAeAAAASgAAAAEAAADRdslBqwrJ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PUAAABHAAAAKQAAADMAAADNAAAAFQAAACEA8AAAAAAAAAAAAAAAgD8AAAAAAAAAAAAAgD8AAAAAAAAAAAAAAAAAAAAAAAAAAAAAAAAAAAAAAAAAACUAAAAMAAAAAAAAgCgAAAAMAAAABAAAAFIAAABwAQAABAAAAPD///8AAAAAAAAAAAAAAACQAQAAAAAAAQAAAABzAGUAZwBvAGUAIAB1AGkAAAAAAAAAAAAAAAAAAAAAAAAAAAAAAAAAAAAAAAAAAAAAAAAAAAAAAAAAAAAAAAAAAAD1Ah3banUAAAAA9Iz1AgAAAAAAAAAATJRua7CM9QKTgmF7AQAAAGCN9QIgDQCEAAAAACBH/Ui8jPUCLLfjeiCFUgfA5lsH1KzoGQIAAAB8jvUC7LhBBf////+IjvUCwwErBZSu6Bmer6GPYJP1AqSO9QJJ2mp19Iz1AgQAAAAAAGp1AAAAAPD///8AAAAAAAAAAAAAAACQAQAAAAAAAQAAAABzAGUAZwBvAGUAIAB1AGkAAAAAAAAAAAAAAAAAAAAAAAkAAAAAAAAAZkEhdgAAAABUBvL/CQAAAFiO9QLkXRd2AdgAAFiO9QIAAAAAAAAAAAAAAAAAAAAAAAAAAGR2AAgAAAAAJQAAAAwAAAAEAAAAGAAAAAwAAAAAAAAAEgAAAAwAAAABAAAAHgAAABgAAAApAAAAMwAAAPYAAABIAAAAJQAAAAwAAAAEAAAAVAAAAPQAAAAqAAAAMwAAAPQAAABHAAAAAQAAANF2yUGrCslBKgAAADMAAAAcAAAATAAAAAAAAAAAAAAAAAAAAP//////////hAAAAE0AYQByAGkAYQAgAEEAZwB1AHMAdABpAG4AYQAgAEcAYQByAGMAaQBhACAAQQBnAHUAaQBhAHIADgAAAAgAAAAGAAAABAAAAAgAAAAEAAAACgAAAAkAAAAJAAAABwAAAAUAAAAEAAAACQAAAAgAAAAEAAAACwAAAAgAAAAGAAAABwAAAAQAAAAIAAAABAAAAAoAAAAJAAAACQAAAAQAAAAIAAAABgAAAEsAAABAAAAAMAAAAAUAAAAgAAAAAQAAAAEAAAAQAAAAAAAAAAAAAAAIAQAAgAAAAAAAAAAAAAAACAEAAIAAAAAlAAAADAAAAAIAAAAnAAAAGAAAAAUAAAAAAAAA////AAAAAAAlAAAADAAAAAUAAABMAAAAZAAAAAAAAABQAAAABwEAAHwAAAAAAAAAUAAAAAgBAAAtAAAAIQDwAAAAAAAAAAAAAACAPwAAAAAAAAAAAACAPwAAAAAAAAAAAAAAAAAAAAAAAAAAAAAAAAAAAAAAAAAAJQAAAAwAAAAAAACAKAAAAAwAAAAFAAAAJwAAABgAAAAFAAAAAAAAAP///wAAAAAAJQAAAAwAAAAFAAAATAAAAGQAAAAJAAAAUAAAAP4AAABcAAAACQAAAFAAAAD2AAAADQAAACEA8AAAAAAAAAAAAAAAgD8AAAAAAAAAAAAAgD8AAAAAAAAAAAAAAAAAAAAAAAAAAAAAAAAAAAAAAAAAACUAAAAMAAAAAAAAgCgAAAAMAAAABQAAACUAAAAMAAAAAQAAABgAAAAMAAAAAAAAABIAAAAMAAAAAQAAAB4AAAAYAAAACQAAAFAAAAD/AAAAXQAAACUAAAAMAAAAAQAAAFQAAAD0AAAACgAAAFAAAACfAAAAXAAAAAEAAADRdslBqwrJQQoAAABQAAAAHAAAAEwAAAAAAAAAAAAAAAAAAAD//////////4QAAABNAGEAcgBpAGEAIABBAGcAdQBzAHQAaQBuAGEAIABHAGEAcgBjAGkAYQAgAEEAZwB1AGkAYQByAAoAAAAGAAAABAAAAAMAAAAGAAAAAwAAAAcAAAAHAAAABwAAAAUAAAAEAAAAAwAAAAcAAAAGAAAAAwAAAAgAAAAGAAAABAAAAAUAAAADAAAABgAAAAMAAAAHAAAABwAAAAcAAAADAAAABgAAAAQAAABLAAAAQAAAADAAAAAFAAAAIAAAAAEAAAABAAAAEAAAAAAAAAAAAAAACAEAAIAAAAAAAAAAAAAAAAgBAACAAAAAJQAAAAwAAAACAAAAJwAAABgAAAAFAAAAAAAAAP///wAAAAAAJQAAAAwAAAAFAAAATAAAAGQAAAAJAAAAYAAAAP4AAABsAAAACQAAAGAAAAD2AAAADQAAACEA8AAAAAAAAAAAAAAAgD8AAAAAAAAAAAAAgD8AAAAAAAAAAAAAAAAAAAAAAAAAAAAAAAAAAAAAAAAAACUAAAAMAAAAAAAAgCgAAAAMAAAABQAAACUAAAAMAAAAAQAAABgAAAAMAAAAAAAAABIAAAAMAAAAAQAAAB4AAAAYAAAACQAAAGAAAAD/AAAAbQAAACUAAAAMAAAAAQAAAFQAAAB8AAAACgAAAGAAAAA6AAAAbAAAAAEAAADRdslBqwrJQQoAAABgAAAACAAAAEwAAAAAAAAAAAAAAAAAAAD//////////1wAAABDAG8AbgB0AGEAZABvAHIABwAAAAcAAAAHAAAABAAAAAYAAAAHAAAABwAAAAQAAABLAAAAQAAAADAAAAAFAAAAIAAAAAEAAAABAAAAEAAAAAAAAAAAAAAACAEAAIAAAAAAAAAAAAAAAAgBAACAAAAAJQAAAAwAAAACAAAAJwAAABgAAAAFAAAAAAAAAP///wAAAAAAJQAAAAwAAAAFAAAATAAAAGQAAAAJAAAAcAAAAP4AAAB8AAAACQAAAHAAAAD2AAAADQAAACEA8AAAAAAAAAAAAAAAgD8AAAAAAAAAAAAAgD8AAAAAAAAAAAAAAAAAAAAAAAAAAAAAAAAAAAAAAAAAACUAAAAMAAAAAAAAgCgAAAAMAAAABQAAACUAAAAMAAAAAQAAABgAAAAMAAAAAAAAABIAAAAMAAAAAQAAABYAAAAMAAAAAAAAAFQAAABEAQAACgAAAHAAAAD9AAAAfAAAAAEAAADRdslBqwrJQQoAAABwAAAAKQAAAEwAAAAEAAAACQAAAHAAAAD/AAAAfQAAAKAAAABGAGkAcgBtAGEAZABvACAAcABvAHIAOgAgAE0AQQBSAEkAQQAgAEEARwBVAFMAVABJAE4AQQAgAEcAQQBSAEMASQBBACAAQQBHAFUASQBBAFIAAAAGAAAAAwAAAAQAAAAJAAAABgAAAAcAAAAHAAAAAwAAAAcAAAAHAAAABAAAAAMAAAADAAAACgAAAAcAAAAHAAAAAwAAAAcAAAADAAAABwAAAAgAAAAIAAAABgAAAAYAAAADAAAACAAAAAcAAAADAAAACAAAAAcAAAAHAAAABwAAAAMAAAAHAAAAAwAAAAcAAAAIAAAACAAAAAMAAAAHAAAABwAAABYAAAAMAAAAAAAAACUAAAAMAAAAAgAAAA4AAAAUAAAAAAAAABAAAAAUAAAA</Object>
  <Object Id="idInvalidSigLnImg">AQAAAGwAAAAAAAAAAAAAAAcBAAB/AAAAAAAAAAAAAAD5GQAAkQwAACBFTUYAAAEA2B8AALAAAAAGAAAAAAAAAAAAAAAAAAAAVgUAAAAD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QxwAAAAcKDQcKDQcJDQ4WMShFrjFU1TJV1gECBAIDBAECBQoRKyZBowsTMfYCAAAAfqbJd6PIeqDCQFZ4JTd0Lk/HMVPSGy5uFiE4GypVJ0KnHjN9AAABjnoAAACcz+7S6ffb7fnC0t1haH0hMm8aLXIuT8ggOIwoRKslP58cK08AAAEAAAAAAMHg9P///////////+bm5k9SXjw/SzBRzTFU0y1NwSAyVzFGXwEBAgAACA8mnM/u69/SvI9jt4tgjIR9FBosDBEjMVTUMlXWMVPRKUSeDxk4AAAAAAAAAADT6ff///////+Tk5MjK0krSbkvUcsuT8YVJFoTIFIrSbgtTcEQHEcAAAAAAJzP7vT6/bTa8kRleixHhy1Nwi5PxiQtTnBwcJKSki81SRwtZAgOIy4bAAAAweD02+35gsLqZ5q6Jz1jNEJyOUZ4qamp+/v7////wdPeVnCJAQECAAAAAACv1/Ho8/ubzu6CwuqMudS3u769vb3////////////L5fZymsABAgMAAAAAAK/X8fz9/uLx+snk9uTy+vz9/v///////////////8vl9nKawAECA18jAAAAotHvtdryxOL1xOL1tdry0+r32+350+r3tdryxOL1pdPvc5rAAQIDAAAAAABpj7ZnjrZqj7Zqj7ZnjrZtkbdukrdtkbdnjrZqj7ZojrZ3rdUCAwQAAAAAAAAAAAAAAAAAAAAAAAAAAAAAAAAAAAAAAAAAAAAAAAAAAAAAAAAAAAAAJwAAABgAAAABAAAAAAAAAP///wAAAAAAJQAAAAwAAAABAAAATAAAAGQAAAAiAAAABAAAAHEAAAAQAAAAIgAAAAQAAABQAAAADQAAACEA8AAAAAAAAAAAAAAAgD8AAAAAAAAAAAAAgD8AAAAAAAAAAAAAAAAAAAAAAAAAAAAAAAAAAAAAAAAAACUAAAAMAAAAAAAAgCgAAAAMAAAAAQAAAFIAAABwAQAAAQAAAPX///8AAAAAAAAAAAAAAACQAQAAAAAAAQAAAABzAGUAZwBvAGUAIAB1AGkAAAAAAAAAAAAAAAAAAAAAAAAAAAAAAAAAAAAAAAAAAAAAAAAAAAAAAAAAAAAAAAAAAADdegkAAAAJAAAASL/2AkBJy3bO0U97ELVUAMDY/wIAAAAAhf+Tx+AKcQfgC3EHHLpRe3x1/ki4v/YC3e7eegICAABcv/YCJQAAADMAAABgAAAAMwAAACIAAAAUulIHPHT+SP////9ynKKPfe/eevjA9gJJ2mp1SL/2AgAAAAAAAGp1AgAAAPX///8AAAAAAAAAAAAAAACQAQAAAAAAAQAAAABzAGUAZwBvAGUAIAB1AGkAU6poDqy/9gLxsCB2AADLdqC/9gIAAAAAqL/2AgAAAACNwt16AADLdgAAAAATABQAztFPe0BJy3bAv/YCNF9+dQAAy3bO0U97jcLdemR2AAgAAAAAJQAAAAwAAAABAAAAGAAAAAwAAAD/AAAAEgAAAAwAAAABAAAAHgAAABgAAAAiAAAABAAAAHIAAAARAAAAJQAAAAwAAAABAAAAVAAAAKgAAAAjAAAABAAAAHAAAAAQAAAAAQAAANF2yUGrCslBIwAAAAQAAAAPAAAATAAAAAAAAAAAAAAAAAAAAP//////////bAAAAEYAaQByAG0AYQAgAG4AbwAgAHYA4QBsAGkAZABhACAgBgAAAAMAAAAEAAAACQAAAAYAAAADAAAABwAAAAcAAAADAAAABQAAAAYAAAADAAAAAwAAAAcAAAAGAAAASwAAAEAAAAAwAAAABQAAACAAAAABAAAAAQAAABAAAAAAAAAAAAAAAAgBAACAAAAAAAAAAAAAAAAIAQAAgAAAAFIAAABwAQAAAgAAABAAAAAHAAAAAAAAAAAAAAC8AgAAAAAAAAECAiJTAHkAcwB0AGUAbQAAAAAAAAAAAAAAAAAAAAAAAAAAAAAAAAAAAAAAAAAAAAAAAAAAAAAAAAAAAAAAAAAAAAAAAABQd2Se9QK+VVB3CQAAAMDY/wLpVVB3sJ71AsDY/wKk0U97AAAAAKTRT3sAAAAAwNj/AgAAAAAAAAAAAAAAAAAAAADw7/8CAAAAAAAAAAAAAAAAAAAAAAAAAAAAAAAAAAAAAAAAAAAAAAAAAAAAAAAAAAAAAAAAAAAAAAAAAAAAAAAAAAAAAMeIaw4RAAAAWJ/1AqItS3cAAAAAAQAAALCe9QL//wAAAAAAAFwwS3dcMEt3AAAAAIif9QKMn/UCAABPewcAAAAAAAAAZkEhdgkAAABUBvL/BwAAAMCf9QLkXRd2AdgAAMCf9QI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PUCHdtqdbgdvwLAjPUCAAAAAI6uS3e4dXwFjq5LdwAAAAAAAAAAIAAAAAgphiOEjPUCM+OFegAA/wIAAAAAIAAAAECR9QKgDwAAAJH1AmahIwUgAAAAAQAAAHWHIwUcsegZCCmGI+qvoY+sjfUCcI71AknaanXAjPUCAwAAAAAAanUk5oUF4P///wAAAAAAAAAAAAAAAJABAAAAAAABAAAAAGEAcgBpAGEAbAAAAAAAAAAAAAAAAAAAAAAAAAAAAAAAAAAAAGZBIXYAAAAAVAby/wYAAAAkjvUC5F0XdgHYAAAkjvUCAAAAAAAAAAAAAAAAAAAAAAAAAACginwFZHYACAAAAAAlAAAADAAAAAMAAAAYAAAADAAAAAAAAAASAAAADAAAAAEAAAAWAAAADAAAAAgAAABUAAAAVAAAAAoAAAAnAAAAHgAAAEoAAAABAAAA0XbJQasKyU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1AAAARwAAACkAAAAzAAAAzQAAABUAAAAhAPAAAAAAAAAAAAAAAIA/AAAAAAAAAAAAAIA/AAAAAAAAAAAAAAAAAAAAAAAAAAAAAAAAAAAAAAAAAAAlAAAADAAAAAAAAIAoAAAADAAAAAQAAABSAAAAcAEAAAQAAADw////AAAAAAAAAAAAAAAAkAEAAAAAAAEAAAAAcwBlAGcAbwBlACAAdQBpAAAAAAAAAAAAAAAAAAAAAAAAAAAAAAAAAAAAAAAAAAAAAAAAAAAAAAAAAAAAAAAAAAAA9QId22p1AAAAAPSM9QIAAAAAAAAAAEyUbmuwjPUCk4JhewEAAABgjfUCIA0AhAAAAAAgR/1IvIz1Aiy343oghVIHwOZbB9Ss6BkCAAAAfI71Auy4QQX/////iI71AsMBKwWUrugZnq+hj2CT9QKkjvUCSdpqdfSM9QIEAAAAAABqdQAAAADw////AAAAAAAAAAAAAAAAkAEAAAAAAAEAAAAAcwBlAGcAbwBlACAAdQBpAAAAAAAAAAAAAAAAAAAAAAAJAAAAAAAAAGZBIXYAAAAAVAby/wkAAABYjvUC5F0XdgHYAABYjvUCAAAAAAAAAAAAAAAAAAAAAAAAAABkdgAIAAAAACUAAAAMAAAABAAAABgAAAAMAAAAAAAAABIAAAAMAAAAAQAAAB4AAAAYAAAAKQAAADMAAAD2AAAASAAAACUAAAAMAAAABAAAAFQAAAD0AAAAKgAAADMAAAD0AAAARwAAAAEAAADRdslBqwrJQSoAAAAzAAAAHAAAAEwAAAAAAAAAAAAAAAAAAAD//////////4QAAABNAGEAcgBpAGEAIABBAGcAdQBzAHQAaQBuAGEAIABHAGEAcgBjAGkAYQAgAEEAZwB1AGkAYQByAA4AAAAIAAAABgAAAAQAAAAIAAAABAAAAAoAAAAJAAAACQAAAAcAAAAFAAAABAAAAAkAAAAIAAAABAAAAAsAAAAIAAAABgAAAAcAAAAEAAAACAAAAAQAAAAKAAAACQAAAAkAAAAEAAAACAAAAAYAAABLAAAAQAAAADAAAAAFAAAAIAAAAAEAAAABAAAAEAAAAAAAAAAAAAAACAEAAIAAAAAAAAAAAAAAAAgBAACAAAAAJQAAAAwAAAACAAAAJwAAABgAAAAFAAAAAAAAAP///wAAAAAAJQAAAAwAAAAFAAAATAAAAGQAAAAAAAAAUAAAAAcBAAB8AAAAAAAAAFAAAAAIAQAALQAAACEA8AAAAAAAAAAAAAAAgD8AAAAAAAAAAAAAgD8AAAAAAAAAAAAAAAAAAAAAAAAAAAAAAAAAAAAAAAAAACUAAAAMAAAAAAAAgCgAAAAMAAAABQAAACcAAAAYAAAABQAAAAAAAAD///8AAAAAACUAAAAMAAAABQAAAEwAAABkAAAACQAAAFAAAAD+AAAAXAAAAAkAAABQAAAA9gAAAA0AAAAhAPAAAAAAAAAAAAAAAIA/AAAAAAAAAAAAAIA/AAAAAAAAAAAAAAAAAAAAAAAAAAAAAAAAAAAAAAAAAAAlAAAADAAAAAAAAIAoAAAADAAAAAUAAAAlAAAADAAAAAEAAAAYAAAADAAAAAAAAAASAAAADAAAAAEAAAAeAAAAGAAAAAkAAABQAAAA/wAAAF0AAAAlAAAADAAAAAEAAABUAAAA9AAAAAoAAABQAAAAnwAAAFwAAAABAAAA0XbJQasKyUEKAAAAUAAAABwAAABMAAAAAAAAAAAAAAAAAAAA//////////+EAAAATQBhAHIAaQBhACAAQQBnAHUAcwB0AGkAbgBhACAARwBhAHIAYwBpAGEAIABBAGcAdQBpAGEAcgAKAAAABgAAAAQAAAADAAAABgAAAAMAAAAHAAAABwAAAAcAAAAFAAAABAAAAAMAAAAHAAAABgAAAAMAAAAIAAAABgAAAAQAAAAFAAAAAwAAAAYAAAADAAAABwAAAAcAAAAHAAAAAwAAAAYAAAAEAAAASwAAAEAAAAAwAAAABQAAACAAAAABAAAAAQAAABAAAAAAAAAAAAAAAAgBAACAAAAAAAAAAAAAAAAIAQAAgAAAACUAAAAMAAAAAgAAACcAAAAYAAAABQAAAAAAAAD///8AAAAAACUAAAAMAAAABQAAAEwAAABkAAAACQAAAGAAAAD+AAAAbAAAAAkAAABgAAAA9gAAAA0AAAAhAPAAAAAAAAAAAAAAAIA/AAAAAAAAAAAAAIA/AAAAAAAAAAAAAAAAAAAAAAAAAAAAAAAAAAAAAAAAAAAlAAAADAAAAAAAAIAoAAAADAAAAAUAAAAlAAAADAAAAAEAAAAYAAAADAAAAAAAAAASAAAADAAAAAEAAAAeAAAAGAAAAAkAAABgAAAA/wAAAG0AAAAlAAAADAAAAAEAAABUAAAAfAAAAAoAAABgAAAAOgAAAGwAAAABAAAA0XbJQasKyUEKAAAAYAAAAAgAAABMAAAAAAAAAAAAAAAAAAAA//////////9cAAAAQwBvAG4AdABhAGQAbwByAAcAAAAHAAAABwAAAAQAAAAGAAAABwAAAAcAAAAEAAAASwAAAEAAAAAwAAAABQAAACAAAAABAAAAAQAAABAAAAAAAAAAAAAAAAgBAACAAAAAAAAAAAAAAAAIAQAAgAAAACUAAAAMAAAAAgAAACcAAAAYAAAABQAAAAAAAAD///8AAAAAACUAAAAMAAAABQAAAEwAAABkAAAACQAAAHAAAAD+AAAAfAAAAAkAAABwAAAA9gAAAA0AAAAhAPAAAAAAAAAAAAAAAIA/AAAAAAAAAAAAAIA/AAAAAAAAAAAAAAAAAAAAAAAAAAAAAAAAAAAAAAAAAAAlAAAADAAAAAAAAIAoAAAADAAAAAUAAAAlAAAADAAAAAEAAAAYAAAADAAAAAAAAAASAAAADAAAAAEAAAAWAAAADAAAAAAAAABUAAAARAEAAAoAAABwAAAA/QAAAHwAAAABAAAA0XbJQasKyUEKAAAAcAAAACkAAABMAAAABAAAAAkAAABwAAAA/wAAAH0AAACgAAAARgBpAHIAbQBhAGQAbwAgAHAAbwByADoAIABNAEEAUgBJAEEAIABBAEcAVQBTAFQASQBOAEEAIABHAEEAUgBDAEkAQQAgAEEARwBVAEkAQQBSAAAABgAAAAMAAAAEAAAACQAAAAYAAAAHAAAABwAAAAMAAAAHAAAABwAAAAQAAAADAAAAAwAAAAoAAAAHAAAABwAAAAMAAAAHAAAAAwAAAAcAAAAIAAAACAAAAAYAAAAGAAAAAwAAAAgAAAAHAAAAAwAAAAgAAAAHAAAABwAAAAcAAAADAAAABwAAAAMAAAAHAAAACAAAAAgAAAADAAAABwAAAAcAAAAWAAAADAAAAAAAAAAlAAAADAAAAAIAAAAOAAAAFAAAAAAAAAAQAAAAFA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wwnlKY2YQrn1W1bgiP/OAf9QXu3NYXra7zP/yv0xjkU=</DigestValue>
    </Reference>
    <Reference Type="http://www.w3.org/2000/09/xmldsig#Object" URI="#idOfficeObject">
      <DigestMethod Algorithm="http://www.w3.org/2001/04/xmlenc#sha256"/>
      <DigestValue>JwOGArdu+twbeU6e/nyA7oXi7FGrkv1OSofc0GeED00=</DigestValue>
    </Reference>
    <Reference Type="http://uri.etsi.org/01903#SignedProperties" URI="#idSignedProperties">
      <Transforms>
        <Transform Algorithm="http://www.w3.org/TR/2001/REC-xml-c14n-20010315"/>
      </Transforms>
      <DigestMethod Algorithm="http://www.w3.org/2001/04/xmlenc#sha256"/>
      <DigestValue>DXqgzGqeF6CNZq6UFjOMgUeZxouiUafmmYp1uYryRok=</DigestValue>
    </Reference>
    <Reference Type="http://www.w3.org/2000/09/xmldsig#Object" URI="#idValidSigLnImg">
      <DigestMethod Algorithm="http://www.w3.org/2001/04/xmlenc#sha256"/>
      <DigestValue>B/X5xIw1OdvD6jBnZi0yhgHHeQ9/fdJMme6wqkRAM1w=</DigestValue>
    </Reference>
    <Reference Type="http://www.w3.org/2000/09/xmldsig#Object" URI="#idInvalidSigLnImg">
      <DigestMethod Algorithm="http://www.w3.org/2001/04/xmlenc#sha256"/>
      <DigestValue>32+Q4X2IZ1CeW/0te3RhpHQBAAGFe2wlTLigw+rOTLs=</DigestValue>
    </Reference>
  </SignedInfo>
  <SignatureValue>BR2rGMFeSHUlG6N6RyjZBhutXA4ACpTrUdkpW3xID8NZB86c75AWTjVzVQUQuSFIIr2kXbD+NVpv
3U/GEn+42/yVFc8z2X7P/EJPvITW3hLh2bvWIcFbRDe+rmKuF8MlreZt/Nqxca9IbNCZRUEGrx8g
9/lSNqYZ0bg7k7r22z7LDYzTfeu1TLGe9GfysJAuBhl5RLxCiybxwvsr79XHQQzsLnRtH3fKx8ur
NgId3gz2hsH3yMv3iBB+Aegr3o3HgQzhHpKYu2kYSCMiapZ1Os3DTH/LseMfiRg8H21bwE96Meer
Uwfouw3k2ATwgXTO2NpMdP4YFeOIJXHmnewluQ==</SignatureValue>
  <KeyInfo>
    <X509Data>
      <X509Certificate>MIIIADCCBeigAwIBAgIIXd7CC9J+KOMwDQYJKoZIhvcNAQELBQAwWzEXMBUGA1UEBRMOUlVDIDgwMDUwMTcyLTExGjAYBgNVBAMTEUNBLURPQ1VNRU5UQSBTLkEuMRcwFQYDVQQKEw5ET0NVTUVOVEEgUy5BLjELMAkGA1UEBhMCUFkwHhcNMTkwNzMxMTkxMDA0WhcNMjEwNzMwMTkyMDA0WjCBoTELMAkGA1UEBhMCUFkxGTAXBgNVBAQMEFRBTEFWRVJBIFNBR1VJRVIxEjAQBgNVBAUTCUNJMTI0NjU3NzESMBAGA1UEKgwJSlVBTiBKT1NFMRcwFQYDVQQKDA5QRVJTT05BIEZJU0lDQTERMA8GA1UECwwIRklSTUEgRjIxIzAhBgNVBAMMGkpVQU4gSk9TRSBUQUxBVkVSQSBTQUdVSUVSMIIBIjANBgkqhkiG9w0BAQEFAAOCAQ8AMIIBCgKCAQEA5XtDA5QAoR0dU/m+QI/mljx0lUDdrVfXiyhdYkc57fNYwtYkUBhaPQCsmo4fEWuqTN/JY9ALzU9jjIdvDZrIexJdwn5RNPE7/x+UlTZlTFawn1gVVZj56H/adX/niYm1usO8ZEv2G3K1l8YPOsXvSGl9uZKh7Y3mgWtPZBuL4JY8u56njXEHuS46mNaIGZYTOfhNUoxWIWNxVl6Lyy2Wuc+qys5eOHEo7vXNndZqBnQ9eOEV76gcSR+hmOZ4A5QikNEhqAddB6R5pYikbzwFiA8ZNHdXrAUj7WLF4X0lDsKKEeQogAK7laGd4LMovryJVImjznHkgPTmyWlCB2p9kQIDAQABo4IDfzCCA3swDAYDVR0TAQH/BAIwADAOBgNVHQ8BAf8EBAMCBeAwKgYDVR0lAQH/BCAwHgYIKwYBBQUHAwEGCCsGAQUFBwMCBggrBgEFBQcDBDAdBgNVHQ4EFgQUTa7aUSy/ZxW1OSEnnSkMjNuNoa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JAYDVR0RBB0wG4EZanVhbi50YWxhdmVyYUBlZGdl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OWe6JG/ndw/dzif4StS/cGUPoVqrkGjvwggEvcjQVCXvIBCX0uKb78gajRq1HCnSrPJ9pW2d8eJZ8t+5HzomUVM0+nnrCQ6xvnuqRVhKBRdr0Eq773Vawtt1Qgr8m1+C5A+wRO//6a+bIr1N0ry86tZf05Zo+Wto5iB1gysF/8fOd1KuVaXZ6QqngfM9qfYTgJ85u4eUR0nfqvq17e8oUNEXOUiQogF/PtZ4/akhwHrBC84jjt9k2CV0GUhzwe1D0OKv+fz4WYLlRiHSXm1raUWpeFJmw0yD5fDEbxWekeTrVTLacQkSMCO0dmbpp4kLwAloCVM5qRf73CLbWAXnw8cmVCAUc75+jKJZ4sl7P4tSFrhrQ/2rI9rMp/Yv3hLIKpvpaD6mev+cq10n80txoERKhfpiKbFzm28vm1Qsi+OXitf+0dfgdPGnmhytdYB3MJS5JJvrsAf+vWcMunZdtxpE2aUKNKYfx5KtoQIUzfJZS+9dnPZsOe5EjxO9th0wrLdfXusSNAjR7rrHgxJQYNDhlfdsP2FEz+JQo5Y0HQ8qO6LCxhH0xhDRFj20VOHO5TFGsTLtEpvkwGetQqI2tbx+SEXRMmVp2G/QIHgS37Yf9kDbxlnThAO5fgVsfx0TSsGV46FcLivgM1uR28ntpmiSJdy5UvELq2TPYcDeRN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sXwd2Ytdl/jR5RkRZzRjjpdZN8RYKsDC0eQ20RPJE0A=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XE8N9CCW6YPKKFHKoVXlpQGhLY/4LnBBcVE6c1F547E=</DigestValue>
      </Reference>
      <Reference URI="/xl/media/image3.emf?ContentType=image/x-emf">
        <DigestMethod Algorithm="http://www.w3.org/2001/04/xmlenc#sha256"/>
        <DigestValue>O81XkMPiV2XoHG4mmARsKRxMNCznL6X3y8RbJCcwQZE=</DigestValue>
      </Reference>
      <Reference URI="/xl/media/image4.emf?ContentType=image/x-emf">
        <DigestMethod Algorithm="http://www.w3.org/2001/04/xmlenc#sha256"/>
        <DigestValue>q9kdA/AqhIRo9qfPT9dw+J+mQPL+/suR7XmshTnD0ZE=</DigestValue>
      </Reference>
      <Reference URI="/xl/media/image5.emf?ContentType=image/x-emf">
        <DigestMethod Algorithm="http://www.w3.org/2001/04/xmlenc#sha256"/>
        <DigestValue>FEwTZmlErLhJnDGb7lultUinAanPTOBkUZlnnqWI2Hc=</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XiDfPs2VEFk+LkZs5AYUJAIxe9MfzamGfHOXbstEzVo=</DigestValue>
      </Reference>
      <Reference URI="/xl/styles.xml?ContentType=application/vnd.openxmlformats-officedocument.spreadsheetml.styles+xml">
        <DigestMethod Algorithm="http://www.w3.org/2001/04/xmlenc#sha256"/>
        <DigestValue>/cQhiqzLPV6EF5fSuWJ2L4nm/wJRjGWMD02hlYuVcjw=</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2lPgQ9MYmEMWPvzqt5Zono+Wu394HaYqJ4snjcaQLVM=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auHfvfBc72xi9+UrJtlrOqL79xAIrPUmh9wVS3XnDcg=</DigestValue>
      </Reference>
      <Reference URI="/xl/worksheets/sheet10.xml?ContentType=application/vnd.openxmlformats-officedocument.spreadsheetml.worksheet+xml">
        <DigestMethod Algorithm="http://www.w3.org/2001/04/xmlenc#sha256"/>
        <DigestValue>yRPDeGpIzK4OxgCImhfmoJpuYqKxyrLeTI77viGQbi8=</DigestValue>
      </Reference>
      <Reference URI="/xl/worksheets/sheet11.xml?ContentType=application/vnd.openxmlformats-officedocument.spreadsheetml.worksheet+xml">
        <DigestMethod Algorithm="http://www.w3.org/2001/04/xmlenc#sha256"/>
        <DigestValue>kIbw+j9ZVlPxOJx0ijVZJXp3JP16awKB0+oYyptsnWQ=</DigestValue>
      </Reference>
      <Reference URI="/xl/worksheets/sheet12.xml?ContentType=application/vnd.openxmlformats-officedocument.spreadsheetml.worksheet+xml">
        <DigestMethod Algorithm="http://www.w3.org/2001/04/xmlenc#sha256"/>
        <DigestValue>QpTHxSMgc3eNOafSh+V4jyD8lwb8HAST+XM9KxxUxTo=</DigestValue>
      </Reference>
      <Reference URI="/xl/worksheets/sheet2.xml?ContentType=application/vnd.openxmlformats-officedocument.spreadsheetml.worksheet+xml">
        <DigestMethod Algorithm="http://www.w3.org/2001/04/xmlenc#sha256"/>
        <DigestValue>ex6NXwvNzHT0MxCmo6cXp3NPiQ2K5G0Drq1aEUnQJSM=</DigestValue>
      </Reference>
      <Reference URI="/xl/worksheets/sheet3.xml?ContentType=application/vnd.openxmlformats-officedocument.spreadsheetml.worksheet+xml">
        <DigestMethod Algorithm="http://www.w3.org/2001/04/xmlenc#sha256"/>
        <DigestValue>LsHgl8QfsMpjHtxcei13rX9GldZlUaC0A3nP3xlRN8E=</DigestValue>
      </Reference>
      <Reference URI="/xl/worksheets/sheet4.xml?ContentType=application/vnd.openxmlformats-officedocument.spreadsheetml.worksheet+xml">
        <DigestMethod Algorithm="http://www.w3.org/2001/04/xmlenc#sha256"/>
        <DigestValue>AR0oQYMUyDggx5StsQoUGMqWptFkThclTQlZO6K9sG4=</DigestValue>
      </Reference>
      <Reference URI="/xl/worksheets/sheet5.xml?ContentType=application/vnd.openxmlformats-officedocument.spreadsheetml.worksheet+xml">
        <DigestMethod Algorithm="http://www.w3.org/2001/04/xmlenc#sha256"/>
        <DigestValue>9XEIZ/hJ860+3bFp/fcgresflm7bQF2yG89P8yXvTAk=</DigestValue>
      </Reference>
      <Reference URI="/xl/worksheets/sheet6.xml?ContentType=application/vnd.openxmlformats-officedocument.spreadsheetml.worksheet+xml">
        <DigestMethod Algorithm="http://www.w3.org/2001/04/xmlenc#sha256"/>
        <DigestValue>uMHNiKyZJmeSnmMwydBs8XDWChYVe9LjNSCvYEQAX8U=</DigestValue>
      </Reference>
      <Reference URI="/xl/worksheets/sheet7.xml?ContentType=application/vnd.openxmlformats-officedocument.spreadsheetml.worksheet+xml">
        <DigestMethod Algorithm="http://www.w3.org/2001/04/xmlenc#sha256"/>
        <DigestValue>EvCjtmS+icI18rpo1bkbiwfXiykhtDcYPsQrcltVAOs=</DigestValue>
      </Reference>
      <Reference URI="/xl/worksheets/sheet8.xml?ContentType=application/vnd.openxmlformats-officedocument.spreadsheetml.worksheet+xml">
        <DigestMethod Algorithm="http://www.w3.org/2001/04/xmlenc#sha256"/>
        <DigestValue>mQ9S3OkJbXA/f2ib7XZd2lgZ1NQs0xPWbxrslqXrQ5c=</DigestValue>
      </Reference>
      <Reference URI="/xl/worksheets/sheet9.xml?ContentType=application/vnd.openxmlformats-officedocument.spreadsheetml.worksheet+xml">
        <DigestMethod Algorithm="http://www.w3.org/2001/04/xmlenc#sha256"/>
        <DigestValue>z7/PhlBJu5o9nHCv+lfEG08LLjrpPkFP0iH/jWu4PW0=</DigestValue>
      </Reference>
    </Manifest>
    <SignatureProperties>
      <SignatureProperty Id="idSignatureTime" Target="#idPackageSignature">
        <mdssi:SignatureTime xmlns:mdssi="http://schemas.openxmlformats.org/package/2006/digital-signature">
          <mdssi:Format>YYYY-MM-DDThh:mm:ssTZD</mdssi:Format>
          <mdssi:Value>2020-07-31T21:10:18Z</mdssi:Value>
        </mdssi:SignatureTime>
      </SignatureProperty>
    </SignatureProperties>
  </Object>
  <Object Id="idOfficeObject">
    <SignatureProperties>
      <SignatureProperty Id="idOfficeV1Details" Target="#idPackageSignature">
        <SignatureInfoV1 xmlns="http://schemas.microsoft.com/office/2006/digsig">
          <SetupID>{8DAA70EF-7A35-4F2A-BB6F-50964A60EFF9}</SetupID>
          <SignatureText>Juan José Talavera Saguier</SignatureText>
          <SignatureImage/>
          <SignatureComments/>
          <WindowsVersion>10.0</WindowsVersion>
          <OfficeVersion>16.0.13001/20</OfficeVersion>
          <ApplicationVersion>16.0.13001</ApplicationVersion>
          <Monitors>1</Monitors>
          <HorizontalResolution>3200</HorizontalResolution>
          <VerticalResolution>1800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2020-07-31T21:10:18Z</xd:SigningTime>
          <xd:SigningCertificate>
            <xd:Cert>
              <xd:CertDigest>
                <DigestMethod Algorithm="http://www.w3.org/2001/04/xmlenc#sha256"/>
                <DigestValue>XY5zzZoT1RGkwSmaGdEzOHyklWDvIprgF+LPTKFX5ug=</DigestValue>
              </xd:CertDigest>
              <xd:IssuerSerial>
                <X509IssuerName>C=PY, O=DOCUMENTA S.A., CN=CA-DOCUMENTA S.A., SERIALNUMBER=RUC 80050172-1</X509IssuerName>
                <X509SerialNumber>6764057046388975843</X509SerialNumber>
              </xd:IssuerSerial>
            </xd:Cert>
          </xd:SigningCertificate>
          <xd:SignaturePolicyIdentifier>
            <xd:SignaturePolicyImplied/>
          </xd:SignaturePolicyIdentifier>
        </xd:SignedSignatureProperties>
      </xd:SignedProperties>
    </xd:QualifyingProperties>
  </Object>
  <Object Id="idValidSigLnImg">AQAAAGwAAAAAAAAAAAAAAL8BAADfAAAAAAAAAAAAAAD0EAAAdggAACBFTUYAAAEAQBwAAKo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FABAAAHAAAApQEAAB8AAABQAQAABwAAAFYAAAAZAAAAIQDwAAAAAAAAAAAAAACAPwAAAAAAAAAAAACAPwAAAAAAAAAAAAAAAAAAAAAAAAAAAAAAAAAAAAAAAAAAJQAAAAwAAAAAAACAKAAAAAwAAAABAAAAUgAAAHABAAABAAAA7f///wAAAAAAAAAAAAAAAJABAAAAAAABAAAAAHMAZQBnAG8AZQAgAHUAaQAAAAAAAAAAAAAAAAAAAAAAAAAAAAAAAAAAAAAAAAAAAAAAAAAAAAAAAAAAAAAAAAAAAPJiCQAAAAkAAACYwbkAQEkhdw7QZGNg74UA4M3bAwAAAACF/5PHgCzqAyAq6gMsqmZjqW8AEQjCuQDt7fNiAgIAAKzBuQAlAAAAMwAAAGAAAAAzAAAAIgAAAGxRgwTpbAAR/////yk4PkGN7vNiSMO5AEnaPHeYwbkAAAAAAAAAPHcCAAAA7f///wAAAAAAAAAAAAAAAJABAAAAAAABAAAAAHMAZQBnAG8AZQAgAHUAaQBh1KKy/MG5APGwwXUAACF38MG5AAAAAAD4wbkAAAAAAGrC8mIAACF3AAAAABMAFAAO0GRjQEkhdxDCuQA0X/11AAAhdw7QZGNqwvJiZHYACAAAAAAlAAAADAAAAAEAAAAYAAAADAAAAAAAAAASAAAADAAAAAEAAAAeAAAAGAAAAFABAAAHAAAApgEAACAAAAAlAAAADAAAAAEAAABUAAAAhAAAAFEBAAAHAAAApAEAAB8AAAABAAAAAAAbQauqGkFRAQAABwAAAAkAAABMAAAAAAAAAAAAAAAAAAAA//////////9gAAAANwAvADMAMQAvADIAMAAyADAAEgAKAAAABwAAAAoAAAAKAAAABwAAAAoAAAAKAAAACgAAAAoAAABLAAAAQAAAADAAAAAFAAAAIAAAAAEAAAABAAAAEAAAAAAAAAAAAAAAwAEAAOAAAAAAAAAAAAAAAMABAADgAAAAUgAAAHABAAACAAAAFAAAAAkAAAAAAAAAAAAAALwCAAAAAAAAAQICIlMAeQBzAHQAZQBtAAAAAAAAAAAAAAAAAAAAAAAAAAAAAAAAAAAAAAAAAAAAAAAAAAAAAAAAAAAAAAAAAAAAAAAAALkAHlXodzjouQC+Veh3CQAAAODN2wPpVeh3hOi5AODN2wPkz2RjAAAAAOTPZGMg6LkA4M3bAwAAAAAAAAAAAAAAAAAAAAAQ3dsDAAAAAAAAAAAAAAAAAAAAAAAAAAAAAAAAAAAAAAAAAAAAAAAAAAAAAAAAAAAAAAAAAAAAAAAAAAAAAAAAOOi5AG3yorIs6bkAoi3jdwAAAAABAAAAhOi5AP//AAAAAAAAXDDjd1ww43cDAAAAXOm5AGDpuQAAAAAAAAAAAGZBwnVqwvJiVAai/wcAAACU6bkA5F24dQHYAACU6bkAAAAAAAAAAAAAAAAAAAAAAAAAAADU6LkAZHYACAAAAAAlAAAADAAAAAIAAAAnAAAAGAAAAAMAAAAAAAAAAAAAAAAAAAAlAAAADAAAAAMAAABMAAAAZAAAAAAAAAAAAAAA//////////8AAAAAKAAAAAAAAABTAAAAIQDwAAAAAAAAAAAAAACAPwAAAAAAAAAAAACAPwAAAAAAAAAAAAAAAAAAAAAAAAAAAAAAAAAAAAAAAAAAJQAAAAwAAAAAAACAKAAAAAwAAAADAAAAJwAAABgAAAADAAAAAAAAAAAAAAAAAAAAJQAAAAwAAAADAAAATAAAAGQAAAAAAAAAAAAAAP//////////AAAAACgAAADAAQAAAAAAACEA8AAAAAAAAAAAAAAAgD8AAAAAAAAAAAAAgD8AAAAAAAAAAAAAAAAAAAAAAAAAAAAAAAAAAAAAAAAAACUAAAAMAAAAAAAAgCgAAAAMAAAAAwAAACcAAAAYAAAAAwAAAAAAAAAAAAAAAAAAACUAAAAMAAAAAwAAAEwAAABkAAAAAAAAAAAAAAD//////////8ABAAAoAAAAAAAAAFMAAAAhAPAAAAAAAAAAAAAAAIA/AAAAAAAAAAAAAIA/AAAAAAAAAAAAAAAAAAAAAAAAAAAAAAAAAAAAAAAAAAAlAAAADAAAAAAAAIAoAAAADAAAAAMAAAAnAAAAGAAAAAMAAAAAAAAAAAAAAAAAAAAlAAAADAAAAAMAAABMAAAAZAAAAAAAAAB7AAAAvwEAAHwAAAAAAAAAewAAAMABAAACAAAAIQDwAAAAAAAAAAAAAACAPwAAAAAAAAAAAACAPwAAAAAAAAAAAAAAAAAAAAAAAAAAAAAAAAAAAAAAAAAAJQAAAAwAAAAAAACAKAAAAAwAAAADAAAAJwAAABgAAAADAAAAAAAAAP///wAAAAAAJQAAAAwAAAADAAAATAAAAGQAAAAAAAAAKAAAAL8BAAB6AAAAAAAAACgAAADAAQAAUwAAACEA8AAAAAAAAAAAAAAAgD8AAAAAAAAAAAAAgD8AAAAAAAAAAAAAAAAAAAAAAAAAAAAAAAAAAAAAAAAAACUAAAAMAAAAAAAAgCgAAAAMAAAAAwAAACcAAAAYAAAAAwAAAAAAAAD///8AAAAAACUAAAAMAAAAAwAAAEwAAABkAAAADwAAAFcAAAAlAAAAegAAAA8AAABXAAAAFwAAACQAAAAhAPAAAAAAAAAAAAAAAIA/AAAAAAAAAAAAAIA/AAAAAAAAAAAAAAAAAAAAAAAAAAAAAAAAAAAAAAAAAAAlAAAADAAAAAAAAIAoAAAADAAAAAMAAABSAAAAcAEAAAMAAADg////AAAAAAAAAAAAAAAAkAEAAAAAAAEAAAAAYQByAGkAYQBsAAAAAAAAAAAAAAAAAAAAAAAAAAAAAAAAAAAAAAAAAAAAAAAAAAAAAAAAAAAAAAAAAAAAAAAAAAAAuAAd2zx3oArGADCWuAAAAAAAjq7jd6h1hmKOruN3AAAAAAAAAAAgAAAAGE8yC/SVuAAz49pjAADbAwAAAAAgAAAAsJq4AKAPAABwmrgAqqEtYiAAAAABAAAAtYctYkxjrCsYTzILsW8/QRyXuADgl7gASdo8dzCWuAADAAAAAAA8d/Tlj2Lg////AAAAAAAAAAAAAAAAkAEAAAAAAAEAAAAAYQByAGkAYQBsAAAAAAAAAAAAAAAAAAAAAAAAAAAAAAAAAAAAZkHCdQAAAABUBqL/BgAAAJSXuADkXbh1AdgAAJSXuAAAAAAAAAAAAAAAAAAAAAAAAAAAAJCKhmJkdgAIAAAAACUAAAAMAAAAAwAAABgAAAAMAAAAAAAAABIAAAAMAAAAAQAAABYAAAAMAAAACAAAAFQAAABUAAAAEAAAAFcAAAAkAAAAegAAAAEAAAAAABtBq6oaQRAAAAB7AAAAAQAAAEwAAAAEAAAADwAAAFcAAAAmAAAAewAAAFAAAABYAFkbFQAAABYAAAAMAAAAAAAAACUAAAAMAAAAAgAAACcAAAAYAAAABAAAAAAAAAD///8AAAAAACUAAAAMAAAABAAAAEwAAABkAAAAQAAAAC4AAACwAQAAegAAAEAAAAAuAAAAcQEAAE0AAAAhAPAAAAAAAAAAAAAAAIA/AAAAAAAAAAAAAIA/AAAAAAAAAAAAAAAAAAAAAAAAAAAAAAAAAAAAAAAAAAAlAAAADAAAAAAAAIAoAAAADAAAAAQAAAAnAAAAGAAAAAQAAAAAAAAA////AAAAAAAlAAAADAAAAAQAAABMAAAAZAAAAEAAAAAuAAAAsAEAAHQAAABAAAAALgAAAHEBAABHAAAAIQDwAAAAAAAAAAAAAACAPwAAAAAAAAAAAACAPwAAAAAAAAAAAAAAAAAAAAAAAAAAAAAAAAAAAAAAAAAAJQAAAAwAAAAAAACAKAAAAAwAAAAEAAAAJwAAABgAAAAEAAAAAAAAAP///wAAAAAAJQAAAAwAAAAEAAAATAAAAGQAAABAAAAATwAAAIkBAAB0AAAAQAAAAE8AAABKAQAAJgAAACEA8AAAAAAAAAAAAAAAgD8AAAAAAAAAAAAAgD8AAAAAAAAAAAAAAAAAAAAAAAAAAAAAAAAAAAAAAAAAACUAAAAMAAAAAAAAgCgAAAAMAAAABAAAAFIAAABwAQAABAAAAOT///8AAAAAAAAAAAAAAACQAQAAAAAAAQAAAABzAGUAZwBvAGUAIAB1AGkAAAAAAAAAAAAAAAAAAAAAAAAAAAAAAAAAAAAAAAAAAAAAAAAAAAAAAAAAAAAAAAAAAAC4AB3bPHcAAAAAZJa4AAAAAAAAAAAAiLk59CCWuACTj05hAQAAANCWuAAgDQCEAAAAAPU4AREslrgAiLP4YiAEgwRQrtwHBG+sKwIAAADsl7gAnbJLYv/////4l7gAUwM1YsRurCvlbz9B0Jy4ABSYuABJ2jx3ZJa4AAQAAAAAADx3AAAAAOT///8AAAAAAAAAAAAAAACQAQAAAAAAAQAAAABzAGUAZwBvAGUAIAB1AGkAAAAAAAAAAAAAAAAAAAAAAAkAAAAAAAAAZkHCdQAAAABUBqL/CQAAAMiXuADkXbh1AdgAAMiXuAAAAAAAAAAAAAAAAAAAAAAAAAAAAGR2AAgAAAAAJQAAAAwAAAAEAAAAGAAAAAwAAAAAAAAAEgAAAAwAAAABAAAAHgAAABgAAABAAAAATwAAAIoBAAB1AAAAJQAAAAwAAAAEAAAAVAAAAOgAAABBAAAATwAAAIgBAAB0AAAAAQAAAAAAG0GrqhpBQQAAAE8AAAAaAAAATAAAAAAAAAAAAAAAAAAAAP//////////gAAAAEoAdQBhAG4AIABKAG8AcwDpACAAVABhAGwAYQB2AGUAcgBhACAAUwBhAGcAdQBpAGUAcgAKAAAAEAAAAA4AAAAQAAAACAAAAAoAAAAQAAAADAAAAA8AAAAIAAAADwAAAA4AAAAHAAAADgAAAA0AAAAPAAAACgAAAA4AAAAIAAAADwAAAA4AAAAQAAAAEAAAAAcAAAAPAAAACgAAAEsAAABAAAAAMAAAAAUAAAAgAAAAAQAAAAEAAAAQAAAAAAAAAAAAAADAAQAA4AAAAAAAAAAAAAAAwAEAAOAAAAAlAAAADAAAAAIAAAAnAAAAGAAAAAUAAAAAAAAA////AAAAAAAlAAAADAAAAAUAAABMAAAAZAAAAAAAAACDAAAAvwEAANkAAAAAAAAAgwAAAMABAABXAAAAIQDwAAAAAAAAAAAAAACAPwAAAAAAAAAAAACAPwAAAAAAAAAAAAAAAAAAAAAAAAAAAAAAAAAAAAAAAAAAJQAAAAwAAAAAAACAKAAAAAwAAAAFAAAAJwAAABgAAAAFAAAAAAAAAP///wAAAAAAJQAAAAwAAAAFAAAATAAAAGQAAAAaAAAAgwAAAKUBAACbAAAAGgAAAIMAAACMAQAAGQAAACEA8AAAAAAAAAAAAAAAgD8AAAAAAAAAAAAAgD8AAAAAAAAAAAAAAAAAAAAAAAAAAAAAAAAAAAAAAAAAACUAAAAMAAAAAAAAgCgAAAAMAAAABQAAACUAAAAMAAAAAQAAABgAAAAMAAAAAAAAABIAAAAMAAAAAQAAAB4AAAAYAAAAGgAAAIMAAACmAQAAnAAAACUAAAAMAAAAAQAAAFQAAADoAAAAGwAAAIMAAAD7AAAAmwAAAAEAAAAAABtBq6oaQRsAAACDAAAAGgAAAEwAAAAAAAAAAAAAAAAAAAD//////////4AAAABKAHUAYQBuACAASgBvAHMAZQAgAFQAYQBsAGEAdgBlAHIAYQAgAFMAYQBnAHUAaQBlAHIABwAAAAsAAAAKAAAACwAAAAUAAAAHAAAACwAAAAgAAAAKAAAABQAAAAoAAAAKAAAABQAAAAoAAAAJAAAACgAAAAcAAAAKAAAABQAAAAoAAAAKAAAACwAAAAsAAAAFAAAACgAAAAcAAABLAAAAQAAAADAAAAAFAAAAIAAAAAEAAAABAAAAEAAAAAAAAAAAAAAAwAEAAOAAAAAAAAAAAAAAAMABAADgAAAAJQAAAAwAAAACAAAAJwAAABgAAAAFAAAAAAAAAP///wAAAAAAJQAAAAwAAAAFAAAATAAAAGQAAAAaAAAAogAAAKUBAAC6AAAAGgAAAKIAAACMAQAAGQAAACEA8AAAAAAAAAAAAAAAgD8AAAAAAAAAAAAAgD8AAAAAAAAAAAAAAAAAAAAAAAAAAAAAAAAAAAAAAAAAACUAAAAMAAAAAAAAgCgAAAAMAAAABQAAACUAAAAMAAAAAQAAABgAAAAMAAAAAAAAABIAAAAMAAAAAQAAAB4AAAAYAAAAGgAAAKIAAACmAQAAuwAAACUAAAAMAAAAAQAAAFQAAACoAAAAGwAAAKIAAACTAAAAugAAAAEAAAAAABtBq6oaQRsAAACiAAAADwAAAEwAAAAAAAAAAAAAAAAAAAD//////////2wAAABTAGkAbgBkAGkAYwBvACAAVABpAHQAdQBsAGEAcgAOAAoAAAAFAAAACwAAAAsAAAAFAAAACQAAAAsAAAAFAAAACgAAAAUAAAAGAAAACwAAAAUAAAAKAAAABwAAAEsAAABAAAAAMAAAAAUAAAAgAAAAAQAAAAEAAAAQAAAAAAAAAAAAAADAAQAA4AAAAAAAAAAAAAAAwAEAAOAAAAAlAAAADAAAAAIAAAAnAAAAGAAAAAUAAAAAAAAA////AAAAAAAlAAAADAAAAAUAAABMAAAAZAAAABoAAADBAAAAkwEAANkAAAAaAAAAwQAAAHoBAAAZAAAAIQDwAAAAAAAAAAAAAACAPwAAAAAAAAAAAACAPwAAAAAAAAAAAAAAAAAAAAAAAAAAAAAAAAAAAAAAAAAAJQAAAAwAAAAAAACAKAAAAAwAAAAFAAAAJQAAAAwAAAABAAAAGAAAAAwAAAAAAAAAEgAAAAwAAAABAAAAFgAAAAwAAAAAAAAAVAAAADgBAAAbAAAAwQAAAJIBAADZAAAAAQAAAAAAG0GrqhpBGwAAAMEAAAAnAAAATAAAAAQAAAAaAAAAwQAAAJQBAADaAAAAnAAAAEYAaQByAG0AYQBkAG8AIABwAG8AcgA6ACAASgBVAEEATgAgAEoATwBTAEUAIABUAEEATABBAFYARQBSAEEAIABTAEEARwBVAEkARQBSAAAACQAAAAUAAAAHAAAAEAAAAAoAAAALAAAACwAAAAUAAAALAAAACwAAAAcAAAAEAAAABQAAAAcAAAANAAAADAAAAA4AAAAFAAAABwAAAA4AAAAKAAAACgAAAAUAAAAKAAAADAAAAAkAAAAMAAAADAAAAAoAAAALAAAADAAAAAUAAAAKAAAADAAAAA0AAAANAAAABQAAAAoAAAALAAAAFgAAAAwAAAAAAAAAJQAAAAwAAAACAAAADgAAABQAAAAAAAAAEAAAABQAAAA=</Object>
  <Object Id="idInvalidSigLnImg">AQAAAGwAAAAAAAAAAAAAAL8BAADfAAAAAAAAAAAAAAD0EAAAdggAACBFTUYAAAEAOCQAALA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BoAAAAGAAAANQAAACEAAAAaAAAABgAAABwAAAAcAAAAIQDwAAAAAAAAAAAAAACAPwAAAAAAAAAAAACAPwAAAAAAAAAAAAAAAAAAAAAAAAAAAAAAAAAAAAAAAAAAJQAAAAwAAAAAAACAKAAAAAwAAAABAAAAUAAAADQHAAAcAAAABgAAADMAAAAdAAAAHAAAAAYAAAAAAAAAAAAAABgAAAAYAAAATAAAACgAAAB0AAAAwAYAAAAAAAAAAAAAGAAAACgAAAAYAAAAGAAAAAEAGAAAAAAAAAAAAAAAAAAAAAAAAAAAAAAAAAAAAAAAAAAAAAAAAAAAAAAAAAAAAAAAAAAAAAAAAAAAAAAAAAAFCyEJFT8AAAAAAAAAAAAAAAAAAAAAAAAAAAAAAAAAAQQOIGAAAAAAAAAAAAAAAAAAAAAAAAAAAAAAAAAAAAAAAAAAAAABAwkeQsYfQ8kQI2oAAAAAAAAAAAAAAAAAAAAAAAAAAAIULIQOH14AAAAAAAAAAAAAAAAAAAAAAAAAAAAAAAAAAAAAAAAAAAAAAAAVLosfQ8kfQ8kKF0YAAAAAAAAAAAAAAAAAAAATKX0aOKoAAQQAAAB7t91LdKBLdKBLdKBLdKBLdKBLdKBLdKBLdKBLdKA8XIAECRgbO7MfQ8keQcQGDiwbKjo7W34EBwsSKHoeQsYHDy8AAAAAAABLdKCPweCozuWJvt+rz+WMwOCrz+WSwuGrz+WMwOCrz+VVc4YFCyMcProfQ8kcPbgFCyEDBQkVLYkfQ8kRJnMAAAAAAAAAAABLdKCs0Obn6eyeyePt7e2lzeTt7e2z0+ft7e2lzeTt7e2s0OaTk5MGCx8aOawfQ8kcProZNqMfQ8kWMZQGCRAAAAAAAAAAAABLdKCEvN+SwuHt7e3t7e3t7e3t7e3t7e3t7e3t7e3t7e3t7e0AAAAAAAABAwsYNaAfQ8kfQ8kaOq4CBA4uSGMAAAAAAAAAAABLdKCs0Obn6ezt7e3t7e3t7e3t7e3t7e3t7e3t7e3t7e3c3NxhYWEEBg4SJ3YfQ8kfQ8kfQ8keQcQLGUsJDxQAAAAAAAAAAABLdKCPweCozuXt7e2+eje+eje+eje+eje+eje+ejerqagUFBUMG1IcProfQ8kfQ8kcProIETQQI2oeQcQSKHoBAgcAAAAAAABLdKCs0Obn6ezt7e3t7e3t7e3t7e3t7e3t7e3t7e0yMjIVL40fQ8kfQ8kfQ8kaOawECRxcXFxTU1MECRwTKX0ZNqMHDy8AAABLdKCPweCozuXt7e2+eje+eje+eje+eje+eje+ejdFRUUULIYfQ8kfQ8kSJ3YHCRGTk5Pt7e2rz+VynroaKDgDBxcMGk4AAABLdKCs0Obn6ezt7e3t7e3t7e3t7e3t7e3t7e3t7e29vb0LDBMMGlAFCyNCQkLIyMjt7e3t7e3t7e2eyeNLdKAAAAAAAAAAAABLdKCPweCozuXt7e3t7e3H2uaTw+GTw+HM3eft7e3t7e3R0dGOjo61tbXt7e3t7e3t7e3t7e2rz+WJvt9LdKAAAAAAAAAAAABLdKCs0Obn6ezt7e3C2OV7t917t917t91/ud7M3eft7e3t7e3t7e3t7e3t7e3t7e3t7e3t7e3t7e2eyeNLdKAAAAAAAAAAAABLdKCPweCozuXt7e2QwuF7t917t917t917t92eyePt7e3t7e3t7e3t7e3t7e3t7e3t7e3t7e2rz+WJvt9LdKAAAAAAAAAAAABLdKCs0Obn6ezt7e2QwuF7t917t917t917t92eyePt7e3t7e3t7e3t7e3t7e3t7e3t7e3t7e3t7e2eyeNLdKAAAAAAAAAAAABLdKCPweCozuXt7e3C2OV7t917t917t91/ud7M3eft7e3t7e3t7e3t7e3t7e3t7e3t7e3t7e2rz+WJvt9LdKAAAAAAAAAAAABLdKCs0Obn6ezt7e3t7e3H2uaTw+GTw+G+1uXt7e3t7e3t7e3t7e3t7e3t7e3t7e3t7e3t7e3t7e2eyeNLdKAAAAAAAAAAAABLdKCEvN+SwuHt7e3t7e3t7e3t7e3t7e3t7e3t7e3t7e3t7e3t7e3t7e3t7e3t7e3t7e3t7e2Tw+GCu95LdKAAAAAAAAAAAABLdKCs0Obn6eyeyePt7e2lzeTt7e2z0+ft7e2lzeTt7e2s0Obt7e2s0Obt7e2s0Obt7e2XxeLt7e2lzeRLdKAAAAAAAAAAAABLdKCPweCozuWJvt+rz+WMwOCrz+WSwuGrz+WMwOCrz+WPweCrz+WPweCrz+WPweCrz+WGvd+rz+WMwOBLdKAAAAAAAAAAAAB7t91LdKBLdKBLdKBLdKBLdKBLdKBLdKBLdKBLdKBLdKBLdKBLdKBLdKBLdKBLdKBLdKBLdKBLdKBLdKB7t90AAAAAAAAAAAAAAAAAAAAAAAAAAAAAAAAAAAAAAAAAAAAAAAAAAAAAAAAAAAAAAAAAAAAAAAAAAAAAAAAAAAAAAAAAAAAAAAAAAAAAAAAAAAAAAAAAAAAAAAAAAAAAAAAAAAAAAAAAAAAAAAAAAAAAAAAAAAAAAAAAAAAAAAAAAAAAAAAAAAAAAAAAAAAAAAAAAAAAAAAnAAAAGAAAAAEAAAAAAAAA////AAAAAAAlAAAADAAAAAEAAABMAAAAZAAAAFAAAAAHAAAA0gAAAB8AAABQAAAABwAAAIMAAAAZAAAAIQDwAAAAAAAAAAAAAACAPwAAAAAAAAAAAACAPwAAAAAAAAAAAAAAAAAAAAAAAAAAAAAAAAAAAAAAAAAAJQAAAAwAAAAAAACAKAAAAAwAAAABAAAAUgAAAHABAAABAAAA7f///wAAAAAAAAAAAAAAAJABAAAAAAABAAAAAHMAZQBnAG8AZQAgAHUAaQAAAAAAAAAAAAAAAAAAAAAAAAAAAAAAAAAAAAAAAAAAAAAAAAAAAAAAAAAAAAAAAAAAAPJiCQAAAAkAAACYwbkAQEkhdw7QZGNg74UA4M3bAwAAAACF/5PHgCzqAyAq6gMsqmZjqW8AEQjCuQDt7fNiAgIAAKzBuQAlAAAAMwAAAGAAAAAzAAAAIgAAAGxRgwTpbAAR/////yk4PkGN7vNiSMO5AEnaPHeYwbkAAAAAAAAAPHcCAAAA7f///wAAAAAAAAAAAAAAAJABAAAAAAABAAAAAHMAZQBnAG8AZQAgAHUAaQBh1KKy/MG5APGwwXUAACF38MG5AAAAAAD4wbkAAAAAAGrC8mIAACF3AAAAABMAFAAO0GRjQEkhdxDCuQA0X/11AAAhdw7QZGNqwvJiZHYACAAAAAAlAAAADAAAAAEAAAAYAAAADAAAAP8AAAASAAAADAAAAAEAAAAeAAAAGAAAAFAAAAAHAAAA0wAAACAAAAAlAAAADAAAAAEAAABUAAAAqAAAAFEAAAAHAAAA0QAAAB8AAAABAAAAAAAbQauqGkFRAAAABwAAAA8AAABMAAAAAAAAAAAAAAAAAAAA//////////9sAAAARgBpAHIAbQBhACAAbgBvACAAdgDhAGwAaQBkAGEAAAAJAAAABQAAAAcAAAAQAAAACgAAAAUAAAALAAAACwAAAAUAAAAJAAAACgAAAAUAAAAFAAAACwAAAAoAAABLAAAAQAAAADAAAAAFAAAAIAAAAAEAAAABAAAAEAAAAAAAAAAAAAAAwAEAAOAAAAAAAAAAAAAAAMABAADgAAAAUgAAAHABAAACAAAAFAAAAAkAAAAAAAAAAAAAALwCAAAAAAAAAQICIlMAeQBzAHQAZQBtAAAAAAAAAAAAAAAAAAAAAAAAAAAAAAAAAAAAAAAAAAAAAAAAAAAAAAAAAAAAAAAAAAAAAAAAALkAHlXodzjouQC+Veh3CQAAAODN2wPpVeh3hOi5AODN2wPkz2RjAAAAAOTPZGMg6LkA4M3bAwAAAAAAAAAAAAAAAAAAAAAQ3dsDAAAAAAAAAAAAAAAAAAAAAAAAAAAAAAAAAAAAAAAAAAAAAAAAAAAAAAAAAAAAAAAAAAAAAAAAAAAAAAAAOOi5AG3yorIs6bkAoi3jdwAAAAABAAAAhOi5AP//AAAAAAAAXDDjd1ww43cDAAAAXOm5AGDpuQAAAAAAAAAAAGZBwnVqwvJiVAai/wcAAACU6bkA5F24dQHYAACU6bkAAAAAAAAAAAAAAAAAAAAAAAAAAADU6LkAZHYACAAAAAAlAAAADAAAAAIAAAAnAAAAGAAAAAMAAAAAAAAAAAAAAAAAAAAlAAAADAAAAAMAAABMAAAAZAAAAAAAAAAAAAAA//////////8AAAAAKAAAAAAAAABTAAAAIQDwAAAAAAAAAAAAAACAPwAAAAAAAAAAAACAPwAAAAAAAAAAAAAAAAAAAAAAAAAAAAAAAAAAAAAAAAAAJQAAAAwAAAAAAACAKAAAAAwAAAADAAAAJwAAABgAAAADAAAAAAAAAAAAAAAAAAAAJQAAAAwAAAADAAAATAAAAGQAAAAAAAAAAAAAAP//////////AAAAACgAAADAAQAAAAAAACEA8AAAAAAAAAAAAAAAgD8AAAAAAAAAAAAAgD8AAAAAAAAAAAAAAAAAAAAAAAAAAAAAAAAAAAAAAAAAACUAAAAMAAAAAAAAgCgAAAAMAAAAAwAAACcAAAAYAAAAAwAAAAAAAAAAAAAAAAAAACUAAAAMAAAAAwAAAEwAAABkAAAAAAAAAAAAAAD//////////8ABAAAoAAAAAAAAAFMAAAAhAPAAAAAAAAAAAAAAAIA/AAAAAAAAAAAAAIA/AAAAAAAAAAAAAAAAAAAAAAAAAAAAAAAAAAAAAAAAAAAlAAAADAAAAAAAAIAoAAAADAAAAAMAAAAnAAAAGAAAAAMAAAAAAAAAAAAAAAAAAAAlAAAADAAAAAMAAABMAAAAZAAAAAAAAAB7AAAAvwEAAHwAAAAAAAAAewAAAMABAAACAAAAIQDwAAAAAAAAAAAAAACAPwAAAAAAAAAAAACAPwAAAAAAAAAAAAAAAAAAAAAAAAAAAAAAAAAAAAAAAAAAJQAAAAwAAAAAAACAKAAAAAwAAAADAAAAJwAAABgAAAADAAAAAAAAAP///wAAAAAAJQAAAAwAAAADAAAATAAAAGQAAAAAAAAAKAAAAL8BAAB6AAAAAAAAACgAAADAAQAAUwAAACEA8AAAAAAAAAAAAAAAgD8AAAAAAAAAAAAAgD8AAAAAAAAAAAAAAAAAAAAAAAAAAAAAAAAAAAAAAAAAACUAAAAMAAAAAAAAgCgAAAAMAAAAAwAAACcAAAAYAAAAAwAAAAAAAAD///8AAAAAACUAAAAMAAAAAwAAAEwAAABkAAAADwAAAFcAAAAlAAAAegAAAA8AAABXAAAAFwAAACQAAAAhAPAAAAAAAAAAAAAAAIA/AAAAAAAAAAAAAIA/AAAAAAAAAAAAAAAAAAAAAAAAAAAAAAAAAAAAAAAAAAAlAAAADAAAAAAAAIAoAAAADAAAAAMAAABSAAAAcAEAAAMAAADg////AAAAAAAAAAAAAAAAkAEAAAAAAAEAAAAAYQByAGkAYQBsAAAAAAAAAAAAAAAAAAAAAAAAAAAAAAAAAAAAAAAAAAAAAAAAAAAAAAAAAAAAAAAAAAAAAAAAAAAAuAAd2zx3oArGADCWuAAAAAAAjq7jd6h1hmKOruN3AAAAAAAAAAAgAAAAGE8yC/SVuAAz49pjAADbAwAAAAAgAAAAsJq4AKAPAABwmrgAqqEtYiAAAAABAAAAtYctYkxjrCsYTzILsW8/QRyXuADgl7gASdo8dzCWuAADAAAAAAA8d/Tlj2Lg////AAAAAAAAAAAAAAAAkAEAAAAAAAEAAAAAYQByAGkAYQBsAAAAAAAAAAAAAAAAAAAAAAAAAAAAAAAAAAAAZkHCdQAAAABUBqL/BgAAAJSXuADkXbh1AdgAAJSXuAAAAAAAAAAAAAAAAAAAAAAAAAAAAJCKhmJkdgAIAAAAACUAAAAMAAAAAwAAABgAAAAMAAAAAAAAABIAAAAMAAAAAQAAABYAAAAMAAAACAAAAFQAAABUAAAAEAAAAFcAAAAkAAAAegAAAAEAAAAAABtBq6oaQRAAAAB7AAAAAQAAAEwAAAAEAAAADwAAAFcAAAAmAAAAewAAAFAAAABYAAAAFQAAABYAAAAMAAAAAAAAACUAAAAMAAAAAgAAACcAAAAYAAAABAAAAAAAAAD///8AAAAAACUAAAAMAAAABAAAAEwAAABkAAAAQAAAAC4AAACwAQAAegAAAEAAAAAuAAAAcQEAAE0AAAAhAPAAAAAAAAAAAAAAAIA/AAAAAAAAAAAAAIA/AAAAAAAAAAAAAAAAAAAAAAAAAAAAAAAAAAAAAAAAAAAlAAAADAAAAAAAAIAoAAAADAAAAAQAAAAnAAAAGAAAAAQAAAAAAAAA////AAAAAAAlAAAADAAAAAQAAABMAAAAZAAAAEAAAAAuAAAAsAEAAHQAAABAAAAALgAAAHEBAABHAAAAIQDwAAAAAAAAAAAAAACAPwAAAAAAAAAAAACAPwAAAAAAAAAAAAAAAAAAAAAAAAAAAAAAAAAAAAAAAAAAJQAAAAwAAAAAAACAKAAAAAwAAAAEAAAAJwAAABgAAAAEAAAAAAAAAP///wAAAAAAJQAAAAwAAAAEAAAATAAAAGQAAABAAAAATwAAAIkBAAB0AAAAQAAAAE8AAABKAQAAJgAAACEA8AAAAAAAAAAAAAAAgD8AAAAAAAAAAAAAgD8AAAAAAAAAAAAAAAAAAAAAAAAAAAAAAAAAAAAAAAAAACUAAAAMAAAAAAAAgCgAAAAMAAAABAAAAFIAAABwAQAABAAAAOT///8AAAAAAAAAAAAAAACQAQAAAAAAAQAAAABzAGUAZwBvAGUAIAB1AGkAAAAAAAAAAAAAAAAAAAAAAAAAAAAAAAAAAAAAAAAAAAAAAAAAAAAAAAAAAAAAAAAAAAC4AB3bPHcAAAAAZJa4AAAAAAAAAAAAiLk59CCWuACTj05hAQAAANCWuAAgDQCEAAAAAPU4AREslrgAiLP4YiAEgwRQrtwHBG+sKwIAAADsl7gAnbJLYv/////4l7gAUwM1YsRurCvlbz9B0Jy4ABSYuABJ2jx3ZJa4AAQAAAAAADx3AAAAAOT///8AAAAAAAAAAAAAAACQAQAAAAAAAQAAAABzAGUAZwBvAGUAIAB1AGkAAAAAAAAAAAAAAAAAAAAAAAkAAAAAAAAAZkHCdQAAAABUBqL/CQAAAMiXuADkXbh1AdgAAMiXuAAAAAAAAAAAAAAAAAAAAAAAAAAAAGR2AAgAAAAAJQAAAAwAAAAEAAAAGAAAAAwAAAAAAAAAEgAAAAwAAAABAAAAHgAAABgAAABAAAAATwAAAIoBAAB1AAAAJQAAAAwAAAAEAAAAVAAAAOgAAABBAAAATwAAAIgBAAB0AAAAAQAAAAAAG0GrqhpBQQAAAE8AAAAaAAAATAAAAAAAAAAAAAAAAAAAAP//////////gAAAAEoAdQBhAG4AIABKAG8AcwDpACAAVABhAGwAYQB2AGUAcgBhACAAUwBhAGcAdQBpAGUAcgAKAAAAEAAAAA4AAAAQAAAACAAAAAoAAAAQAAAADAAAAA8AAAAIAAAADwAAAA4AAAAHAAAADgAAAA0AAAAPAAAACgAAAA4AAAAIAAAADwAAAA4AAAAQAAAAEAAAAAcAAAAPAAAACgAAAEsAAABAAAAAMAAAAAUAAAAgAAAAAQAAAAEAAAAQAAAAAAAAAAAAAADAAQAA4AAAAAAAAAAAAAAAwAEAAOAAAAAlAAAADAAAAAIAAAAnAAAAGAAAAAUAAAAAAAAA////AAAAAAAlAAAADAAAAAUAAABMAAAAZAAAAAAAAACDAAAAvwEAANkAAAAAAAAAgwAAAMABAABXAAAAIQDwAAAAAAAAAAAAAACAPwAAAAAAAAAAAACAPwAAAAAAAAAAAAAAAAAAAAAAAAAAAAAAAAAAAAAAAAAAJQAAAAwAAAAAAACAKAAAAAwAAAAFAAAAJwAAABgAAAAFAAAAAAAAAP///wAAAAAAJQAAAAwAAAAFAAAATAAAAGQAAAAaAAAAgwAAAKUBAACbAAAAGgAAAIMAAACMAQAAGQAAACEA8AAAAAAAAAAAAAAAgD8AAAAAAAAAAAAAgD8AAAAAAAAAAAAAAAAAAAAAAAAAAAAAAAAAAAAAAAAAACUAAAAMAAAAAAAAgCgAAAAMAAAABQAAACUAAAAMAAAAAQAAABgAAAAMAAAAAAAAABIAAAAMAAAAAQAAAB4AAAAYAAAAGgAAAIMAAACmAQAAnAAAACUAAAAMAAAAAQAAAFQAAADoAAAAGwAAAIMAAAD7AAAAmwAAAAEAAAAAABtBq6oaQRsAAACDAAAAGgAAAEwAAAAAAAAAAAAAAAAAAAD//////////4AAAABKAHUAYQBuACAASgBvAHMAZQAgAFQAYQBsAGEAdgBlAHIAYQAgAFMAYQBnAHUAaQBlAHIABwAAAAsAAAAKAAAACwAAAAUAAAAHAAAACwAAAAgAAAAKAAAABQAAAAoAAAAKAAAABQAAAAoAAAAJAAAACgAAAAcAAAAKAAAABQAAAAoAAAAKAAAACwAAAAsAAAAFAAAACgAAAAcAAABLAAAAQAAAADAAAAAFAAAAIAAAAAEAAAABAAAAEAAAAAAAAAAAAAAAwAEAAOAAAAAAAAAAAAAAAMABAADgAAAAJQAAAAwAAAACAAAAJwAAABgAAAAFAAAAAAAAAP///wAAAAAAJQAAAAwAAAAFAAAATAAAAGQAAAAaAAAAogAAAKUBAAC6AAAAGgAAAKIAAACMAQAAGQAAACEA8AAAAAAAAAAAAAAAgD8AAAAAAAAAAAAAgD8AAAAAAAAAAAAAAAAAAAAAAAAAAAAAAAAAAAAAAAAAACUAAAAMAAAAAAAAgCgAAAAMAAAABQAAACUAAAAMAAAAAQAAABgAAAAMAAAAAAAAABIAAAAMAAAAAQAAAB4AAAAYAAAAGgAAAKIAAACmAQAAuwAAACUAAAAMAAAAAQAAAFQAAACoAAAAGwAAAKIAAACTAAAAugAAAAEAAAAAABtBq6oaQRsAAACiAAAADwAAAEwAAAAAAAAAAAAAAAAAAAD//////////2wAAABTAGkAbgBkAGkAYwBvACAAVABpAHQAdQBsAGEAcgAAAAoAAAAFAAAACwAAAAsAAAAFAAAACQAAAAsAAAAFAAAACgAAAAUAAAAGAAAACwAAAAUAAAAKAAAABwAAAEsAAABAAAAAMAAAAAUAAAAgAAAAAQAAAAEAAAAQAAAAAAAAAAAAAADAAQAA4AAAAAAAAAAAAAAAwAEAAOAAAAAlAAAADAAAAAIAAAAnAAAAGAAAAAUAAAAAAAAA////AAAAAAAlAAAADAAAAAUAAABMAAAAZAAAABoAAADBAAAAkwEAANkAAAAaAAAAwQAAAHoBAAAZAAAAIQDwAAAAAAAAAAAAAACAPwAAAAAAAAAAAACAPwAAAAAAAAAAAAAAAAAAAAAAAAAAAAAAAAAAAAAAAAAAJQAAAAwAAAAAAACAKAAAAAwAAAAFAAAAJQAAAAwAAAABAAAAGAAAAAwAAAAAAAAAEgAAAAwAAAABAAAAFgAAAAwAAAAAAAAAVAAAADgBAAAbAAAAwQAAAJIBAADZAAAAAQAAAAAAG0GrqhpBGwAAAMEAAAAnAAAATAAAAAQAAAAaAAAAwQAAAJQBAADaAAAAnAAAAEYAaQByAG0AYQBkAG8AIABwAG8AcgA6ACAASgBVAEEATgAgAEoATwBTAEUAIABUAEEATABBAFYARQBSAEEAIABTAEEARwBVAEkARQBSAAAACQAAAAUAAAAHAAAAEAAAAAoAAAALAAAACwAAAAUAAAALAAAACwAAAAcAAAAEAAAABQAAAAcAAAANAAAADAAAAA4AAAAFAAAABwAAAA4AAAAKAAAACgAAAAUAAAAKAAAADAAAAAkAAAAMAAAADAAAAAoAAAALAAAADAAAAAUAAAAKAAAADAAAAA0AAAANAAAABQAAAAoAAAAL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C6TWqYogq5C9WSkZcXgNv6CQGg9YnXD4TKgJ0oUpT5E=</DigestValue>
    </Reference>
    <Reference Type="http://www.w3.org/2000/09/xmldsig#Object" URI="#idOfficeObject">
      <DigestMethod Algorithm="http://www.w3.org/2001/04/xmlenc#sha256"/>
      <DigestValue>9WXvrgsoDEJXZYz2HOmhpmEApaGDkL5/BzD5XyaeSzw=</DigestValue>
    </Reference>
    <Reference Type="http://uri.etsi.org/01903#SignedProperties" URI="#idSignedProperties">
      <Transforms>
        <Transform Algorithm="http://www.w3.org/TR/2001/REC-xml-c14n-20010315"/>
      </Transforms>
      <DigestMethod Algorithm="http://www.w3.org/2001/04/xmlenc#sha256"/>
      <DigestValue>+nCTZ1+EZws7By020g5SdAT72eVhZfX+zXv/PnkOaxE=</DigestValue>
    </Reference>
    <Reference Type="http://www.w3.org/2000/09/xmldsig#Object" URI="#idValidSigLnImg">
      <DigestMethod Algorithm="http://www.w3.org/2001/04/xmlenc#sha256"/>
      <DigestValue>qX+EG1hsUPEhgPMiwoofJF+X1KWePpuRW93bTrWOnBI=</DigestValue>
    </Reference>
    <Reference Type="http://www.w3.org/2000/09/xmldsig#Object" URI="#idInvalidSigLnImg">
      <DigestMethod Algorithm="http://www.w3.org/2001/04/xmlenc#sha256"/>
      <DigestValue>i4Vci4gPeCUH+2AHkRry31QuT7J1irwm89m1kHQejgI=</DigestValue>
    </Reference>
  </SignedInfo>
  <SignatureValue>aQAsy6gLEU0UCmlTuUgPMW0b6Cl2KVdS3Wy6OIa/ySiuFdRbrVIzDYE0N2lvIqd/rcyxZ3GK56Cl
skv1QO0UtKiIi0G/TU7Xi9LN5HxHP9pSnUI2RZSSyAdFsu7dGO0ekF8s2Fz3wdsBxr3JzwI0QJVB
3icNiiVdADjQIqnMczvXaiJB9AsyKoPwRUj9NQ551sjPgNZ+HAKg6/Tc4pLVtBcKfDZv8BAhswEu
2iy+wqUVMO7BUkDXBqsi2EKTg8nZ6RRjK7Xw1qKtBVqfKd68P3ylp87xnaa6jHAF80/5gWCNIJBC
fX9mGPekKgglD35IuWMrkHlLqp6sqlSQJvisMA==</SignatureValue>
  <KeyInfo>
    <X509Data>
      <X509Certificate>MIIH9zCCBd+gAwIBAgIINoAg9rBE6OUwDQYJKoZIhvcNAQELBQAwWzEXMBUGA1UEBRMOUlVDIDgwMDUwMTcyLTExGjAYBgNVBAMTEUNBLURPQ1VNRU5UQSBTLkEuMRcwFQYDVQQKEw5ET0NVTUVOVEEgUy5BLjELMAkGA1UEBhMCUFkwHhcNMTkwNjA0MTYxMjE2WhcNMjEwNjAzMTYyMjE2WjCBmTELMAkGA1UEBhMCUFkxFjAUBgNVBAQMDUNBTExJWk8gUEVDQ0kxEjAQBgNVBAUTCUNJMjAzNDY2MTERMA8GA1UEKgwIRkVERVJJQ08xFzAVBgNVBAoMDlBFUlNPTkEgRklTSUNBMREwDwYDVQQLDAhGSVJNQSBGMjEfMB0GA1UEAwwWRkVERVJJQ08gQ0FMTElaTyBQRUNDSTCCASIwDQYJKoZIhvcNAQEBBQADggEPADCCAQoCggEBAO1yWZUw7DZFlbOn0lg+s1cBLQX+W7PeUcVt3azEZ/I8LPK0/StqLafJVfW0DFAeVd/cMgfhODalgY4viZoABXaR0l4C1FALTxbyNevlid7ZOZIMoSGvR3yoaVuUjMXJ0nygN90StcFSv3n2O0DdBuiAMmCU1fQv0ivcTOM3CqumWufaXnQP7XyFjDlUSL9x2t2PJIyNWQmVBLlncTWuZ+kI1m2WspWICA0ycZAYEgjGbXja/hDWc0HsNLbVVfe/GP4zrBCnbBrZjsQvRQ8DnVn3nV4ZQeeaFi6ziSNmu6VUJBg61nszvhjeBDho9vUNRwCz568XWYgF+DODuG222O0CAwEAAaOCA34wggN6MAwGA1UdEwEB/wQCMAAwDgYDVR0PAQH/BAQDAgXgMCoGA1UdJQEB/wQgMB4GCCsGAQUFBwMBBggrBgEFBQcDAgYIKwYBBQUHAwQwHQYDVR0OBBYEFNWfOKUHxHm1tiemgXwgZM2hqBCFMIGWBggrBgEFBQcBAQSBiTCBhjA5BggrBgEFBQcwAYYtaHR0cD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MGA1UdEQQcMBqBGGZjYWxsaXpvQGludmVzdG9y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B1+e6ZG61DTdFwdQJqOpOQO+44g0NWTf1wFf9JBeXTtjedlhuf8HZwq5XZVYZM+3c3eVTNqha2c6QxonbbWvHLT2EQ+1qtp0lx8fsT6h/enM7kHJ5VLb15od+gZxPfEVjLb8weWJL22JQjS0lP9yVJ5w+Cy5yKDmIE+a8p/G/Qbf2pU4j0yB1RWHvAuLHh9/IGef2QtDCWy5dnDbdcrZowlqGjSXZrJu16W1boPCmH3K9s6cn9MZLc2gYFhRhj22s+Qg4NL8Vg2P+r41iRb/XZyO8ezdTFtR69KMqM3tGKH+J+74dFZF23Wkg/2TCT0SRHo9QH0EQPTwICZucLLM7TMLtQn9uUlumKWO7RML8nNT7P4+6bAp4YsBlj08rruqJQbvd4VWiG9npjbr7JUtnthMiWjkDpiAiFhC+2PQoqxY+r0V7/+ZF8PjeB0kvIeqISN8gLV4bXijQASCOtRsY+Gu8r60ch3Kj4TypbG1wZfx1njXl/vwgurQTkInSLE1OzR2XQO341ctx6HhTE9Kkbfdqz80dGkPcJ7W/mvjALJngRAsQZuzVP7QiEzus3/mPQKmxawTLN75Y4JLGR7x/GW+LT0X3Th1ta9Eo22vBcPvjF3eKZlguOJMK6EihtjOfC4y1ZRALlUfFRSNtSrTuqMa1obXc0nIBYBiQhTv3Q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sXwd2Ytdl/jR5RkRZzRjjpdZN8RYKsDC0eQ20RPJE0A=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XE8N9CCW6YPKKFHKoVXlpQGhLY/4LnBBcVE6c1F547E=</DigestValue>
      </Reference>
      <Reference URI="/xl/media/image3.emf?ContentType=image/x-emf">
        <DigestMethod Algorithm="http://www.w3.org/2001/04/xmlenc#sha256"/>
        <DigestValue>O81XkMPiV2XoHG4mmARsKRxMNCznL6X3y8RbJCcwQZE=</DigestValue>
      </Reference>
      <Reference URI="/xl/media/image4.emf?ContentType=image/x-emf">
        <DigestMethod Algorithm="http://www.w3.org/2001/04/xmlenc#sha256"/>
        <DigestValue>q9kdA/AqhIRo9qfPT9dw+J+mQPL+/suR7XmshTnD0ZE=</DigestValue>
      </Reference>
      <Reference URI="/xl/media/image5.emf?ContentType=image/x-emf">
        <DigestMethod Algorithm="http://www.w3.org/2001/04/xmlenc#sha256"/>
        <DigestValue>FEwTZmlErLhJnDGb7lultUinAanPTOBkUZlnnqWI2Hc=</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XiDfPs2VEFk+LkZs5AYUJAIxe9MfzamGfHOXbstEzVo=</DigestValue>
      </Reference>
      <Reference URI="/xl/styles.xml?ContentType=application/vnd.openxmlformats-officedocument.spreadsheetml.styles+xml">
        <DigestMethod Algorithm="http://www.w3.org/2001/04/xmlenc#sha256"/>
        <DigestValue>/cQhiqzLPV6EF5fSuWJ2L4nm/wJRjGWMD02hlYuVcjw=</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2lPgQ9MYmEMWPvzqt5Zono+Wu394HaYqJ4snjcaQLVM=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auHfvfBc72xi9+UrJtlrOqL79xAIrPUmh9wVS3XnDcg=</DigestValue>
      </Reference>
      <Reference URI="/xl/worksheets/sheet10.xml?ContentType=application/vnd.openxmlformats-officedocument.spreadsheetml.worksheet+xml">
        <DigestMethod Algorithm="http://www.w3.org/2001/04/xmlenc#sha256"/>
        <DigestValue>yRPDeGpIzK4OxgCImhfmoJpuYqKxyrLeTI77viGQbi8=</DigestValue>
      </Reference>
      <Reference URI="/xl/worksheets/sheet11.xml?ContentType=application/vnd.openxmlformats-officedocument.spreadsheetml.worksheet+xml">
        <DigestMethod Algorithm="http://www.w3.org/2001/04/xmlenc#sha256"/>
        <DigestValue>kIbw+j9ZVlPxOJx0ijVZJXp3JP16awKB0+oYyptsnWQ=</DigestValue>
      </Reference>
      <Reference URI="/xl/worksheets/sheet12.xml?ContentType=application/vnd.openxmlformats-officedocument.spreadsheetml.worksheet+xml">
        <DigestMethod Algorithm="http://www.w3.org/2001/04/xmlenc#sha256"/>
        <DigestValue>QpTHxSMgc3eNOafSh+V4jyD8lwb8HAST+XM9KxxUxTo=</DigestValue>
      </Reference>
      <Reference URI="/xl/worksheets/sheet2.xml?ContentType=application/vnd.openxmlformats-officedocument.spreadsheetml.worksheet+xml">
        <DigestMethod Algorithm="http://www.w3.org/2001/04/xmlenc#sha256"/>
        <DigestValue>ex6NXwvNzHT0MxCmo6cXp3NPiQ2K5G0Drq1aEUnQJSM=</DigestValue>
      </Reference>
      <Reference URI="/xl/worksheets/sheet3.xml?ContentType=application/vnd.openxmlformats-officedocument.spreadsheetml.worksheet+xml">
        <DigestMethod Algorithm="http://www.w3.org/2001/04/xmlenc#sha256"/>
        <DigestValue>LsHgl8QfsMpjHtxcei13rX9GldZlUaC0A3nP3xlRN8E=</DigestValue>
      </Reference>
      <Reference URI="/xl/worksheets/sheet4.xml?ContentType=application/vnd.openxmlformats-officedocument.spreadsheetml.worksheet+xml">
        <DigestMethod Algorithm="http://www.w3.org/2001/04/xmlenc#sha256"/>
        <DigestValue>AR0oQYMUyDggx5StsQoUGMqWptFkThclTQlZO6K9sG4=</DigestValue>
      </Reference>
      <Reference URI="/xl/worksheets/sheet5.xml?ContentType=application/vnd.openxmlformats-officedocument.spreadsheetml.worksheet+xml">
        <DigestMethod Algorithm="http://www.w3.org/2001/04/xmlenc#sha256"/>
        <DigestValue>9XEIZ/hJ860+3bFp/fcgresflm7bQF2yG89P8yXvTAk=</DigestValue>
      </Reference>
      <Reference URI="/xl/worksheets/sheet6.xml?ContentType=application/vnd.openxmlformats-officedocument.spreadsheetml.worksheet+xml">
        <DigestMethod Algorithm="http://www.w3.org/2001/04/xmlenc#sha256"/>
        <DigestValue>uMHNiKyZJmeSnmMwydBs8XDWChYVe9LjNSCvYEQAX8U=</DigestValue>
      </Reference>
      <Reference URI="/xl/worksheets/sheet7.xml?ContentType=application/vnd.openxmlformats-officedocument.spreadsheetml.worksheet+xml">
        <DigestMethod Algorithm="http://www.w3.org/2001/04/xmlenc#sha256"/>
        <DigestValue>EvCjtmS+icI18rpo1bkbiwfXiykhtDcYPsQrcltVAOs=</DigestValue>
      </Reference>
      <Reference URI="/xl/worksheets/sheet8.xml?ContentType=application/vnd.openxmlformats-officedocument.spreadsheetml.worksheet+xml">
        <DigestMethod Algorithm="http://www.w3.org/2001/04/xmlenc#sha256"/>
        <DigestValue>mQ9S3OkJbXA/f2ib7XZd2lgZ1NQs0xPWbxrslqXrQ5c=</DigestValue>
      </Reference>
      <Reference URI="/xl/worksheets/sheet9.xml?ContentType=application/vnd.openxmlformats-officedocument.spreadsheetml.worksheet+xml">
        <DigestMethod Algorithm="http://www.w3.org/2001/04/xmlenc#sha256"/>
        <DigestValue>z7/PhlBJu5o9nHCv+lfEG08LLjrpPkFP0iH/jWu4PW0=</DigestValue>
      </Reference>
    </Manifest>
    <SignatureProperties>
      <SignatureProperty Id="idSignatureTime" Target="#idPackageSignature">
        <mdssi:SignatureTime xmlns:mdssi="http://schemas.openxmlformats.org/package/2006/digital-signature">
          <mdssi:Format>YYYY-MM-DDThh:mm:ssTZD</mdssi:Format>
          <mdssi:Value>2020-07-31T21:48:19Z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16.0.13001/20</OfficeVersion>
          <ApplicationVersion>16.0.13001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2020-07-31T21:48:19Z</xd:SigningTime>
          <xd:SigningCertificate>
            <xd:Cert>
              <xd:CertDigest>
                <DigestMethod Algorithm="http://www.w3.org/2001/04/xmlenc#sha256"/>
                <DigestValue>SWmuNmIvaJ4c5L2HTVwypbSqhpbmVolPq4zu1vzP/ek=</DigestValue>
              </xd:CertDigest>
              <xd:IssuerSerial>
                <X509IssuerName>C=PY, O=DOCUMENTA S.A., CN=CA-DOCUMENTA S.A., SERIALNUMBER=RUC 80050172-1</X509IssuerName>
                <X509SerialNumber>3927175118958422245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AjGwAAkQ0AACBFTUYAAAEAABwAAKo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LdnCQAAAAkAAACQxB4AQElhds7RKWhoW04ACN1FAwAAAACF/5PHGFZOBRhXTgUcuitoWDwmkQDFHgDd7rhnAgIAAKTEHgAlAAAAMwAAAGAAAAAzAAAAIgAAANztIAUYPSaR/////1u908t977hnQMYeAEnakHWQxB4AAAAAAAAAkHUCAAAA9f///wAAAAAAAAAAAAAAAJABAAAAAAABAAAAAHMAZQBnAG8AZQAgAHUAaQDVmLqB9MQeAPGwYHcAAGF26MQeAAAAAADwxB4AAAAAAI3Ct2cAAGF2AAAAABMAFADO0SloQElhdgjFHgA0X7F1AABhds7RKWiNwrdnZHYACAAAAAAlAAAADAAAAAEAAAAYAAAADAAAAAAAAAASAAAADAAAAAEAAAAeAAAAGAAAAL0AAAAEAAAA9wAAABEAAAAlAAAADAAAAAEAAABUAAAAiAAAAL4AAAAEAAAA9QAAABAAAAABAAAAVRXZQXsJ2UG+AAAABAAAAAoAAABMAAAAAAAAAAAAAAAAAAAA//////////9gAAAAMwAxAC8AMAA3AC8AMgAwADIAM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eAB5V7Hcw6x4AvlXsdwkAAAAI3UUD6VXsd3zrHgAI3UUDpNEpaAAAAACk0SloAAAAAAjdRQMAAAAAAAAAAAAAAAAAAAAAwOxFAwAAAAAAAAAAAAAAAAAAAAAAAAAAAAAAAAAAAAAAAAAAAAAAAAAAAAAAAAAAAAAAAAAAAAAAAAAAAAAAAHzvHgCptrqBJOweAKIt53cAAAAAAQAAAHzrHgD//wAAAAAAAFww53dcMOd3jOseAFTsHgBY7B4AAAAAAAAAAABmQWF3jcK3Z1QGZP8HAAAAjOweAORdV3cB2AAAjOweAAAAAAAAAAAAAAAAAAAAAAAAAAAAYCBIE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B0AHduQdcghBwAgmR0AAAAAAI6u53e4dVlhjq7ndwAAAAAAAAAAIAAAANAEKBLkmB0AM+ORdAAARQMAAAAAIAAAAKCdHQCgDwAAYJ0dAGahAGEgAAAAAQAAAHWHAGGL3yIq0AQoEivg0MsMmh0A0JodAEnakHUgmR0ABgAAAAAAkHUk5mJh4P///wAAAAAAAAAAAAAAAJABAAAAAAABAAAAAGEAcgBpAGEAbAAAAAAAAAAAAAAAAAAAAAAAAAAAAAAAAAAAAGZBYXcAAAAAVAZk/wYAAACEmh0A5F1XdwHYAACEmh0AAAAAAAAAAAAAAAAAAAAAAAAAAACgillhZHYACAAAAAAlAAAADAAAAAMAAAAYAAAADAAAAAAAAAASAAAADAAAAAEAAAAWAAAADAAAAAgAAABUAAAAVAAAAAoAAAAnAAAAHgAAAEoAAAABAAAAVRXZQXsJ2UEKAAAASwAAAAEAAABMAAAABAAAAAkAAAAnAAAAIAAAAEsAAABQAAAAWABlbR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TAAAARwAAACkAAAAzAAAAqwAAABUAAAAhAPAAAAAAAAAAAAAAAIA/AAAAAAAAAAAAAIA/AAAAAAAAAAAAAAAAAAAAAAAAAAAAAAAAAAAAAAAAAAAlAAAADAAAAAAAAIAoAAAADAAAAAQAAABSAAAAcAEAAAQAAADw////AAAAAAAAAAAAAAAAkAEAAAAAAAEAAAAAcwBlAGcAbwBlACAAdQBpAAAAAAAAAAAAAAAAAAAAAAAAAAAAAAAAAAAAAAAAAAAAAAAAAAAAAAAAAAAAAAAAAAAAHQAd25B1AAAAAFSZHQAAAAAAAAAAAGhI3joQmR0Ak4IhYAEAAADAmR0AIA0AhAAAAAAcYSWRHJkdACy3vWcozSAFYDzOEMPbIioCAAAA3JodAOy4HmH/////6JodAMMBCGED2CIqH+DQy8CfHQAEmx0ASdqQdVSZHQAHAAAAAACQdQAAAADw////AAAAAAAAAAAAAAAAkAEAAAAAAAEAAAAAcwBlAGcAbwBlACAAdQBpAAAAAAAAAAAAAAAAAAAAAAAJAAAAAAAAAGZBYXcAAAAAVAZk/wkAAAC4mh0A5F1XdwHYAAC4mh0AAAAAAAAAAAAAAAAAAAAAAAAAAABkdgAIAAAAACUAAAAMAAAABAAAABgAAAAMAAAAAAAAABIAAAAMAAAAAQAAAB4AAAAYAAAAKQAAADMAAADUAAAASAAAACUAAAAMAAAABAAAAFQAAADQAAAAKgAAADMAAADSAAAARwAAAAEAAABVFdlBewnZQSoAAAAzAAAAFgAAAEwAAAAAAAAAAAAAAAAAAAD//////////3gAAABGAGUAZABlAHIAaQBjAG8AIABDAEEATABMAEkAWgBPACAAUABFAEMAQwBJAAgAAAAIAAAACQAAAAgAAAAGAAAABAAAAAcAAAAJAAAABAAAAAoAAAAKAAAACAAAAAgAAAAEAAAACQAAAAwAAAAEAAAACQAAAAgAAAAKAAAACg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RXZQXsJ2U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rAAAAAoAAABgAAAAVgAAAGwAAAABAAAAVRXZQXsJ2UEKAAAAYAAAABAAAABMAAAAAAAAAAAAAAAAAAAA//////////9sAAAARABpAHIAZQBjAHQAbwByACAAVABpAHQAdQBsAGEAcgAIAAAAAwAAAAQAAAAGAAAABQAAAAQAAAAHAAAABAAAAAMAAAAGAAAAAwAAAAQAAAAHAAAAAwAAAAYAAAAE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RXZQXsJ2U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AjGwAAkQ0AACBFTUYAAAEAbCEAALE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LdnCQAAAAkAAACQxB4AQElhds7RKWhoW04ACN1FAwAAAACF/5PHGFZOBRhXTgUcuitoWDwmkQDFHgDd7rhnAgIAAKTEHgAlAAAAMwAAAGAAAAAzAAAAIgAAANztIAUYPSaR/////1u908t977hnQMYeAEnakHWQxB4AAAAAAAAAkHUCAAAA9f///wAAAAAAAAAAAAAAAJABAAAAAAABAAAAAHMAZQBnAG8AZQAgAHUAaQDVmLqB9MQeAPGwYHcAAGF26MQeAAAAAADwxB4AAAAAAI3Ct2cAAGF2AAAAABMAFADO0SloQElhdgjFHgA0X7F1AABhds7RKWiNwrdnZHYACAAAAAAlAAAADAAAAAEAAAAYAAAADAAAAP8AAAASAAAADAAAAAEAAAAeAAAAGAAAACIAAAAEAAAAcgAAABEAAAAlAAAADAAAAAEAAABUAAAAqAAAACMAAAAEAAAAcAAAABAAAAABAAAAVRXZQXsJ2UEjAAAABAAAAA8AAABMAAAAAAAAAAAAAAAAAAAA//////////9sAAAARgBpAHIAbQBhACAAbgBvACAAdgDhAGwAaQBkAGEAAAA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B4AHlXsdzDrHgC+Vex3CQAAAAjdRQPpVex3fOseAAjdRQOk0SloAAAAAKTRKWgAAAAACN1FAwAAAAAAAAAAAAAAAAAAAADA7EUDAAAAAAAAAAAAAAAAAAAAAAAAAAAAAAAAAAAAAAAAAAAAAAAAAAAAAAAAAAAAAAAAAAAAAAAAAAAAAAAAfO8eAKm2uoEk7B4Aoi3ndwAAAAABAAAAfOseAP//AAAAAAAAXDDnd1ww53eM6x4AVOweAFjsHgAAAAAAAAAAAGZBYXeNwrdnVAZk/wcAAACM7B4A5F1XdwHYAACM7B4AAAAAAAAAAAAAAAAAAAAAAAAAAABgIEgQ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HQAd25B1yCEHACCZHQAAAAAAjq7nd7h1WWGOrud3AAAAAAAAAAAgAAAA0AQoEuSYHQAz45F0AABFAwAAAAAgAAAAoJ0dAKAPAABgnR0AZqEAYSAAAAABAAAAdYcAYYvfIirQBCgSK+DQywyaHQDQmh0ASdqQdSCZHQAGAAAAAACQdSTmYmHg////AAAAAAAAAAAAAAAAkAEAAAAAAAEAAAAAYQByAGkAYQBsAAAAAAAAAAAAAAAAAAAAAAAAAAAAAAAAAAAAZkFhdwAAAABUBmT/BgAAAISaHQDkXVd3AdgAAISaHQAAAAAAAAAAAAAAAAAAAAAAAAAAAKCKWWFkdgAIAAAAACUAAAAMAAAAAwAAABgAAAAMAAAAAAAAABIAAAAMAAAAAQAAABYAAAAMAAAACAAAAFQAAABUAAAACgAAACcAAAAeAAAASgAAAAEAAABVFdlBewnZ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NMAAABHAAAAKQAAADMAAACrAAAAFQAAACEA8AAAAAAAAAAAAAAAgD8AAAAAAAAAAAAAgD8AAAAAAAAAAAAAAAAAAAAAAAAAAAAAAAAAAAAAAAAAACUAAAAMAAAAAAAAgCgAAAAMAAAABAAAAFIAAABwAQAABAAAAPD///8AAAAAAAAAAAAAAACQAQAAAAAAAQAAAABzAGUAZwBvAGUAIAB1AGkAAAAAAAAAAAAAAAAAAAAAAAAAAAAAAAAAAAAAAAAAAAAAAAAAAAAAAAAAAAAAAAAAAAAdAB3bkHUAAAAAVJkdAAAAAAAAAAAAaEjeOhCZHQCTgiFgAQAAAMCZHQAgDQCEAAAAABxhJZEcmR0ALLe9ZyjNIAVgPM4Qw9siKgIAAADcmh0A7LgeYf/////omh0AwwEIYQPYIiof4NDLwJ8dAASbHQBJ2pB1VJkdAAcAAAAAAJB1AAAAAPD///8AAAAAAAAAAAAAAACQAQAAAAAAAQAAAABzAGUAZwBvAGUAIAB1AGkAAAAAAAAAAAAAAAAAAAAAAAkAAAAAAAAAZkFhdwAAAABUBmT/CQAAALiaHQDkXVd3AdgAALiaHQAAAAAAAAAAAAAAAAAAAAAAAAAAAGR2AAgAAAAAJQAAAAwAAAAEAAAAGAAAAAwAAAAAAAAAEgAAAAwAAAABAAAAHgAAABgAAAApAAAAMwAAANQAAABIAAAAJQAAAAwAAAAEAAAAVAAAANAAAAAqAAAAMwAAANIAAABHAAAAAQAAAFUV2UF7CdlBKgAAADMAAAAWAAAATAAAAAAAAAAAAAAAAAAAAP//////////eAAAAEYAZQBkAGUAcgBpAGMAbwAgAEMAQQBMAEwASQBaAE8AIABQAEUAQwBDAEkACAAAAAgAAAAJAAAACAAAAAYAAAAEAAAABwAAAAkAAAAEAAAACgAAAAoAAAAIAAAACAAAAAQAAAAJAAAADAAAAAQAAAAJAAAACAAAAAoAAAAK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FdlBewnZ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FdlBewnZ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FdlBewnZQQoAAABwAAAAIwAAAEwAAAAEAAAACQAAAHAAAADRAAAAfQAAAJQAAABGAGkAcgBtAGEAZABvACAAcABvAHIAOgAgAEYARQBEAEUAUgBJAEMATwAgAEMAQQBMAEwASQBaAE8AIABQAEUAQwBDAEkAAAAGAAAAAwAAAAQAAAAJAAAABgAAAAcAAAAHAAAAAwAAAAcAAAAHAAAABAAAAAMAAAADAAAABgAAAAYAAAAIAAAABgAAAAcAAAADAAAABwAAAAkAAAADAAAABwAAAAcAAAAFAAAABQAAAAMAAAAGAAAACQAAAAMAAAAGAAAABgAAAAcAAAAHAAAAAwAAABYAAAAMAAAAAAAAACUAAAAMAAAAAgAAAA4AAAAUAAAAAAAAABAAAAAU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1bJtwEDEoEfiJzCiBDOT0Zdec0aKP2dFm37RHGXYC60=</DigestValue>
    </Reference>
    <Reference Type="http://www.w3.org/2000/09/xmldsig#Object" URI="#idOfficeObject">
      <DigestMethod Algorithm="http://www.w3.org/2001/04/xmlenc#sha256"/>
      <DigestValue>4nhyrjeVzwd/h/LyDAp6Lo3AKlsuxH1XvObwO3jRhxg=</DigestValue>
    </Reference>
    <Reference Type="http://uri.etsi.org/01903#SignedProperties" URI="#idSignedProperties">
      <Transforms>
        <Transform Algorithm="http://www.w3.org/TR/2001/REC-xml-c14n-20010315"/>
      </Transforms>
      <DigestMethod Algorithm="http://www.w3.org/2001/04/xmlenc#sha256"/>
      <DigestValue>EMx1CWGtnkaIbDxqMRz2VDHPxSx5ijZrCsgw/wWb8Tg=</DigestValue>
    </Reference>
    <Reference Type="http://www.w3.org/2000/09/xmldsig#Object" URI="#idValidSigLnImg">
      <DigestMethod Algorithm="http://www.w3.org/2001/04/xmlenc#sha256"/>
      <DigestValue>uRIJq320MgAw5jdUnP/gZlOSgqqpcLB++Lh+z/CJucY=</DigestValue>
    </Reference>
    <Reference Type="http://www.w3.org/2000/09/xmldsig#Object" URI="#idInvalidSigLnImg">
      <DigestMethod Algorithm="http://www.w3.org/2001/04/xmlenc#sha256"/>
      <DigestValue>waZu06YEey7JiNdD5z0WYRdMrk+lyFzH0DgYo1eYu4Q=</DigestValue>
    </Reference>
  </SignedInfo>
  <SignatureValue>lFcx1jhk84uHp3YcLtnJ/bmB0AyfCCHiC+lnbidXuGoqFRSQ6oWEQS5LqU9XySrAl1/9kx7SMLRm
WDETcGc58winaa89QRf+f+7W04MPGrevzpEXdfxdMQzRsfJvucG3LyuMrI3bhUdJT+BWK4RETRJc
tKAHyWTakZmuL4UHjRDKvoh3fPD4DikukEJz4JfMZ8x48azlPaJpT/kQAVLLPmhbNbwyUpbCV9dg
//zDi+onu0F0Ci9FwvWHgBh6LwclME4a2SoRLQfewPJSDhnSO8lBdpbrTUiQ0rsm8vCz4FMtNYSJ
b69AkqXW2cInaRWLivy4Hn23HqICq7pZbLL/tQ==</SignatureValue>
  <KeyInfo>
    <X509Data>
      <X509Certificate>MIIIGjCCBgKgAwIBAgIIGibWbOdrZhgwDQYJKoZIhvcNAQELBQAwWzEXMBUGA1UEBRMOUlVDIDgwMDUwMTcyLTExGjAYBgNVBAMTEUNBLURPQ1VNRU5UQSBTLkEuMRcwFQYDVQQKEw5ET0NVTUVOVEEgUy5BLjELMAkGA1UEBhMCUFkwHhcNMTkwNjA0MTYzMjE3WhcNMjEwNjAzMTY0MjE3WjCBvTELMAkGA1UEBhMCUFkxHjAcBgNVBAQMFU9QT1JUTyBMRUlWQSBFU1BJTk9MQTESMBAGA1UEBRMJQ0k3MTczOTkzMRswGQYDVQQqDBJGRURFUklDTyBTRUJBU1RJQU4xFzAVBgNVBAoMDlBFUlNPTkEgRklTSUNBMREwDwYDVQQLDAhGSVJNQSBGMjExMC8GA1UEAwwoRkVERVJJQ08gU0VCQVNUSUFOIE9QT1JUTyBMRUlWQSBFU1BJTk9MQTCCASIwDQYJKoZIhvcNAQEBBQADggEPADCCAQoCggEBANDvY5N5RSX6MG9fWXnFy/0u9awgMmK6QfS6CCBi73dn+rOcZhjzn0+ujAsWt+hyBI4yAdVffIghKUX4iEluMX+S7hPAIcz40tb9oQqCwxwtSh5Ghf0QSlWsSM+MbUKNn7KWm0F/pDaDInkZXygjJ4bO/BsassTCrS93auXhkAHHCJ9fxNDF39paDO7uDoDTMXZtGaoGlU6ZfMIx5f/kNjSuiZUbFpj2rua58hn40ZriDV0QtYTzJMIOC7qY1DadRwrfCyKGCmGWtffqwX8btMAxdq4SI6KqsFmrpxyA7Ap0hK1zzhgS0lI40AC+3VQdEba7tb+JWQ9fj49R3cIaNZ0CAwEAAaOCA30wggN5MAwGA1UdEwEB/wQCMAAwDgYDVR0PAQH/BAQDAgXgMCoGA1UdJQEB/wQgMB4GCCsGAQUFBwMBBggrBgEFBQcDAgYIKwYBBQUHAwQwHQYDVR0OBBYEFDYmdPlwn1Z/yIHlpZ/HBWCD/O8dMIGWBggrBgEFBQcBAQSBiTCBhjA5BggrBgEFBQcwAYYtaHR0cD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IGA1UdEQQbMBmBF3NvcG9ydG9AaW52ZXN0b3IuY29tLnB5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4TEoB1SspEaHODb5dHuGwaLb1IfMjLEQjYF5ihr0R8Ig4cMOYRSxkX8CRR9X5055TCsXTYWfbtIn+uXEAGRArrHo0gbAXKfZd8VMY2iuMeeZXx0ONM/MtUIOfJisUXX1/lUyjwoe5P+HeU3DOaPeu7IrdQ0AnqLgFOeiMXDU+G1Yf5borREeSxtcqQ6T+juEYM7y6TdKgISE9X+oWjy4cz6S8PnP2htgUjrB8VDYAri9Ko8Z8nyOUSxSM2/cbqSOiGZMz8gy8KmFZZdgytTLU2Sad+28GF2PO2mvXL7r+vqok2yj4TIh5optXmA4cU0JcZ0CXGVqILWAIr4o5Ze2IZW3GZ8/PZNjaD8e1+5sIRIs0Xd/9zujlLgpk64gnXL33Wmge8qzDyXheHvKbW233v1p+NTEWmw9sE05V2bxFSTF6P9tqIMIXFQMP63qipVpnMjcneM20Tsc2cbrjtGxdOebDxrmGgnfXpbEN3OVN/JJCfmTmnLPQXnY4cbxpabqQbt4NaGSxZsvtAz36sHxFXuAxhIT3m2N113alpORBoC7GoKnTpIXPMN0+9oOXQXfeDhLrSGb9sQshlBEYVzW1PSBnjv5Do3PP95rZHZHiv2ndwO9PJ7QO/Y3s09L9nx9krw3HmeaDzS8pnhGny/LsR4Bh0X5KPa/Vpx7EydMflo=</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sXwd2Ytdl/jR5RkRZzRjjpdZN8RYKsDC0eQ20RPJE0A=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XE8N9CCW6YPKKFHKoVXlpQGhLY/4LnBBcVE6c1F547E=</DigestValue>
      </Reference>
      <Reference URI="/xl/media/image3.emf?ContentType=image/x-emf">
        <DigestMethod Algorithm="http://www.w3.org/2001/04/xmlenc#sha256"/>
        <DigestValue>O81XkMPiV2XoHG4mmARsKRxMNCznL6X3y8RbJCcwQZE=</DigestValue>
      </Reference>
      <Reference URI="/xl/media/image4.emf?ContentType=image/x-emf">
        <DigestMethod Algorithm="http://www.w3.org/2001/04/xmlenc#sha256"/>
        <DigestValue>q9kdA/AqhIRo9qfPT9dw+J+mQPL+/suR7XmshTnD0ZE=</DigestValue>
      </Reference>
      <Reference URI="/xl/media/image5.emf?ContentType=image/x-emf">
        <DigestMethod Algorithm="http://www.w3.org/2001/04/xmlenc#sha256"/>
        <DigestValue>FEwTZmlErLhJnDGb7lultUinAanPTOBkUZlnnqWI2Hc=</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XiDfPs2VEFk+LkZs5AYUJAIxe9MfzamGfHOXbstEzVo=</DigestValue>
      </Reference>
      <Reference URI="/xl/styles.xml?ContentType=application/vnd.openxmlformats-officedocument.spreadsheetml.styles+xml">
        <DigestMethod Algorithm="http://www.w3.org/2001/04/xmlenc#sha256"/>
        <DigestValue>/cQhiqzLPV6EF5fSuWJ2L4nm/wJRjGWMD02hlYuVcjw=</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2lPgQ9MYmEMWPvzqt5Zono+Wu394HaYqJ4snjcaQLVM=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auHfvfBc72xi9+UrJtlrOqL79xAIrPUmh9wVS3XnDcg=</DigestValue>
      </Reference>
      <Reference URI="/xl/worksheets/sheet10.xml?ContentType=application/vnd.openxmlformats-officedocument.spreadsheetml.worksheet+xml">
        <DigestMethod Algorithm="http://www.w3.org/2001/04/xmlenc#sha256"/>
        <DigestValue>yRPDeGpIzK4OxgCImhfmoJpuYqKxyrLeTI77viGQbi8=</DigestValue>
      </Reference>
      <Reference URI="/xl/worksheets/sheet11.xml?ContentType=application/vnd.openxmlformats-officedocument.spreadsheetml.worksheet+xml">
        <DigestMethod Algorithm="http://www.w3.org/2001/04/xmlenc#sha256"/>
        <DigestValue>kIbw+j9ZVlPxOJx0ijVZJXp3JP16awKB0+oYyptsnWQ=</DigestValue>
      </Reference>
      <Reference URI="/xl/worksheets/sheet12.xml?ContentType=application/vnd.openxmlformats-officedocument.spreadsheetml.worksheet+xml">
        <DigestMethod Algorithm="http://www.w3.org/2001/04/xmlenc#sha256"/>
        <DigestValue>QpTHxSMgc3eNOafSh+V4jyD8lwb8HAST+XM9KxxUxTo=</DigestValue>
      </Reference>
      <Reference URI="/xl/worksheets/sheet2.xml?ContentType=application/vnd.openxmlformats-officedocument.spreadsheetml.worksheet+xml">
        <DigestMethod Algorithm="http://www.w3.org/2001/04/xmlenc#sha256"/>
        <DigestValue>ex6NXwvNzHT0MxCmo6cXp3NPiQ2K5G0Drq1aEUnQJSM=</DigestValue>
      </Reference>
      <Reference URI="/xl/worksheets/sheet3.xml?ContentType=application/vnd.openxmlformats-officedocument.spreadsheetml.worksheet+xml">
        <DigestMethod Algorithm="http://www.w3.org/2001/04/xmlenc#sha256"/>
        <DigestValue>LsHgl8QfsMpjHtxcei13rX9GldZlUaC0A3nP3xlRN8E=</DigestValue>
      </Reference>
      <Reference URI="/xl/worksheets/sheet4.xml?ContentType=application/vnd.openxmlformats-officedocument.spreadsheetml.worksheet+xml">
        <DigestMethod Algorithm="http://www.w3.org/2001/04/xmlenc#sha256"/>
        <DigestValue>AR0oQYMUyDggx5StsQoUGMqWptFkThclTQlZO6K9sG4=</DigestValue>
      </Reference>
      <Reference URI="/xl/worksheets/sheet5.xml?ContentType=application/vnd.openxmlformats-officedocument.spreadsheetml.worksheet+xml">
        <DigestMethod Algorithm="http://www.w3.org/2001/04/xmlenc#sha256"/>
        <DigestValue>9XEIZ/hJ860+3bFp/fcgresflm7bQF2yG89P8yXvTAk=</DigestValue>
      </Reference>
      <Reference URI="/xl/worksheets/sheet6.xml?ContentType=application/vnd.openxmlformats-officedocument.spreadsheetml.worksheet+xml">
        <DigestMethod Algorithm="http://www.w3.org/2001/04/xmlenc#sha256"/>
        <DigestValue>uMHNiKyZJmeSnmMwydBs8XDWChYVe9LjNSCvYEQAX8U=</DigestValue>
      </Reference>
      <Reference URI="/xl/worksheets/sheet7.xml?ContentType=application/vnd.openxmlformats-officedocument.spreadsheetml.worksheet+xml">
        <DigestMethod Algorithm="http://www.w3.org/2001/04/xmlenc#sha256"/>
        <DigestValue>EvCjtmS+icI18rpo1bkbiwfXiykhtDcYPsQrcltVAOs=</DigestValue>
      </Reference>
      <Reference URI="/xl/worksheets/sheet8.xml?ContentType=application/vnd.openxmlformats-officedocument.spreadsheetml.worksheet+xml">
        <DigestMethod Algorithm="http://www.w3.org/2001/04/xmlenc#sha256"/>
        <DigestValue>mQ9S3OkJbXA/f2ib7XZd2lgZ1NQs0xPWbxrslqXrQ5c=</DigestValue>
      </Reference>
      <Reference URI="/xl/worksheets/sheet9.xml?ContentType=application/vnd.openxmlformats-officedocument.spreadsheetml.worksheet+xml">
        <DigestMethod Algorithm="http://www.w3.org/2001/04/xmlenc#sha256"/>
        <DigestValue>z7/PhlBJu5o9nHCv+lfEG08LLjrpPkFP0iH/jWu4PW0=</DigestValue>
      </Reference>
    </Manifest>
    <SignatureProperties>
      <SignatureProperty Id="idSignatureTime" Target="#idPackageSignature">
        <mdssi:SignatureTime xmlns:mdssi="http://schemas.openxmlformats.org/package/2006/digital-signature">
          <mdssi:Format>YYYY-MM-DDThh:mm:ssTZD</mdssi:Format>
          <mdssi:Value>2020-07-31T21:50:16Z</mdssi:Value>
        </mdssi:SignatureTime>
      </SignatureProperty>
    </SignatureProperties>
  </Object>
  <Object Id="idOfficeObject">
    <SignatureProperties>
      <SignatureProperty Id="idOfficeV1Details" Target="#idPackageSignature">
        <SignatureInfoV1 xmlns="http://schemas.microsoft.com/office/2006/digsig">
          <SetupID>{1B59BD99-96DC-4217-86B9-1B85FBC46CB5}</SetupID>
          <SignatureText>Sebastian Oporto Leiva</SignatureText>
          <SignatureImage/>
          <SignatureComments/>
          <WindowsVersion>10.0</WindowsVersion>
          <OfficeVersion>16.0.13001/20</OfficeVersion>
          <ApplicationVersion>16.0.13001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2020-07-31T21:50:16Z</xd:SigningTime>
          <xd:SigningCertificate>
            <xd:Cert>
              <xd:CertDigest>
                <DigestMethod Algorithm="http://www.w3.org/2001/04/xmlenc#sha256"/>
                <DigestValue>QhP5e85eQG4bWE+IWRz67JUbVXp7WgavzjkzrSfWs+E=</DigestValue>
              </xd:CertDigest>
              <xd:IssuerSerial>
                <X509IssuerName>C=PY, O=DOCUMENTA S.A., CN=CA-DOCUMENTA S.A., SERIALNUMBER=RUC 80050172-1</X509IssuerName>
                <X509SerialNumber>1884429257328518680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sBAAB/AAAAAAAAAAAAAAAxIwAAkQ0AACBFTUYAAAEAYBwAAKoAAAAGAAAAAAAAAAAAAAAAAAAAgAcAADgEAAAJAgAAJQEAAAAAAAAAAAAAAAAAACjzBwCIeAQ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LdnCQAAAAkAAAAovz4DQElhds7RKWgQqYsAyMOMAwAAAACF/5PHKKSKBQiligUcuito53IiEJi/PgPd7rhnAgIAADy/PgMlAAAAMwAAAGAAAAAzAAAAIgAAAAS2swWncyIQ//////OmuId977hn2MA+A0nakHUovz4DAAAAAAAAkHUCAAAA9f///wAAAAAAAAAAAAAAAJABAAAAAAABAAAAAHMAZQBnAG8AZQAgAHUAaQCaoIIzjL8+A/GwYHcAAGF2gL8+AwAAAACIvz4DAAAAAI3Ct2cAAGF2AAAAABMAFADO0SloQElhdqC/PgM0X7F1AABhds7RKWiNwrdnZHYACAAAAAAlAAAADAAAAAEAAAAYAAAADAAAAAAAAAASAAAADAAAAAEAAAAeAAAAGAAAAL0AAAAEAAAA9wAAABEAAAAlAAAADAAAAAEAAABUAAAAiAAAAL4AAAAEAAAA9QAAABAAAAABAAAAVRXZQXsJ2UG+AAAABAAAAAoAAABMAAAAAAAAAAAAAAAAAAAA//////////9gAAAAMwAxAC8AMAA3AC8AMgAwADIAMAAGAAAABgAAAAQAAAAGAAAABgAAAAQAAAAGAAAABgAAAAYAAAAGAAAASwAAAEAAAAAwAAAABQAAACAAAAABAAAAAQAAABAAAAAAAAAAAAAAAEwBAACAAAAAAAAAAAAAAABMAQAAgAAAAFIAAABwAQAAAgAAABAAAAAHAAAAAAAAAAAAAAC8AgAAAAAAAAECAiJTAHkAcwB0AGUAbQAAAAAAAAAAAAAAAAAAAAAAAAAAAAAAAAAAAAAAAAAAAAAAAAAAAAAAAAAAAAAAAAAAAAAAAADsdyxlPQO+Vex3CQAAAMjDjAPpVex3eGU9A8jDjAOk0SloAAAAAKTRKWgAAAAAyMOMAwAAAAAAAAAAAAAAAAAAAAAQ8YwDAAAAAAAAAAAAAAAAAAAAAAAAAAAAAAAAAAAAAAAAAAAAAAAAAAAAAAAAAAAAAAAAAAAAAAAAAAAAAAAAAAAAAHZ7gTMAAAAAIGY9A6It53cAAAAAAQAAAHhlPQP//wAAAAAAAFww53dcMOd3cGU9A1BmPQNUZj0DAAApaAcAAAAAAAAAZkFhdwkAAABUBvD/BwAAAIhmPQPkXVd3AdgAAIhmPQM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D0DHduQdUAZJwPIZD0DAAAAAI6u53e4dVlhjq7ndwAAAAAAAAAAIAAAAPhChRGMZD0DM+ORdAAAjAMAAAAAIAAAAEhpPQOgDwAACGk9A2ahAGEgAAAAAQAAAHWHAGFnTdLn+EKFEVN9u4e0ZT0DeGY9A0nakHXIZD0DBAAAAAAAkHUk5mJh4P///wAAAAAAAAAAAAAAAJABAAAAAAABAAAAAGEAcgBpAGEAbAAAAAAAAAAAAAAAAAAAAAAAAAAAAAAAAAAAAGZBYXcAAAAAVAbw/wYAAAAsZj0D5F1XdwHYAAAsZj0DAAAAAAAAAAAAAAAAAAAAAAAAAACgillhZHYACAAAAAAlAAAADAAAAAMAAAAYAAAADAAAAAAAAAASAAAADAAAAAEAAAAWAAAADAAAAAgAAABUAAAAVAAAAAoAAAAnAAAAHgAAAEoAAAABAAAAVRXZQXsJ2U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LAAAARwAAACkAAAAzAAAAowAAABUAAAAhAPAAAAAAAAAAAAAAAIA/AAAAAAAAAAAAAIA/AAAAAAAAAAAAAAAAAAAAAAAAAAAAAAAAAAAAAAAAAAAlAAAADAAAAAAAAIAoAAAADAAAAAQAAABSAAAAcAEAAAQAAADw////AAAAAAAAAAAAAAAAkAEAAAAAAAEAAAAAcwBlAGcAbwBlACAAdQBpAAAAAAAAAAAAAAAAAAAAAAAAAAAAAAAAAAAAAAAAAAAAAAAAAAAAAAAAAAAAAAAAAAAAPQMd25B1AAAAAPxkPQMAAAAAAAAAADpSP424ZD0Dk4IhYAEAAABoZT0DIA0AhAAAAACTqCEQxGQ9Ayy3vWdwm7MFAMicEb9A0ucCAAAAhGY9A+y4HmH/////kGY9A8MBCGH/QtLnB327h2hrPQOsZj0DSdqQdfxkPQMFAAAAAACQdQAAAADw////AAAAAAAAAAAAAAAAkAEAAAAAAAEAAAAAcwBlAGcAbwBlACAAdQBpAAAAAAAAAAAAAAAAAAAAAAAJAAAAAAAAAGZBYXcAAAAAVAbw/wkAAABgZj0D5F1XdwHYAABgZj0DAAAAAAAAAAAAAAAAAAAAAAAAAABkdgAIAAAAACUAAAAMAAAABAAAABgAAAAMAAAAAAAAABIAAAAMAAAAAQAAAB4AAAAYAAAAKQAAADMAAADMAAAASAAAACUAAAAMAAAABAAAAFQAAADQAAAAKgAAADMAAADKAAAARwAAAAEAAABVFdlBewnZQSoAAAAzAAAAFgAAAEwAAAAAAAAAAAAAAAAAAAD//////////3gAAABTAGUAYgBhAHMAdABpAGEAbgAgAE8AcABvAHIAdABvACAATABlAGkAdgBhAAkAAAAIAAAACQAAAAgAAAAHAAAABQAAAAQAAAAIAAAACQAAAAQAAAAMAAAACQAAAAkAAAAGAAAABQAAAAkAAAAEAAAACAAAAAgAAAAEAAAACAAAAAgAAABLAAAAQAAAADAAAAAFAAAAIAAAAAEAAAABAAAAEAAAAAAAAAAAAAAATAEAAIAAAAAAAAAAAAAAAEwBAACAAAAAJQAAAAwAAAACAAAAJwAAABgAAAAFAAAAAAAAAP///wAAAAAAJQAAAAwAAAAFAAAATAAAAGQAAAAAAAAAUAAAAEsBAAB8AAAAAAAAAFAAAABMAQAALQAAACEA8AAAAAAAAAAAAAAAgD8AAAAAAAAAAAAAgD8AAAAAAAAAAAAAAAAAAAAAAAAAAAAAAAAAAAAAAAAAACUAAAAMAAAAAAAAgCgAAAAMAAAABQAAACcAAAAYAAAABQAAAAAAAAD///8AAAAAACUAAAAMAAAABQAAAEwAAABkAAAACQAAAFAAAAD/AAAAXAAAAAkAAABQAAAA9wAAAA0AAAAhAPAAAAAAAAAAAAAAAIA/AAAAAAAAAAAAAIA/AAAAAAAAAAAAAAAAAAAAAAAAAAAAAAAAAAAAAAAAAAAlAAAADAAAAAAAAIAoAAAADAAAAAUAAAAlAAAADAAAAAEAAAAYAAAADAAAAAAAAAASAAAADAAAAAEAAAAeAAAAGAAAAAkAAABQAAAAAAEAAF0AAAAlAAAADAAAAAEAAABUAAAA0AAAAAoAAABQAAAAgAAAAFwAAAABAAAAVRXZQXsJ2UEKAAAAUAAAABYAAABMAAAAAAAAAAAAAAAAAAAA//////////94AAAAUwBlAGIAYQBzAHQAaQBhAG4AIABPAHAAbwByAHQAbwAgAEwAZQBpAHYAYQAGAAAABgAAAAcAAAAGAAAABQAAAAQAAAADAAAABgAAAAcAAAADAAAACQAAAAcAAAAHAAAABAAAAAQAAAAHAAAAAwAAAAUAAAAGAAAAAwAAAAUAAAAGAAAASwAAAEAAAAAwAAAABQAAACAAAAABAAAAAQAAABAAAAAAAAAAAAAAAEwBAACAAAAAAAAAAAAAAABM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oAAAAAoAAABgAAAAVQAAAGwAAAABAAAAVRXZQXsJ2UEKAAAAYAAAAA4AAABMAAAAAAAAAAAAAAAAAAAA//////////9oAAAAVgBpAGMAZQBwAHIAZQBzAGkAZABlAG4AdABlAAcAAAADAAAABQAAAAYAAAAHAAAABAAAAAYAAAAFAAAAAwAAAAcAAAAGAAAABwAAAAQAAAAGAAAASwAAAEAAAAAwAAAABQAAACAAAAABAAAAAQAAABAAAAAAAAAAAAAAAEwBAACAAAAAAAAAAAAAAABMAQAAgAAAACUAAAAMAAAAAgAAACcAAAAYAAAABQAAAAAAAAD///8AAAAAACUAAAAMAAAABQAAAEwAAABkAAAACQAAAHAAAABCAQAAfAAAAAkAAABwAAAAOgEAAA0AAAAhAPAAAAAAAAAAAAAAAIA/AAAAAAAAAAAAAIA/AAAAAAAAAAAAAAAAAAAAAAAAAAAAAAAAAAAAAAAAAAAlAAAADAAAAAAAAIAoAAAADAAAAAUAAAAlAAAADAAAAAEAAAAYAAAADAAAAAAAAAASAAAADAAAAAEAAAAWAAAADAAAAAAAAABUAAAAjAEAAAoAAABwAAAAQQEAAHwAAAABAAAAVRXZQXsJ2UEKAAAAcAAAADUAAABMAAAABAAAAAkAAABwAAAAQwEAAH0AAAC4AAAARgBpAHIAbQBhAGQAbwAgAHAAbwByADoAIABGAEUARABFAFIASQBDAE8AIABTAEUAQgBBAFMAVABJAEEATgAgAE8AUABPAFIAVABPACAATABFAEkAVgBBACAARQBTAFAASQBOAE8ATABBAAAABgAAAAMAAAAEAAAACQAAAAYAAAAHAAAABwAAAAMAAAAHAAAABwAAAAQAAAADAAAAAwAAAAYAAAAGAAAACAAAAAYAAAAHAAAAAwAAAAcAAAAJAAAAAwAAAAYAAAAGAAAABgAAAAcAAAAGAAAABgAAAAMAAAAHAAAACAAAAAMAAAAJAAAABgAAAAkAAAAHAAAABgAAAAkAAAADAAAABQAAAAYAAAADAAAABwAAAAcAAAADAAAABgAAAAYAAAAGAAAAAwAAAAgAAAAJAAAABQAAAAcAAAAWAAAADAAAAAAAAAAlAAAADAAAAAIAAAAOAAAAFAAAAAAAAAAQAAAAFAAAAA==</Object>
  <Object Id="idInvalidSigLnImg">AQAAAGwAAAAAAAAAAAAAAEsBAAB/AAAAAAAAAAAAAAAxIwAAkQ0AACBFTUYAAAEAzCEAALEAAAAGAAAAAAAAAAAAAAAAAAAAgAcAADgEAAAJAgAAJQEAAAAAAAAAAAAAAAAAACjzBwCIeAQ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LdnCQAAAAkAAAAovz4DQElhds7RKWgQqYsAyMOMAwAAAACF/5PHKKSKBQiligUcuito53IiEJi/PgPd7rhnAgIAADy/PgMlAAAAMwAAAGAAAAAzAAAAIgAAAAS2swWncyIQ//////OmuId977hn2MA+A0nakHUovz4DAAAAAAAAkHUCAAAA9f///wAAAAAAAAAAAAAAAJABAAAAAAABAAAAAHMAZQBnAG8AZQAgAHUAaQCaoIIzjL8+A/GwYHcAAGF2gL8+AwAAAACIvz4DAAAAAI3Ct2cAAGF2AAAAABMAFADO0SloQElhdqC/PgM0X7F1AABhds7RKWiNwrdnZHYACAAAAAAlAAAADAAAAAEAAAAYAAAADAAAAP8AAAASAAAADAAAAAEAAAAeAAAAGAAAACIAAAAEAAAAcgAAABEAAAAlAAAADAAAAAEAAABUAAAAqAAAACMAAAAEAAAAcAAAABAAAAABAAAAVRXZQXsJ2UEjAAAABAAAAA8AAABMAAAAAAAAAAAAAAAAAAAA//////////9sAAAARgBpAHIAbQBhACAAbgBvACAAdgDhAGwAaQBkAGEAbS8GAAAAAwAAAAQAAAAJAAAABgAAAAMAAAAHAAAABwAAAAMAAAAFAAAABgAAAAMAAAADAAAABwAAAAYAAABLAAAAQAAAADAAAAAFAAAAIAAAAAEAAAABAAAAEAAAAAAAAAAAAAAATAEAAIAAAAAAAAAAAAAAAEwBAACAAAAAUgAAAHABAAACAAAAEAAAAAcAAAAAAAAAAAAAALwCAAAAAAAAAQICIlMAeQBzAHQAZQBtAAAAAAAAAAAAAAAAAAAAAAAAAAAAAAAAAAAAAAAAAAAAAAAAAAAAAAAAAAAAAAAAAAAAAAAAAOx3LGU9A75V7HcJAAAAyMOMA+lV7Hd4ZT0DyMOMA6TRKWgAAAAApNEpaAAAAADIw4wDAAAAAAAAAAAAAAAAAAAAABDxjAMAAAAAAAAAAAAAAAAAAAAAAAAAAAAAAAAAAAAAAAAAAAAAAAAAAAAAAAAAAAAAAAAAAAAAAAAAAAAAAAAAAAAAdnuBMwAAAAAgZj0Doi3ndwAAAAABAAAAeGU9A///AAAAAAAAXDDnd1ww53dwZT0DUGY9A1RmPQMAACloBwAAAAAAAABmQWF3CQAAAFQG8P8HAAAAiGY9A+RdV3cB2AAAiGY9Aw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PQMd25B1QBknA8hkPQMAAAAAjq7nd7h1WWGOrud3AAAAAAAAAAAgAAAA+EKFEYxkPQMz45F0AACMAwAAAAAgAAAASGk9A6APAAAIaT0DZqEAYSAAAAABAAAAdYcAYWdN0uf4QoURU327h7RlPQN4Zj0DSdqQdchkPQMEAAAAAACQdSTmYmHg////AAAAAAAAAAAAAAAAkAEAAAAAAAEAAAAAYQByAGkAYQBsAAAAAAAAAAAAAAAAAAAAAAAAAAAAAAAAAAAAZkFhdwAAAABUBvD/BgAAACxmPQPkXVd3AdgAACxmPQMAAAAAAAAAAAAAAAAAAAAAAAAAAKCKWWFkdgAIAAAAACUAAAAMAAAAAwAAABgAAAAMAAAAAAAAABIAAAAMAAAAAQAAABYAAAAMAAAACAAAAFQAAABUAAAACgAAACcAAAAeAAAASgAAAAEAAABVFdlBewnZQQoAAABLAAAAAQAAAEwAAAAEAAAACQAAACcAAAAgAAAASwAAAFAAAABYAGwR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MsAAABHAAAAKQAAADMAAACjAAAAFQAAACEA8AAAAAAAAAAAAAAAgD8AAAAAAAAAAAAAgD8AAAAAAAAAAAAAAAAAAAAAAAAAAAAAAAAAAAAAAAAAACUAAAAMAAAAAAAAgCgAAAAMAAAABAAAAFIAAABwAQAABAAAAPD///8AAAAAAAAAAAAAAACQAQAAAAAAAQAAAABzAGUAZwBvAGUAIAB1AGkAAAAAAAAAAAAAAAAAAAAAAAAAAAAAAAAAAAAAAAAAAAAAAAAAAAAAAAAAAAAAAAAAAAA9Ax3bkHUAAAAA/GQ9AwAAAAAAAAAAOlI/jbhkPQOTgiFgAQAAAGhlPQMgDQCEAAAAAJOoIRDEZD0DLLe9Z3CbswUAyJwRv0DS5wIAAACEZj0D7LgeYf////+QZj0DwwEIYf9C0ucHfbuHaGs9A6xmPQNJ2pB1/GQ9AwUAAAAAAJB1AAAAAPD///8AAAAAAAAAAAAAAACQAQAAAAAAAQAAAABzAGUAZwBvAGUAIAB1AGkAAAAAAAAAAAAAAAAAAAAAAAkAAAAAAAAAZkFhdwAAAABUBvD/CQAAAGBmPQPkXVd3AdgAAGBmPQMAAAAAAAAAAAAAAAAAAAAAAAAAAGR2AAgAAAAAJQAAAAwAAAAEAAAAGAAAAAwAAAAAAAAAEgAAAAwAAAABAAAAHgAAABgAAAApAAAAMwAAAMwAAABIAAAAJQAAAAwAAAAEAAAAVAAAANAAAAAqAAAAMwAAAMoAAABHAAAAAQAAAFUV2UF7CdlBKgAAADMAAAAWAAAATAAAAAAAAAAAAAAAAAAAAP//////////eAAAAFMAZQBiAGEAcwB0AGkAYQBuACAATwBwAG8AcgB0AG8AIABMAGUAaQB2AGEACQAAAAgAAAAJAAAACAAAAAcAAAAFAAAABAAAAAgAAAAJAAAABAAAAAwAAAAJAAAACQAAAAYAAAAFAAAACQAAAAQAAAAIAAAACAAAAAQAAAAIAAAACAAAAEsAAABAAAAAMAAAAAUAAAAgAAAAAQAAAAEAAAAQAAAAAAAAAAAAAABMAQAAgAAAAAAAAAAAAAAATAEAAIAAAAAlAAAADAAAAAIAAAAnAAAAGAAAAAUAAAAAAAAA////AAAAAAAlAAAADAAAAAUAAABMAAAAZAAAAAAAAABQAAAASwEAAHwAAAAAAAAAUAAAAEw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DQAAAACgAAAFAAAACAAAAAXAAAAAEAAABVFdlBewnZQQoAAABQAAAAFgAAAEwAAAAAAAAAAAAAAAAAAAD//////////3gAAABTAGUAYgBhAHMAdABpAGEAbgAgAE8AcABvAHIAdABvACAATABlAGkAdgBhAAYAAAAGAAAABwAAAAYAAAAFAAAABAAAAAMAAAAGAAAABwAAAAMAAAAJAAAABwAAAAcAAAAEAAAABAAAAAcAAAADAAAABQAAAAYAAAADAAAABQAAAAYAAABLAAAAQAAAADAAAAAFAAAAIAAAAAEAAAABAAAAEAAAAAAAAAAAAAAATAEAAIAAAAAAAAAAAAAAAEwBAACAAAAAJQAAAAwAAAACAAAAJwAAABgAAAAFAAAAAAAAAP///wAAAAAAJQAAAAwAAAAFAAAATAAAAGQAAAAJAAAAYAAAAP8AAABsAAAACQAAAGAAAAD3AAAADQAAACEA8AAAAAAAAAAAAAAAgD8AAAAAAAAAAAAAgD8AAAAAAAAAAAAAAAAAAAAAAAAAAAAAAAAAAAAAAAAAACUAAAAMAAAAAAAAgCgAAAAMAAAABQAAACUAAAAMAAAAAQAAABgAAAAMAAAAAAAAABIAAAAMAAAAAQAAAB4AAAAYAAAACQAAAGAAAAAAAQAAbQAAACUAAAAMAAAAAQAAAFQAAACgAAAACgAAAGAAAABVAAAAbAAAAAEAAABVFdlBewnZQQoAAABgAAAADgAAAEwAAAAAAAAAAAAAAAAAAAD//////////2gAAABWAGkAYwBlAHAAcgBlAHMAaQBkAGUAbgB0AGUABwAAAAMAAAAFAAAABgAAAAcAAAAEAAAABgAAAAUAAAADAAAABwAAAAYAAAAHAAAABAAAAAYAAABLAAAAQAAAADAAAAAFAAAAIAAAAAEAAAABAAAAEAAAAAAAAAAAAAAATAEAAIAAAAAAAAAAAAAAAEwBAACAAAAAJQAAAAwAAAACAAAAJwAAABgAAAAFAAAAAAAAAP///wAAAAAAJQAAAAwAAAAFAAAATAAAAGQAAAAJAAAAcAAAAEIBAAB8AAAACQAAAHAAAAA6AQAADQAAACEA8AAAAAAAAAAAAAAAgD8AAAAAAAAAAAAAgD8AAAAAAAAAAAAAAAAAAAAAAAAAAAAAAAAAAAAAAAAAACUAAAAMAAAAAAAAgCgAAAAMAAAABQAAACUAAAAMAAAAAQAAABgAAAAMAAAAAAAAABIAAAAMAAAAAQAAABYAAAAMAAAAAAAAAFQAAACMAQAACgAAAHAAAABBAQAAfAAAAAEAAABVFdlBewnZQQoAAABwAAAANQAAAEwAAAAEAAAACQAAAHAAAABDAQAAfQAAALgAAABGAGkAcgBtAGEAZABvACAAcABvAHIAOgAgAEYARQBEAEUAUgBJAEMATwAgAFMARQBCAEEAUwBUAEkAQQBOACAATwBQAE8AUgBUAE8AIABMAEUASQBWAEEAIABFAFMAUABJAE4ATwBMAEEAAAAGAAAAAwAAAAQAAAAJAAAABgAAAAcAAAAHAAAAAwAAAAcAAAAHAAAABAAAAAMAAAADAAAABgAAAAYAAAAIAAAABgAAAAcAAAADAAAABwAAAAkAAAADAAAABgAAAAYAAAAGAAAABwAAAAYAAAAGAAAAAwAAAAcAAAAIAAAAAwAAAAkAAAAGAAAACQAAAAcAAAAGAAAACQAAAAMAAAAFAAAABgAAAAMAAAAHAAAABwAAAAMAAAAGAAAABgAAAAYAAAADAAAACAAAAAkAAAAFAAAABwAAABYAAAAMAAAAAAAAACUAAAAMAAAAAgAAAA4AAAAUAAAAAAAAABAAAAAU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 Roa</cp:lastModifiedBy>
  <dcterms:created xsi:type="dcterms:W3CDTF">2015-06-05T18:19:34Z</dcterms:created>
  <dcterms:modified xsi:type="dcterms:W3CDTF">2020-07-31T19:59:53Z</dcterms:modified>
</cp:coreProperties>
</file>