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mc:AlternateContent xmlns:mc="http://schemas.openxmlformats.org/markup-compatibility/2006">
    <mc:Choice Requires="x15">
      <x15ac:absPath xmlns:x15ac="http://schemas.microsoft.com/office/spreadsheetml/2010/11/ac" url="\\docs.edgelan\investor\iaf\04-FONDO OPPORTUNITY FUND RENTA FIJA USD\Balance General Fondo Opportunity\09-BALANCE OPPORTUNITY MARZO 2020\"/>
    </mc:Choice>
  </mc:AlternateContent>
  <xr:revisionPtr revIDLastSave="0" documentId="13_ncr:201_{826DACE5-9E48-4948-B81C-2D7991625E5F}" xr6:coauthVersionLast="45" xr6:coauthVersionMax="45" xr10:uidLastSave="{00000000-0000-0000-0000-000000000000}"/>
  <bookViews>
    <workbookView xWindow="-120" yWindow="-120" windowWidth="29040" windowHeight="15840"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6" i="12" l="1"/>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5" i="12"/>
  <c r="J68" i="12"/>
  <c r="O67" i="12"/>
  <c r="O66" i="12"/>
  <c r="O65" i="12"/>
  <c r="O64" i="12"/>
  <c r="O63" i="12"/>
  <c r="O62" i="12"/>
  <c r="O61" i="12"/>
  <c r="O60" i="12"/>
  <c r="O59" i="12"/>
  <c r="O58" i="12"/>
  <c r="O57" i="12"/>
  <c r="O56" i="12"/>
  <c r="O55" i="12"/>
  <c r="O54" i="12"/>
  <c r="O53" i="12"/>
  <c r="O52" i="12"/>
  <c r="O51" i="12"/>
  <c r="O50" i="12"/>
  <c r="O49" i="12"/>
  <c r="O48" i="12"/>
  <c r="O47" i="12"/>
  <c r="O46" i="12"/>
  <c r="O45" i="12"/>
  <c r="O44" i="12"/>
  <c r="O43" i="12"/>
  <c r="O42" i="12"/>
  <c r="O41" i="12"/>
  <c r="O40" i="12"/>
  <c r="O39" i="12"/>
  <c r="O38" i="12"/>
  <c r="O37" i="12"/>
  <c r="O36" i="12"/>
  <c r="O35" i="12"/>
  <c r="O34" i="12"/>
  <c r="O33" i="12"/>
  <c r="O32" i="12"/>
  <c r="O31" i="12"/>
  <c r="O30" i="12"/>
  <c r="O29" i="12"/>
  <c r="O28" i="12"/>
  <c r="O27" i="12"/>
  <c r="O26" i="12"/>
  <c r="O25" i="12"/>
  <c r="O24" i="12"/>
  <c r="O23" i="12"/>
  <c r="O22" i="12"/>
  <c r="O21" i="12"/>
  <c r="O20" i="12"/>
  <c r="O19" i="12"/>
  <c r="O18" i="12"/>
  <c r="O17" i="12"/>
  <c r="O16" i="12"/>
  <c r="O15" i="12"/>
  <c r="O14" i="12"/>
  <c r="O13" i="12"/>
  <c r="O12" i="12"/>
  <c r="O11" i="12"/>
  <c r="O10" i="12"/>
  <c r="O9" i="12"/>
  <c r="O8" i="12"/>
  <c r="O7" i="12"/>
  <c r="O6" i="12"/>
  <c r="O5" i="12"/>
  <c r="C102" i="11"/>
  <c r="E98" i="11"/>
  <c r="E102" i="11" s="1"/>
  <c r="E99" i="11"/>
  <c r="E100" i="11"/>
  <c r="E101" i="11"/>
  <c r="E97" i="11"/>
  <c r="C98" i="11"/>
  <c r="E82" i="11"/>
  <c r="E81" i="11"/>
  <c r="D10" i="5"/>
  <c r="D15" i="5" s="1"/>
  <c r="D23" i="5" s="1"/>
  <c r="D29" i="5"/>
  <c r="D14" i="5"/>
  <c r="D21" i="5"/>
  <c r="C24" i="1"/>
  <c r="B3" i="3"/>
  <c r="E18" i="1"/>
  <c r="E25" i="1" s="1"/>
  <c r="E24" i="1"/>
  <c r="D136" i="11"/>
  <c r="C136" i="11"/>
  <c r="E25" i="8"/>
  <c r="E24" i="8"/>
  <c r="E23" i="8"/>
  <c r="E18" i="8"/>
  <c r="D14" i="7"/>
  <c r="D12" i="6"/>
  <c r="D19" i="6" s="1"/>
  <c r="D18" i="6"/>
  <c r="C11" i="4"/>
  <c r="C16" i="4" s="1"/>
  <c r="C22" i="4" s="1"/>
  <c r="C15" i="4"/>
  <c r="C21" i="4"/>
  <c r="C28" i="4"/>
  <c r="D31" i="4"/>
  <c r="D15" i="4"/>
  <c r="C18" i="1"/>
  <c r="C10" i="9"/>
  <c r="C151" i="11"/>
  <c r="B151" i="11"/>
  <c r="D18" i="3"/>
  <c r="D19" i="3" s="1"/>
  <c r="D12" i="3"/>
  <c r="C18" i="3"/>
  <c r="C12" i="3"/>
  <c r="C19" i="3" s="1"/>
  <c r="C31" i="5"/>
  <c r="D35" i="4"/>
  <c r="D28" i="4"/>
  <c r="D32" i="4" s="1"/>
  <c r="D21" i="4"/>
  <c r="D11" i="4"/>
  <c r="D16" i="4" s="1"/>
  <c r="D22" i="4" s="1"/>
  <c r="A2" i="12"/>
  <c r="B4" i="2"/>
  <c r="E7" i="8"/>
  <c r="C7" i="8"/>
  <c r="B4" i="8"/>
  <c r="B4" i="7"/>
  <c r="E14" i="7"/>
  <c r="E6" i="7"/>
  <c r="B3" i="6"/>
  <c r="B3" i="5"/>
  <c r="D6" i="6"/>
  <c r="C6" i="6"/>
  <c r="D5" i="5"/>
  <c r="C5" i="5"/>
  <c r="C30" i="5"/>
  <c r="D6" i="4"/>
  <c r="C6" i="4"/>
  <c r="B3" i="4"/>
  <c r="D5" i="3"/>
  <c r="C5" i="3"/>
  <c r="E14" i="2"/>
  <c r="E6" i="2"/>
  <c r="E6" i="1"/>
  <c r="C6" i="1"/>
  <c r="B4" i="1"/>
  <c r="O4" i="9"/>
  <c r="C25" i="8"/>
  <c r="C18" i="8"/>
  <c r="C14" i="7"/>
  <c r="E11" i="7"/>
  <c r="E10" i="7"/>
  <c r="E7" i="7"/>
  <c r="E36" i="6"/>
  <c r="C18" i="6"/>
  <c r="C19" i="6" s="1"/>
  <c r="E12" i="6"/>
  <c r="E19" i="6" s="1"/>
  <c r="E22" i="6" s="1"/>
  <c r="E32" i="6" s="1"/>
  <c r="E37" i="6" s="1"/>
  <c r="C12" i="6"/>
  <c r="C32" i="5"/>
  <c r="C29" i="5"/>
  <c r="C33" i="5" s="1"/>
  <c r="C21" i="5"/>
  <c r="C14" i="5"/>
  <c r="C10" i="5"/>
  <c r="C31" i="4"/>
  <c r="C34" i="4" s="1"/>
  <c r="C35" i="4" s="1"/>
  <c r="C14" i="2"/>
  <c r="E15" i="2" s="1"/>
  <c r="E11" i="2"/>
  <c r="E10" i="2"/>
  <c r="E7" i="2"/>
  <c r="E13" i="2"/>
  <c r="E13" i="7"/>
  <c r="D14" i="2"/>
  <c r="E12" i="7"/>
  <c r="C15" i="5"/>
  <c r="C23" i="5"/>
  <c r="E12" i="2"/>
  <c r="E15" i="7"/>
  <c r="E26" i="8" l="1"/>
  <c r="C10" i="8" s="1"/>
  <c r="C26" i="8" s="1"/>
  <c r="C10" i="1"/>
  <c r="C25" i="1" s="1"/>
  <c r="C32" i="4"/>
</calcChain>
</file>

<file path=xl/sharedStrings.xml><?xml version="1.0" encoding="utf-8"?>
<sst xmlns="http://schemas.openxmlformats.org/spreadsheetml/2006/main" count="835" uniqueCount="346">
  <si>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</si>
  <si>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</si>
  <si>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</si>
  <si>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</si>
  <si>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</si>
  <si>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</si>
  <si>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</si>
  <si>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</si>
  <si>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</si>
  <si>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</si>
  <si>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</si>
  <si>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</si>
  <si>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</si>
  <si>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</si>
  <si>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</si>
  <si>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</si>
  <si>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</si>
  <si>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</si>
  <si>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</si>
  <si>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</si>
  <si>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</si>
  <si>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</si>
  <si>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</si>
  <si>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</si>
  <si>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Resultados acumulados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</si>
  <si>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</si>
  <si>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</si>
  <si>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</si>
  <si>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</si>
  <si>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</si>
  <si>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</si>
  <si>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</si>
  <si>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</si>
  <si>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</si>
  <si>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</si>
  <si>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</si>
  <si>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</si>
  <si>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</si>
  <si>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</si>
  <si>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</si>
  <si>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</si>
  <si>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</si>
  <si>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</si>
  <si>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Valores al cobro  (Nota    )</t>
  </si>
  <si>
    <t xml:space="preserve">INVERSIONES </t>
  </si>
  <si>
    <t>Titulo de Renta fija (Nota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</si>
  <si>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</si>
  <si>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</si>
  <si>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</si>
  <si>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</si>
  <si>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</si>
  <si>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</si>
  <si>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</si>
  <si>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</si>
  <si>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</si>
  <si>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</si>
  <si>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</si>
  <si>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</si>
  <si>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</si>
  <si>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</si>
  <si>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</si>
  <si>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</si>
  <si>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</si>
  <si>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</si>
  <si>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</si>
  <si>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</si>
  <si>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</si>
  <si>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</si>
  <si>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</si>
  <si>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</si>
  <si>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</si>
  <si>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</si>
  <si>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</si>
  <si>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</si>
  <si>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</si>
  <si>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</si>
  <si>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</si>
  <si>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</si>
  <si>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</si>
  <si>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</si>
  <si>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</si>
  <si>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</si>
  <si>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</si>
  <si>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</si>
  <si>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</si>
  <si>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</si>
  <si>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</si>
  <si>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</si>
  <si>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</si>
  <si>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</si>
  <si>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</si>
  <si>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</si>
  <si>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</si>
  <si>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</si>
  <si>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</si>
  <si>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</si>
  <si>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</si>
  <si>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r>
      <t>-</t>
    </r>
    <r>
      <rPr>
        <sz val="7"/>
        <color theme="1"/>
        <rFont val="Times New Roman"/>
        <family val="1"/>
      </rPr>
      <t xml:space="preserve">       </t>
    </r>
    <r>
      <rPr>
        <sz val="12"/>
        <color theme="1"/>
        <rFont val="Arial"/>
        <family val="2"/>
      </rPr>
      <t>Autorizados por Resolución Nro. 34 E/17 de fecha 24 de Agosto de 2017 de la Comisión Nacional de Valores</t>
    </r>
    <r>
      <rPr>
        <b/>
        <sz val="12"/>
        <color theme="1"/>
        <rFont val="Arial"/>
        <family val="2"/>
      </rPr>
      <t>;</t>
    </r>
  </si>
  <si>
    <r>
      <t>-</t>
    </r>
    <r>
      <rPr>
        <sz val="7"/>
        <color theme="1"/>
        <rFont val="Times New Roman"/>
        <family val="1"/>
      </rPr>
      <t xml:space="preserve">       </t>
    </r>
    <r>
      <rPr>
        <sz val="12"/>
        <color theme="1"/>
        <rFont val="Arial"/>
        <family val="2"/>
      </rPr>
      <t>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r>
  </si>
  <si>
    <r>
      <t>-</t>
    </r>
    <r>
      <rPr>
        <sz val="7"/>
        <color theme="1"/>
        <rFont val="Times New Roman"/>
        <family val="1"/>
      </rPr>
      <t xml:space="preserve">       </t>
    </r>
    <r>
      <rPr>
        <b/>
        <sz val="11"/>
        <color theme="1"/>
        <rFont val="Calibri"/>
        <family val="2"/>
        <scheme val="minor"/>
      </rPr>
      <t xml:space="preserve"> </t>
    </r>
    <r>
      <rPr>
        <sz val="12"/>
        <color theme="1"/>
        <rFont val="Arial"/>
        <family val="2"/>
      </rPr>
      <t>Política de Inversión: se basará en el análisis fundamental y en la capacidad de pago de los distintos emisores, así como en el estudio de las distintas condiciones de cobertura que entregue cada emisión en particular.</t>
    </r>
  </si>
  <si>
    <r>
      <t>-</t>
    </r>
    <r>
      <rPr>
        <sz val="7"/>
        <color theme="1"/>
        <rFont val="Times New Roman"/>
        <family val="1"/>
      </rPr>
      <t xml:space="preserve">       </t>
    </r>
    <r>
      <rPr>
        <sz val="12"/>
        <color theme="1"/>
        <rFont val="Arial"/>
        <family val="2"/>
      </rPr>
      <t>El procedimiento para la selección de los instrumentos a ser adquiridos por el Fondo, se establecerá según la sección II. Política de inversión del Reglamento Interno del Fondo.</t>
    </r>
  </si>
  <si>
    <t>CARACTERISTICAS DE LA EMISIÓN DE CUOTAS DE PARTICIPACIÓN</t>
  </si>
  <si>
    <r>
      <t xml:space="preserve">  .</t>
    </r>
    <r>
      <rPr>
        <sz val="11"/>
        <color theme="1"/>
        <rFont val="Calibri"/>
        <family val="2"/>
        <scheme val="minor"/>
      </rPr>
      <t xml:space="preserve">   </t>
    </r>
    <r>
      <rPr>
        <sz val="12"/>
        <color theme="1"/>
        <rFont val="Arial"/>
        <family val="2"/>
      </rPr>
      <t>La emisión de cuotas de participación se realizará en moneda extranjera (Dólares americanos), los valores serán de oferta pública, inscriptas en el registro de la Comisión Nacional de Valores (C.N.V.) y registrada en la Bolsa de Valores y Productos de Asunción S.A. (B.V.P.A.S.A).</t>
    </r>
  </si>
  <si>
    <t>El valor nominal de cada cuota: USD 1.000,00 (Dólares americanos Un mil).</t>
  </si>
  <si>
    <r>
      <t>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t>
    </r>
    <r>
      <rPr>
        <sz val="11"/>
        <color theme="1"/>
        <rFont val="Calibri"/>
        <family val="2"/>
        <scheme val="minor"/>
      </rPr>
      <t xml:space="preserve">. </t>
    </r>
  </si>
  <si>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</si>
  <si>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</si>
  <si>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</si>
  <si>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</si>
  <si>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</si>
  <si>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</si>
  <si>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</si>
  <si>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</si>
  <si>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</si>
  <si>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</si>
  <si>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</si>
  <si>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r>
      <t>a)</t>
    </r>
    <r>
      <rPr>
        <sz val="7"/>
        <color theme="1"/>
        <rFont val="Times New Roman"/>
        <family val="1"/>
      </rPr>
      <t xml:space="preserve">    </t>
    </r>
    <r>
      <rPr>
        <sz val="12"/>
        <color theme="1"/>
        <rFont val="Arial"/>
        <family val="2"/>
      </rPr>
      <t>Títulos emitidos por el Tesoro Público o garantizados por el mismo, cuya emisión haya sido registrada en el Registro de Valores que lleva la CNV;</t>
    </r>
  </si>
  <si>
    <r>
      <t>b)</t>
    </r>
    <r>
      <rPr>
        <sz val="7"/>
        <color theme="1"/>
        <rFont val="Times New Roman"/>
        <family val="1"/>
      </rPr>
      <t xml:space="preserve">    </t>
    </r>
    <r>
      <rPr>
        <sz val="12"/>
        <color theme="1"/>
        <rFont val="Arial"/>
        <family val="2"/>
      </rPr>
      <t>Títulos emitidos por las Gobernaciones, Municipalidades y otros organismos y entidades del Estado, cuya emisión haya sido registrada en el Registro de Valores que lleva la CNV;</t>
    </r>
  </si>
  <si>
    <r>
      <t>c)</t>
    </r>
    <r>
      <rPr>
        <sz val="7"/>
        <color theme="1"/>
        <rFont val="Times New Roman"/>
        <family val="1"/>
      </rPr>
      <t xml:space="preserve">    </t>
    </r>
    <r>
      <rPr>
        <sz val="12"/>
        <color theme="1"/>
        <rFont val="Arial"/>
        <family val="2"/>
      </rPr>
      <t xml:space="preserve">Títulos emitidos por el Banco Central del Paraguay; </t>
    </r>
  </si>
  <si>
    <r>
      <t>d)</t>
    </r>
    <r>
      <rPr>
        <sz val="7"/>
        <color theme="1"/>
        <rFont val="Times New Roman"/>
        <family val="1"/>
      </rPr>
      <t xml:space="preserve">    </t>
    </r>
    <r>
      <rPr>
        <sz val="12"/>
        <color theme="1"/>
        <rFont val="Arial"/>
        <family val="2"/>
      </rPr>
      <t xml:space="preserve">Títulos a plazo de instituciones habilitadas por el Banco Central del Paraguay y que cuenten con calificación de riesgo BBB o superior; </t>
    </r>
  </si>
  <si>
    <r>
      <t>e)</t>
    </r>
    <r>
      <rPr>
        <sz val="7"/>
        <color theme="1"/>
        <rFont val="Times New Roman"/>
        <family val="1"/>
      </rPr>
      <t xml:space="preserve">    </t>
    </r>
    <r>
      <rPr>
        <sz val="12"/>
        <color theme="1"/>
        <rFont val="Arial"/>
        <family val="2"/>
      </rPr>
      <t xml:space="preserve">Letras o cédulas hipotecarias establecidas en la Ley General de Bancos, Financieras y Otras Entidades de Crédito, cuya emisión haya sido registrada en el Registro de Valores que lleva la CNV; </t>
    </r>
  </si>
  <si>
    <r>
      <t>f)</t>
    </r>
    <r>
      <rPr>
        <sz val="7"/>
        <color theme="1"/>
        <rFont val="Times New Roman"/>
        <family val="1"/>
      </rPr>
      <t xml:space="preserve">     </t>
    </r>
    <r>
      <rPr>
        <sz val="12"/>
        <color theme="1"/>
        <rFont val="Arial"/>
        <family val="2"/>
      </rPr>
      <t>Bonos, títulos de deuda o títulos emitidos en desarrollo de titularizaciones, cuya emisión haya sido registrada en el Registro de Valores que lleva la CNV, y que cuenten con calificación de riesgo BBB o superior;</t>
    </r>
  </si>
  <si>
    <r>
      <t>g)</t>
    </r>
    <r>
      <rPr>
        <sz val="7"/>
        <color theme="1"/>
        <rFont val="Times New Roman"/>
        <family val="1"/>
      </rPr>
      <t xml:space="preserve">    </t>
    </r>
    <r>
      <rPr>
        <sz val="12"/>
        <color theme="1"/>
        <rFont val="Arial"/>
        <family val="2"/>
      </rPr>
      <t xml:space="preserve">Operaciones de venta con compromiso de compra y las operaciones de compra con compromiso de venta debiendo ser con títulos desmaterializados custodiados en la Bolsa. </t>
    </r>
  </si>
  <si>
    <r>
      <t>h)</t>
    </r>
    <r>
      <rPr>
        <sz val="7"/>
        <color theme="1"/>
        <rFont val="Times New Roman"/>
        <family val="1"/>
      </rPr>
      <t xml:space="preserve">    </t>
    </r>
    <r>
      <rPr>
        <sz val="12"/>
        <color theme="1"/>
        <rFont val="Arial"/>
        <family val="2"/>
      </rPr>
      <t>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r>
  </si>
  <si>
    <r>
      <t>i)</t>
    </r>
    <r>
      <rPr>
        <sz val="7"/>
        <color theme="1"/>
        <rFont val="Times New Roman"/>
        <family val="1"/>
      </rPr>
      <t xml:space="preserve">     </t>
    </r>
    <r>
      <rPr>
        <sz val="12"/>
        <color theme="1"/>
        <rFont val="Arial"/>
        <family val="2"/>
      </rPr>
      <t xml:space="preserve">Otros valores de inversión que determine la CNV por normas de carácter general. </t>
    </r>
  </si>
  <si>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</si>
  <si>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</si>
  <si>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r>
      <t>Fue inscripta en la Comisión Nacional de Valores por medio de la Resolucion Nº  34 E/17 de fecha 24 de Agosto de 2017 de la Comisión Nacional de Valores</t>
    </r>
    <r>
      <rPr>
        <b/>
        <sz val="12"/>
        <color theme="1"/>
        <rFont val="Arial"/>
        <family val="2"/>
      </rPr>
      <t>;</t>
    </r>
  </si>
  <si>
    <r>
      <t>2.2 – Entidad encargada de la custodia:</t>
    </r>
    <r>
      <rPr>
        <sz val="11"/>
        <color theme="1"/>
        <rFont val="Calibri"/>
        <family val="2"/>
        <scheme val="minor"/>
      </rPr>
      <t xml:space="preserve"> </t>
    </r>
    <r>
      <rPr>
        <sz val="12"/>
        <color theme="1"/>
        <rFont val="Arial"/>
        <family val="2"/>
      </rPr>
      <t>BVPASA e INVESTOR Casa de Bolsa S.A.</t>
    </r>
  </si>
  <si>
    <t>Nota 3.- Principales políticas y prácticas contables aplicadas.</t>
  </si>
  <si>
    <t>3.1 Los Estados Financieros han sido preparados de acuerdo a las normas establecidas por la comisión Nacional de Valores y Normas Internacionales de Información Financiera</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</si>
  <si>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</si>
  <si>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</si>
  <si>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</si>
  <si>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</si>
  <si>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r>
      <t xml:space="preserve"> </t>
    </r>
    <r>
      <rPr>
        <sz val="12"/>
        <color theme="1"/>
        <rFont val="Arial"/>
        <family val="2"/>
      </rPr>
      <t>Las inversiones (Bonos y CDA en cartera), se exponen a sus valores actualizados. Las diferencias  se exponen en el estado de resultados en el rubro intereses ganados</t>
    </r>
    <r>
      <rPr>
        <sz val="11"/>
        <color theme="1"/>
        <rFont val="Calibri"/>
        <family val="2"/>
        <scheme val="minor"/>
      </rPr>
      <t>.</t>
    </r>
  </si>
  <si>
    <t>3.6 Política de Reconocimiento de Ingresos:</t>
  </si>
  <si>
    <r>
      <t>Los ingresos son reconocidos con base en el criterio de lo devengado, de conformidad con las disposiciones de las Normas contables emitidas por el Consejo de Contadores Públicos del Paraguay</t>
    </r>
    <r>
      <rPr>
        <b/>
        <sz val="12"/>
        <color theme="1"/>
        <rFont val="Arial"/>
        <family val="2"/>
      </rPr>
      <t>.</t>
    </r>
  </si>
  <si>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</si>
  <si>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</si>
  <si>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</si>
  <si>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</si>
  <si>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</si>
  <si>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</si>
  <si>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</si>
  <si>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</si>
  <si>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</si>
  <si>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</si>
  <si>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</si>
  <si>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</si>
  <si>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</si>
  <si>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</si>
  <si>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</si>
  <si>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</si>
  <si>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</si>
  <si>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</si>
  <si>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</si>
  <si>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r>
      <t>b)</t>
    </r>
    <r>
      <rPr>
        <b/>
        <sz val="7"/>
        <color theme="1"/>
        <rFont val="Times New Roman"/>
        <family val="1"/>
      </rPr>
      <t xml:space="preserve">   </t>
    </r>
    <r>
      <rPr>
        <b/>
        <sz val="12"/>
        <color theme="1"/>
        <rFont val="Arial"/>
        <family val="2"/>
      </rPr>
      <t>Gastos operacionales y comisiones de la administradora con cargo al Fondo:</t>
    </r>
  </si>
  <si>
    <r>
      <t>Ø</t>
    </r>
    <r>
      <rPr>
        <sz val="7"/>
        <color theme="1"/>
        <rFont val="Times New Roman"/>
        <family val="1"/>
      </rPr>
      <t xml:space="preserve">  </t>
    </r>
    <r>
      <rPr>
        <u/>
        <sz val="12"/>
        <color theme="1"/>
        <rFont val="Arial"/>
        <family val="2"/>
      </rPr>
      <t>Comisión de administración</t>
    </r>
    <r>
      <rPr>
        <sz val="12"/>
        <color theme="1"/>
        <rFont val="Arial"/>
        <family val="2"/>
      </rPr>
      <t xml:space="preserve">: 0.55% nominal anual (base 365) más IVA  sobre el patrimonio neto de pre cierre administrado. La comisión se devenga diariamente y se cobra mensualmente. </t>
    </r>
  </si>
  <si>
    <r>
      <t>Ø</t>
    </r>
    <r>
      <rPr>
        <sz val="7"/>
        <color theme="1"/>
        <rFont val="Times New Roman"/>
        <family val="1"/>
      </rPr>
      <t xml:space="preserve">  </t>
    </r>
    <r>
      <rPr>
        <u/>
        <sz val="12"/>
        <color theme="1"/>
        <rFont val="Arial"/>
        <family val="2"/>
      </rPr>
      <t xml:space="preserve">Gastos y comisiones bancarias: </t>
    </r>
    <r>
      <rPr>
        <sz val="12"/>
        <color theme="1"/>
        <rFont val="Arial"/>
        <family val="2"/>
      </rPr>
      <t>mantenimiento de cuentas, transferencias interbancarias y otras de similar naturaleza).</t>
    </r>
  </si>
  <si>
    <t>Concepto</t>
  </si>
  <si>
    <t>Comisiones por Administración</t>
  </si>
  <si>
    <t>TOTAL</t>
  </si>
  <si>
    <r>
      <t>c)</t>
    </r>
    <r>
      <rPr>
        <b/>
        <sz val="7"/>
        <color theme="1"/>
        <rFont val="Times New Roman"/>
        <family val="1"/>
      </rPr>
      <t xml:space="preserve">    </t>
    </r>
    <r>
      <rPr>
        <b/>
        <sz val="12"/>
        <color theme="1"/>
        <rFont val="Arial"/>
        <family val="2"/>
      </rPr>
      <t>Información Estadística</t>
    </r>
  </si>
  <si>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</si>
  <si>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</si>
  <si>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</si>
  <si>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</si>
  <si>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</si>
  <si>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</si>
  <si>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</si>
  <si>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</si>
  <si>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</si>
  <si>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</si>
  <si>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</si>
  <si>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</si>
  <si>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</si>
  <si>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</si>
  <si>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</si>
  <si>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</si>
  <si>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</si>
  <si>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</si>
  <si>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</si>
  <si>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</si>
  <si>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</si>
  <si>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</si>
  <si>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</si>
  <si>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</si>
  <si>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</si>
  <si>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</si>
  <si>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r>
      <t>a)</t>
    </r>
    <r>
      <rPr>
        <b/>
        <sz val="7"/>
        <color theme="1"/>
        <rFont val="Times New Roman"/>
        <family val="1"/>
      </rPr>
      <t xml:space="preserve">    </t>
    </r>
    <r>
      <rPr>
        <b/>
        <sz val="12"/>
        <color theme="1"/>
        <rFont val="Arial"/>
        <family val="2"/>
      </rPr>
      <t>Diferencia de cambio en Moneda Extranjera</t>
    </r>
  </si>
  <si>
    <t>Patrimonio Neto del Opportunity Fund Renta Fija USD</t>
  </si>
  <si>
    <t xml:space="preserve">       4.2 INVERSIONES</t>
  </si>
  <si>
    <t>Instrumento</t>
  </si>
  <si>
    <t>Emisor</t>
  </si>
  <si>
    <t>Fecha de vencimiento</t>
  </si>
  <si>
    <t>Monto</t>
  </si>
  <si>
    <t>Total de las Inversiones</t>
  </si>
  <si>
    <t>CDA</t>
  </si>
  <si>
    <t>BANCO BASA S.A.</t>
  </si>
  <si>
    <t>BANCO ITAU PARAGUAY S.A.</t>
  </si>
  <si>
    <t>BANCO BILBAO VIZCAYA ARGENTARIA PARAGUAY S.A.</t>
  </si>
  <si>
    <t>BANCO REGIONAL S.A.E.C.A.</t>
  </si>
  <si>
    <t>SOLAR AHORRO Y FINANZAS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</si>
  <si>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</si>
  <si>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</si>
  <si>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</si>
  <si>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</si>
  <si>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</si>
  <si>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</si>
  <si>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</si>
  <si>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</si>
  <si>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</si>
  <si>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</si>
  <si>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</si>
  <si>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</si>
  <si>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</si>
  <si>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</si>
  <si>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</si>
  <si>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</si>
  <si>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15/02/2018</t>
  </si>
  <si>
    <t>29/10/2027</t>
  </si>
  <si>
    <t>Dólares Americanos</t>
  </si>
  <si>
    <t>10.00%</t>
  </si>
  <si>
    <t>03/05/2018</t>
  </si>
  <si>
    <t>10/02/2027</t>
  </si>
  <si>
    <t>Financiero (Financieras)</t>
  </si>
  <si>
    <t>25/06/2018</t>
  </si>
  <si>
    <t>07/07/2023</t>
  </si>
  <si>
    <t>Bonos Financieros</t>
  </si>
  <si>
    <t xml:space="preserve">BANCO ATLAS S.A. </t>
  </si>
  <si>
    <t>27/08/2018</t>
  </si>
  <si>
    <t>05/11/2021</t>
  </si>
  <si>
    <t>18/11/2022</t>
  </si>
  <si>
    <t xml:space="preserve">VISION BANCO S.A.E.C.A. </t>
  </si>
  <si>
    <t>28/08/2018</t>
  </si>
  <si>
    <t>04/04/2023</t>
  </si>
  <si>
    <t>29/08/2018</t>
  </si>
  <si>
    <t>25/05/2023</t>
  </si>
  <si>
    <t>26/09/2018</t>
  </si>
  <si>
    <t>17/08/2023</t>
  </si>
  <si>
    <t>03/10/2018</t>
  </si>
  <si>
    <t>17/10/2018</t>
  </si>
  <si>
    <t>12/11/2018</t>
  </si>
  <si>
    <t xml:space="preserve">BANCO FAMILIAR S.A.E.C.A. </t>
  </si>
  <si>
    <t>27/12/2021</t>
  </si>
  <si>
    <t>03/01/2019</t>
  </si>
  <si>
    <t>21/02/2019</t>
  </si>
  <si>
    <t>01/04/2022</t>
  </si>
  <si>
    <t>07/03/2019</t>
  </si>
  <si>
    <t>29/11/2024</t>
  </si>
  <si>
    <t>13/03/2019</t>
  </si>
  <si>
    <t>15/03/2019</t>
  </si>
  <si>
    <t>29/04/2019</t>
  </si>
  <si>
    <t>21/04/2025</t>
  </si>
  <si>
    <t>10/05/2024</t>
  </si>
  <si>
    <t>27/05/2019</t>
  </si>
  <si>
    <t>25/05/2024</t>
  </si>
  <si>
    <t>20/04/2023</t>
  </si>
  <si>
    <t>31/05/2019</t>
  </si>
  <si>
    <t>28/05/2024</t>
  </si>
  <si>
    <t>CRISOL Y ENCARNACION FINANCIERA S.A.E.C.A.</t>
  </si>
  <si>
    <t>03/06/2019</t>
  </si>
  <si>
    <t>30/05/2022</t>
  </si>
  <si>
    <t>07/06/2019</t>
  </si>
  <si>
    <t>24/04/2023</t>
  </si>
  <si>
    <t>13/06/2019</t>
  </si>
  <si>
    <t>18/06/2019</t>
  </si>
  <si>
    <t>12/07/2019</t>
  </si>
  <si>
    <t>06/08/2024</t>
  </si>
  <si>
    <t xml:space="preserve">FINEXPAR S.A.E.C.A. </t>
  </si>
  <si>
    <t>06/08/2019</t>
  </si>
  <si>
    <t>07/08/2019</t>
  </si>
  <si>
    <t>03/07/2028</t>
  </si>
  <si>
    <t>13/08/2019</t>
  </si>
  <si>
    <t>23/08/2019</t>
  </si>
  <si>
    <t>27/08/2019</t>
  </si>
  <si>
    <t>19/09/2024</t>
  </si>
  <si>
    <t>03/09/2019</t>
  </si>
  <si>
    <t>27/08/2024</t>
  </si>
  <si>
    <t>11/09/2019</t>
  </si>
  <si>
    <t>27/06/2024</t>
  </si>
  <si>
    <t>12/09/2019</t>
  </si>
  <si>
    <t>23/09/2024</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</si>
  <si>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</si>
  <si>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</si>
  <si>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</si>
  <si>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</si>
  <si>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Suscripciones (*)</t>
  </si>
  <si>
    <t>Valor total del Fondo: USD 5.000.000,00 (Dólares americanos Siete millones).</t>
  </si>
  <si>
    <t>Cantidad de cuotas: 5.000 (cinco mil).</t>
  </si>
  <si>
    <t>OTROS GASTOS</t>
  </si>
  <si>
    <t>Comisión por Aranceles y corretajes</t>
  </si>
  <si>
    <t>Ajustes por redondeos</t>
  </si>
  <si>
    <t>Pérdida en Operaciones</t>
  </si>
  <si>
    <t>No aplica</t>
  </si>
  <si>
    <t>4.4 – COMISIONES A PAGAR A LA ADMINISTRADORA</t>
  </si>
  <si>
    <t>Nota 5. HECHOS POSTERIORES AL CIERRE - SITUACIÓN SANITARIA GLOBAL</t>
  </si>
  <si>
    <t>08/11/2019</t>
  </si>
  <si>
    <t>07/10/2019</t>
  </si>
  <si>
    <t>30/10/2019</t>
  </si>
  <si>
    <t>24/10/2022</t>
  </si>
  <si>
    <t>11/11/2019</t>
  </si>
  <si>
    <t>26/11/2019</t>
  </si>
  <si>
    <t>29/11/2019</t>
  </si>
  <si>
    <t>04/04/2024</t>
  </si>
  <si>
    <t>27/12/2019</t>
  </si>
  <si>
    <t>25/11/2021</t>
  </si>
  <si>
    <t>Valores al cobro  (Nota 4.1 )</t>
  </si>
  <si>
    <t>Titulo de Renta fija (Nota 4.2 )</t>
  </si>
  <si>
    <t>FONDO DE INVERSIÓN OPPORTUNITY FUND RENTA FIJA USD</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</si>
  <si>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31 de Marzo 2020,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</si>
  <si>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Los estados financieros están preparados en Dólares Americanos. Para la conversión de los estados financieros se utiliza el tipo de cambio Comprador establecido para el cierre del mes por la Administración Tributaria 1USD = 6.554,28 Gs.</t>
  </si>
  <si>
    <t>Saldo al 31/03/2019</t>
  </si>
  <si>
    <t>Saldo al 31/03/2020</t>
  </si>
  <si>
    <t>48235,,46</t>
  </si>
  <si>
    <t>17/03/2020</t>
  </si>
  <si>
    <t>02/01/2020</t>
  </si>
  <si>
    <t>24/06/2025</t>
  </si>
  <si>
    <t>22/01/2020</t>
  </si>
  <si>
    <t>02/01/2024</t>
  </si>
  <si>
    <t>24/01/2020</t>
  </si>
  <si>
    <t>06/02/2020</t>
  </si>
  <si>
    <t>23/10/2023</t>
  </si>
  <si>
    <t>13/02/2020</t>
  </si>
  <si>
    <t>21/02/2020</t>
  </si>
  <si>
    <t>25/02/2020</t>
  </si>
  <si>
    <t>02/10/2023</t>
  </si>
  <si>
    <t>22/09/2023</t>
  </si>
  <si>
    <t>18/09/2023</t>
  </si>
  <si>
    <t>09/03/2020</t>
  </si>
  <si>
    <t>17/11/2023</t>
  </si>
  <si>
    <t>13/03/2020</t>
  </si>
  <si>
    <t>22/01/2024</t>
  </si>
  <si>
    <t>18/03/2020</t>
  </si>
  <si>
    <t>17/01/2024</t>
  </si>
  <si>
    <t>30/01/2024</t>
  </si>
  <si>
    <t>20/03/2020</t>
  </si>
  <si>
    <t>27/03/2020</t>
  </si>
  <si>
    <t>31/03/2020</t>
  </si>
  <si>
    <t>PATRIMONIO DEL FONDO AL 31/03/2020</t>
  </si>
  <si>
    <t>Con posterioridad al cierre del trimestre, se han producido rescates que en nuestro criterio no son significativos, debido a las medidas sanitarias impuestas por el gobierno y las autoridades sanitarias para hacer frente a la pandemia, especialmente en los meses de abril y mayo. No obstante, tales rescates no tienen impacto relevante en el rendimiento de los fondos administrados.</t>
  </si>
  <si>
    <r>
      <t xml:space="preserve"> Naturaleza jurídica: </t>
    </r>
    <r>
      <rPr>
        <sz val="12"/>
        <color theme="1"/>
        <rFont val="Arial"/>
        <family val="2"/>
      </rPr>
      <t xml:space="preserve">        FONDO DE INVERSION OPPORTUNITY FUND RENTA FIJA USD.</t>
    </r>
  </si>
  <si>
    <t>Las cinco (5) Notas que se acompañan son parte integrante de de estos Estados Financieros</t>
  </si>
  <si>
    <t>3.8 – Los estados contables corresponden al trimestre cerrado el 31 de Marzo de 2020</t>
  </si>
  <si>
    <t>El flujo de efectivos fue preparado de acuerdo con la Resolución CG N° 06/2019 de la Comisión Nacional de Valores.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</si>
</sst>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_);\(#,#00\)"/>
    <numFmt numFmtId="165" formatCode="#,##0.00_ ;\-#,##0.00\ "/>
    <numFmt numFmtId="166" formatCode="#,##0.000000"/>
    <numFmt numFmtId="167" formatCode="#,##0.##"/>
    <numFmt numFmtId="168" formatCode="_-* #,##0_-;\-* #,##0_-;_-* &quot;-&quot;??_-;_-@_-"/>
    <numFmt numFmtId="169" formatCode="_ * #,##0.00_ ;_ * \-#,##0.00_ ;_ * &quot;-&quot;_ ;_ @_ "/>
  </numFmts>
  <fonts count="55">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b/>
      <sz val="20"/>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8"/>
      <color theme="0"/>
      <name val="Arial"/>
      <family val="2"/>
    </font>
    <font>
      <sz val="18"/>
      <name val="Arial"/>
      <family val="2"/>
    </font>
    <font>
      <sz val="28"/>
      <color theme="0"/>
      <name val="Arial"/>
      <family val="2"/>
    </font>
    <font>
      <sz val="10"/>
      <color theme="1"/>
      <name val="Arial"/>
      <family val="2"/>
    </font>
    <font>
      <sz val="11"/>
      <color theme="1"/>
      <name val="Arial"/>
      <family val="2"/>
    </font>
    <font>
      <b/>
      <sz val="20"/>
      <color indexed="8"/>
      <name val="Arial"/>
      <family val="2"/>
    </font>
    <font>
      <sz val="11"/>
      <color indexed="8"/>
      <name val="Arial"/>
      <family val="2"/>
    </font>
    <font>
      <b/>
      <sz val="11"/>
      <color theme="1"/>
      <name val="Arial"/>
      <family val="2"/>
    </font>
    <font>
      <b/>
      <sz val="8"/>
      <color indexed="8"/>
      <name val="Arial"/>
      <family val="2"/>
    </font>
    <font>
      <b/>
      <sz val="10"/>
      <color indexed="8"/>
      <name val="Subway"/>
    </font>
    <font>
      <u/>
      <sz val="11"/>
      <color theme="1"/>
      <name val="Arial"/>
      <family val="2"/>
    </font>
    <font>
      <b/>
      <sz val="14"/>
      <color theme="1"/>
      <name val="Tahoma"/>
      <family val="2"/>
    </font>
    <font>
      <sz val="10"/>
      <color theme="1"/>
      <name val="Tahoma"/>
      <family val="2"/>
    </font>
    <font>
      <b/>
      <sz val="10"/>
      <color theme="1"/>
      <name val="Tahoma"/>
      <family val="2"/>
    </font>
    <font>
      <b/>
      <sz val="12"/>
      <color theme="1"/>
      <name val="Arial"/>
      <family val="2"/>
    </font>
    <font>
      <sz val="12"/>
      <color theme="1"/>
      <name val="Arial"/>
      <family val="2"/>
    </font>
    <font>
      <sz val="7"/>
      <color theme="1"/>
      <name val="Times New Roman"/>
      <family val="1"/>
    </font>
    <font>
      <sz val="11"/>
      <color rgb="FF000000"/>
      <name val="Calibri"/>
      <family val="2"/>
      <scheme val="minor"/>
    </font>
    <font>
      <b/>
      <sz val="7"/>
      <color theme="1"/>
      <name val="Times New Roman"/>
      <family val="1"/>
    </font>
    <font>
      <sz val="12"/>
      <color theme="1"/>
      <name val="Wingdings"/>
      <charset val="2"/>
    </font>
    <font>
      <u/>
      <sz val="12"/>
      <color theme="1"/>
      <name val="Arial"/>
      <family val="2"/>
    </font>
    <font>
      <b/>
      <sz val="11"/>
      <color rgb="FF000000"/>
      <name val="Calibri"/>
      <family val="2"/>
      <scheme val="minor"/>
    </font>
    <font>
      <b/>
      <sz val="8"/>
      <color theme="1"/>
      <name val="Arial"/>
      <family val="2"/>
    </font>
    <font>
      <sz val="9.5"/>
      <color rgb="FF000000"/>
      <name val="Times New Roman"/>
      <family val="1"/>
    </font>
    <font>
      <sz val="10"/>
      <color rgb="FF000000"/>
      <name val="Arial"/>
      <family val="2"/>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0"/>
      <name val="Calibri"/>
      <family val="2"/>
    </font>
    <font>
      <u/>
      <sz val="11"/>
      <color theme="1"/>
      <name val="Calibri"/>
      <family val="2"/>
      <scheme val="minor"/>
    </font>
    <font>
      <b/>
      <sz val="11"/>
      <color indexed="8"/>
      <name val="Calibri"/>
      <family val="2"/>
      <scheme val="minor"/>
    </font>
    <font>
      <b/>
      <sz val="18"/>
      <color indexed="8"/>
      <name val="Subway"/>
    </font>
    <font>
      <b/>
      <sz val="16"/>
      <color indexed="8"/>
      <name val="Arial"/>
      <family val="2"/>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0" fontId="20" fillId="0" borderId="0" applyNumberFormat="0" applyFill="0" applyBorder="0" applyAlignment="0" applyProtection="0"/>
    <xf numFmtId="9" fontId="1" fillId="0" borderId="0" applyFont="0" applyFill="0" applyBorder="0" applyAlignment="0" applyProtection="0"/>
  </cellStyleXfs>
  <cellXfs count="379">
    <xf numFmtId="0" fontId="0" fillId="0" borderId="0" xfId="0"/>
    <xf numFmtId="0" fontId="3" fillId="0" borderId="0" xfId="0" applyFont="1"/>
    <xf numFmtId="0" fontId="4" fillId="0" borderId="0" xfId="0" applyFont="1"/>
    <xf numFmtId="0" fontId="4" fillId="0" borderId="0" xfId="0" applyFont="1" applyAlignment="1">
      <alignment horizontal="center"/>
    </xf>
    <xf numFmtId="0" fontId="6" fillId="0" borderId="0" xfId="0" applyFont="1"/>
    <xf numFmtId="0" fontId="8" fillId="0" borderId="0" xfId="0" applyFont="1"/>
    <xf numFmtId="164" fontId="3" fillId="0" borderId="0" xfId="0" applyNumberFormat="1" applyFont="1" applyAlignment="1">
      <alignment horizontal="right"/>
    </xf>
    <xf numFmtId="0" fontId="9" fillId="0" borderId="0" xfId="0" applyFont="1"/>
    <xf numFmtId="3" fontId="8" fillId="0" borderId="1" xfId="0" applyNumberFormat="1" applyFont="1" applyBorder="1" applyAlignment="1">
      <alignment horizontal="center"/>
    </xf>
    <xf numFmtId="0" fontId="8" fillId="0" borderId="0" xfId="0" applyFont="1" applyAlignment="1">
      <alignment horizontal="center"/>
    </xf>
    <xf numFmtId="37" fontId="3" fillId="0" borderId="0" xfId="0" applyNumberFormat="1" applyFont="1"/>
    <xf numFmtId="4" fontId="8" fillId="0" borderId="0" xfId="0" applyNumberFormat="1" applyFont="1" applyAlignment="1">
      <alignment vertical="center"/>
    </xf>
    <xf numFmtId="4" fontId="0" fillId="2" borderId="0" xfId="0" applyNumberFormat="1" applyFill="1"/>
    <xf numFmtId="3" fontId="3" fillId="0" borderId="2" xfId="1" applyNumberFormat="1" applyFont="1" applyBorder="1" applyAlignment="1">
      <alignment horizontal="right"/>
    </xf>
    <xf numFmtId="4" fontId="3" fillId="0" borderId="0" xfId="0" applyNumberFormat="1" applyFont="1"/>
    <xf numFmtId="165" fontId="3" fillId="0" borderId="0" xfId="0" applyNumberFormat="1" applyFont="1"/>
    <xf numFmtId="2" fontId="10" fillId="0" borderId="0" xfId="0" applyNumberFormat="1" applyFont="1" applyAlignment="1">
      <alignment horizontal="center"/>
    </xf>
    <xf numFmtId="2" fontId="6" fillId="0" borderId="0" xfId="0" applyNumberFormat="1" applyFont="1"/>
    <xf numFmtId="3" fontId="6" fillId="0" borderId="0" xfId="0" applyNumberFormat="1" applyFont="1"/>
    <xf numFmtId="3" fontId="9" fillId="0" borderId="0" xfId="0" applyNumberFormat="1" applyFont="1"/>
    <xf numFmtId="2" fontId="9" fillId="0" borderId="0" xfId="0" applyNumberFormat="1" applyFont="1"/>
    <xf numFmtId="4" fontId="9" fillId="0" borderId="0" xfId="0" applyNumberFormat="1" applyFont="1"/>
    <xf numFmtId="3" fontId="3" fillId="0" borderId="0" xfId="0" applyNumberFormat="1" applyFont="1"/>
    <xf numFmtId="0" fontId="11" fillId="0" borderId="0" xfId="0" applyFont="1"/>
    <xf numFmtId="0" fontId="12" fillId="0" borderId="0" xfId="0" applyFont="1"/>
    <xf numFmtId="0" fontId="13" fillId="0" borderId="0" xfId="0" applyFont="1"/>
    <xf numFmtId="4" fontId="0" fillId="0" borderId="0" xfId="0" applyNumberFormat="1"/>
    <xf numFmtId="0" fontId="14" fillId="0" borderId="0" xfId="0" applyFont="1"/>
    <xf numFmtId="0" fontId="15" fillId="0" borderId="0" xfId="0" applyFont="1"/>
    <xf numFmtId="4" fontId="15" fillId="0" borderId="0" xfId="0" applyNumberFormat="1" applyFont="1"/>
    <xf numFmtId="0" fontId="16" fillId="0" borderId="0" xfId="0" applyFont="1"/>
    <xf numFmtId="0" fontId="0" fillId="0" borderId="0" xfId="0" applyAlignment="1">
      <alignment horizontal="center"/>
    </xf>
    <xf numFmtId="0" fontId="13" fillId="0" borderId="0" xfId="0" applyFont="1" applyAlignment="1">
      <alignment horizontal="center"/>
    </xf>
    <xf numFmtId="0" fontId="17" fillId="0" borderId="0" xfId="0" applyFont="1"/>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wrapText="1"/>
    </xf>
    <xf numFmtId="14" fontId="18" fillId="0" borderId="0" xfId="0" applyNumberFormat="1" applyFont="1" applyAlignment="1">
      <alignment horizontal="center"/>
    </xf>
    <xf numFmtId="4" fontId="17" fillId="0" borderId="0" xfId="0" applyNumberFormat="1" applyFont="1"/>
    <xf numFmtId="3" fontId="17" fillId="0" borderId="0" xfId="0" applyNumberFormat="1" applyFont="1"/>
    <xf numFmtId="3" fontId="0" fillId="0" borderId="0" xfId="0" applyNumberFormat="1"/>
    <xf numFmtId="0" fontId="19" fillId="0" borderId="0" xfId="0" applyFont="1"/>
    <xf numFmtId="0" fontId="18" fillId="0" borderId="0" xfId="0" applyFont="1"/>
    <xf numFmtId="0" fontId="4" fillId="2" borderId="0" xfId="0" applyFont="1" applyFill="1"/>
    <xf numFmtId="0" fontId="10" fillId="0" borderId="0" xfId="0" applyFont="1" applyAlignment="1">
      <alignment horizontal="centerContinuous"/>
    </xf>
    <xf numFmtId="14" fontId="10" fillId="0" borderId="0" xfId="0" applyNumberFormat="1" applyFont="1" applyAlignment="1">
      <alignment horizontal="center"/>
    </xf>
    <xf numFmtId="0" fontId="15" fillId="0" borderId="1" xfId="0" applyFont="1" applyBorder="1" applyAlignment="1">
      <alignment horizontal="center"/>
    </xf>
    <xf numFmtId="3" fontId="0" fillId="0" borderId="1" xfId="0" applyNumberFormat="1" applyBorder="1"/>
    <xf numFmtId="3" fontId="15" fillId="0" borderId="1" xfId="0" applyNumberFormat="1" applyFont="1" applyBorder="1"/>
    <xf numFmtId="49" fontId="0" fillId="0" borderId="0" xfId="0" applyNumberFormat="1"/>
    <xf numFmtId="4" fontId="6" fillId="0" borderId="0" xfId="0" applyNumberFormat="1" applyFont="1"/>
    <xf numFmtId="49" fontId="15" fillId="0" borderId="0" xfId="0" applyNumberFormat="1" applyFont="1"/>
    <xf numFmtId="3" fontId="15" fillId="0" borderId="0" xfId="0" applyNumberFormat="1" applyFont="1"/>
    <xf numFmtId="3" fontId="15" fillId="0" borderId="2" xfId="0" applyNumberFormat="1" applyFont="1" applyBorder="1"/>
    <xf numFmtId="3" fontId="15" fillId="0" borderId="10" xfId="0" applyNumberFormat="1" applyFont="1" applyBorder="1"/>
    <xf numFmtId="4" fontId="4" fillId="0" borderId="0" xfId="0" applyNumberFormat="1" applyFont="1"/>
    <xf numFmtId="0" fontId="0" fillId="2" borderId="0" xfId="0" applyFill="1"/>
    <xf numFmtId="4" fontId="15" fillId="2" borderId="0" xfId="0" applyNumberFormat="1" applyFont="1" applyFill="1"/>
    <xf numFmtId="3" fontId="15" fillId="2" borderId="0" xfId="0" applyNumberFormat="1" applyFont="1" applyFill="1"/>
    <xf numFmtId="3" fontId="0" fillId="0" borderId="0" xfId="0" applyNumberFormat="1" applyAlignment="1">
      <alignment horizontal="center"/>
    </xf>
    <xf numFmtId="37" fontId="17" fillId="0" borderId="0" xfId="0" applyNumberFormat="1" applyFont="1"/>
    <xf numFmtId="3" fontId="8" fillId="0" borderId="1" xfId="0" applyNumberFormat="1" applyFont="1" applyBorder="1" applyAlignment="1">
      <alignment horizontal="right"/>
    </xf>
    <xf numFmtId="0" fontId="0" fillId="3" borderId="0" xfId="0" applyFill="1"/>
    <xf numFmtId="0" fontId="2" fillId="0" borderId="0" xfId="0" applyFont="1"/>
    <xf numFmtId="14" fontId="2" fillId="4" borderId="0" xfId="0" applyNumberFormat="1" applyFont="1" applyFill="1" applyAlignment="1">
      <alignment horizontal="center"/>
    </xf>
    <xf numFmtId="0" fontId="21" fillId="3" borderId="0" xfId="0" applyFont="1" applyFill="1" applyAlignment="1">
      <alignment vertical="center" wrapText="1"/>
    </xf>
    <xf numFmtId="0" fontId="22" fillId="3" borderId="0" xfId="0" applyFont="1" applyFill="1"/>
    <xf numFmtId="0" fontId="21" fillId="3" borderId="0" xfId="0" applyFont="1" applyFill="1" applyAlignment="1">
      <alignment horizontal="center" vertical="center"/>
    </xf>
    <xf numFmtId="43" fontId="2" fillId="4" borderId="0" xfId="1" applyFont="1" applyFill="1" applyAlignment="1">
      <alignment horizontal="center"/>
    </xf>
    <xf numFmtId="1" fontId="2" fillId="4" borderId="0" xfId="0" applyNumberFormat="1" applyFont="1" applyFill="1" applyAlignment="1">
      <alignment horizontal="center"/>
    </xf>
    <xf numFmtId="0" fontId="21" fillId="3" borderId="0" xfId="0" applyFont="1" applyFill="1" applyAlignment="1">
      <alignment vertical="center"/>
    </xf>
    <xf numFmtId="17" fontId="2" fillId="4" borderId="0" xfId="0" applyNumberFormat="1" applyFont="1" applyFill="1" applyAlignment="1">
      <alignment horizontal="center"/>
    </xf>
    <xf numFmtId="14" fontId="21" fillId="3" borderId="0" xfId="0" applyNumberFormat="1" applyFont="1" applyFill="1" applyAlignment="1">
      <alignment horizontal="center" vertical="center"/>
    </xf>
    <xf numFmtId="0" fontId="24" fillId="3" borderId="0" xfId="0" applyFont="1" applyFill="1"/>
    <xf numFmtId="0" fontId="25" fillId="3" borderId="0" xfId="0" applyFont="1" applyFill="1" applyAlignment="1">
      <alignment horizontal="center"/>
    </xf>
    <xf numFmtId="0" fontId="25" fillId="2" borderId="0" xfId="0" applyFont="1" applyFill="1" applyAlignment="1">
      <alignment horizontal="center"/>
    </xf>
    <xf numFmtId="0" fontId="24" fillId="2" borderId="0" xfId="0" applyFont="1" applyFill="1"/>
    <xf numFmtId="0" fontId="24" fillId="0" borderId="0" xfId="0" applyFont="1"/>
    <xf numFmtId="0" fontId="22" fillId="0" borderId="0" xfId="0" applyFont="1" applyAlignment="1">
      <alignment horizontal="center"/>
    </xf>
    <xf numFmtId="0" fontId="25" fillId="0" borderId="0" xfId="0" applyFont="1"/>
    <xf numFmtId="4" fontId="25" fillId="2" borderId="0" xfId="0" applyNumberFormat="1" applyFont="1" applyFill="1"/>
    <xf numFmtId="3" fontId="8" fillId="0" borderId="1" xfId="0" applyNumberFormat="1" applyFont="1" applyBorder="1" applyAlignment="1">
      <alignment horizontal="center" vertical="center"/>
    </xf>
    <xf numFmtId="0" fontId="8" fillId="0" borderId="0" xfId="0" applyFont="1" applyAlignment="1">
      <alignment vertical="center"/>
    </xf>
    <xf numFmtId="4" fontId="8" fillId="0" borderId="1" xfId="0" applyNumberFormat="1" applyFont="1" applyBorder="1" applyAlignment="1">
      <alignment horizontal="center" vertical="center"/>
    </xf>
    <xf numFmtId="0" fontId="3" fillId="0" borderId="11" xfId="0" applyFont="1" applyBorder="1"/>
    <xf numFmtId="0" fontId="3" fillId="0" borderId="12" xfId="0" applyFont="1" applyBorder="1"/>
    <xf numFmtId="3" fontId="8" fillId="0" borderId="14" xfId="0" applyNumberFormat="1" applyFont="1" applyBorder="1" applyAlignment="1">
      <alignment horizontal="center" vertical="center"/>
    </xf>
    <xf numFmtId="3" fontId="8"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12" xfId="0" applyFont="1" applyBorder="1"/>
    <xf numFmtId="4" fontId="25" fillId="2" borderId="0" xfId="0" applyNumberFormat="1" applyFont="1" applyFill="1" applyBorder="1" applyAlignment="1">
      <alignment horizontal="center" vertical="center"/>
    </xf>
    <xf numFmtId="4" fontId="3" fillId="0" borderId="0" xfId="0" applyNumberFormat="1" applyFont="1" applyBorder="1" applyAlignment="1">
      <alignment horizontal="center" vertical="center"/>
    </xf>
    <xf numFmtId="0" fontId="3" fillId="0" borderId="17" xfId="0" applyFont="1" applyBorder="1"/>
    <xf numFmtId="165" fontId="3" fillId="0" borderId="1" xfId="0" applyNumberFormat="1" applyFont="1" applyBorder="1"/>
    <xf numFmtId="37" fontId="3" fillId="0" borderId="1" xfId="0" applyNumberFormat="1" applyFont="1" applyBorder="1"/>
    <xf numFmtId="37" fontId="3" fillId="0" borderId="14" xfId="0" applyNumberFormat="1" applyFont="1" applyBorder="1"/>
    <xf numFmtId="0" fontId="3" fillId="0" borderId="6" xfId="0" applyFont="1" applyBorder="1"/>
    <xf numFmtId="0" fontId="8" fillId="0" borderId="18" xfId="0" applyFont="1" applyBorder="1"/>
    <xf numFmtId="4" fontId="8" fillId="0" borderId="2" xfId="0" applyNumberFormat="1" applyFont="1" applyBorder="1" applyAlignment="1">
      <alignment horizontal="center" vertical="center"/>
    </xf>
    <xf numFmtId="4" fontId="8" fillId="0" borderId="10" xfId="0" applyNumberFormat="1" applyFont="1" applyBorder="1" applyAlignment="1">
      <alignment horizontal="center" vertical="center"/>
    </xf>
    <xf numFmtId="0" fontId="27" fillId="0" borderId="0" xfId="0" applyFont="1" applyAlignment="1">
      <alignment horizontal="center"/>
    </xf>
    <xf numFmtId="0" fontId="25" fillId="0" borderId="0" xfId="0" applyFont="1" applyAlignment="1">
      <alignment horizontal="center"/>
    </xf>
    <xf numFmtId="4" fontId="25" fillId="0" borderId="0" xfId="0" applyNumberFormat="1" applyFont="1" applyAlignment="1">
      <alignment horizontal="center"/>
    </xf>
    <xf numFmtId="4" fontId="25" fillId="0" borderId="5" xfId="0" applyNumberFormat="1" applyFont="1" applyBorder="1" applyAlignment="1">
      <alignment horizontal="center"/>
    </xf>
    <xf numFmtId="4" fontId="25" fillId="0" borderId="8" xfId="0" applyNumberFormat="1" applyFont="1" applyBorder="1"/>
    <xf numFmtId="4" fontId="25" fillId="0" borderId="0" xfId="0" applyNumberFormat="1" applyFont="1"/>
    <xf numFmtId="0" fontId="8" fillId="0" borderId="4" xfId="0" applyFont="1" applyBorder="1" applyAlignment="1">
      <alignment horizontal="center" vertical="center"/>
    </xf>
    <xf numFmtId="0" fontId="8" fillId="0" borderId="5" xfId="0" applyFont="1" applyBorder="1" applyAlignment="1">
      <alignment horizontal="center" vertical="center"/>
    </xf>
    <xf numFmtId="4" fontId="8" fillId="0" borderId="8" xfId="0" applyNumberFormat="1" applyFont="1" applyBorder="1" applyAlignment="1">
      <alignment vertical="center"/>
    </xf>
    <xf numFmtId="4" fontId="8" fillId="0" borderId="8" xfId="0" applyNumberFormat="1" applyFont="1" applyBorder="1" applyAlignment="1">
      <alignment horizontal="right" wrapText="1"/>
    </xf>
    <xf numFmtId="4" fontId="8" fillId="0" borderId="8" xfId="0" applyNumberFormat="1" applyFont="1" applyBorder="1" applyAlignment="1">
      <alignment horizontal="center"/>
    </xf>
    <xf numFmtId="0" fontId="8" fillId="0" borderId="0" xfId="0" applyFont="1" applyAlignment="1">
      <alignment horizontal="center" wrapText="1"/>
    </xf>
    <xf numFmtId="4" fontId="8" fillId="0" borderId="0" xfId="0" applyNumberFormat="1" applyFont="1" applyAlignment="1">
      <alignment horizontal="center"/>
    </xf>
    <xf numFmtId="0" fontId="3" fillId="0" borderId="9" xfId="0" applyFont="1" applyBorder="1"/>
    <xf numFmtId="4" fontId="3" fillId="0" borderId="9" xfId="0" applyNumberFormat="1" applyFont="1" applyBorder="1"/>
    <xf numFmtId="0" fontId="8" fillId="0" borderId="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8" xfId="0" applyFont="1" applyBorder="1" applyAlignment="1">
      <alignment vertical="center"/>
    </xf>
    <xf numFmtId="0" fontId="3" fillId="0" borderId="8" xfId="0" applyFont="1" applyBorder="1" applyAlignment="1">
      <alignment horizontal="left"/>
    </xf>
    <xf numFmtId="3" fontId="3" fillId="0" borderId="17" xfId="0" applyNumberFormat="1" applyFont="1" applyBorder="1"/>
    <xf numFmtId="4" fontId="3" fillId="0" borderId="1" xfId="0" applyNumberFormat="1" applyFont="1" applyBorder="1"/>
    <xf numFmtId="0" fontId="7" fillId="0" borderId="0" xfId="0" applyFont="1" applyAlignment="1"/>
    <xf numFmtId="0" fontId="8" fillId="0" borderId="0" xfId="0" applyFont="1" applyAlignment="1"/>
    <xf numFmtId="0" fontId="12" fillId="0" borderId="0" xfId="0" applyFont="1" applyAlignment="1">
      <alignment horizontal="center"/>
    </xf>
    <xf numFmtId="0" fontId="8" fillId="0" borderId="1" xfId="0" applyFont="1" applyBorder="1" applyAlignment="1">
      <alignment horizontal="center"/>
    </xf>
    <xf numFmtId="49" fontId="8" fillId="0" borderId="0" xfId="0" applyNumberFormat="1" applyFont="1"/>
    <xf numFmtId="3" fontId="8" fillId="0" borderId="0" xfId="0" applyNumberFormat="1" applyFont="1"/>
    <xf numFmtId="0" fontId="0" fillId="0" borderId="6" xfId="0" applyBorder="1"/>
    <xf numFmtId="0" fontId="25" fillId="0" borderId="17" xfId="0" applyFont="1" applyBorder="1"/>
    <xf numFmtId="0" fontId="25" fillId="0" borderId="12" xfId="0" applyFont="1" applyBorder="1"/>
    <xf numFmtId="49" fontId="3" fillId="0" borderId="12" xfId="0" applyNumberFormat="1" applyFont="1" applyBorder="1"/>
    <xf numFmtId="49" fontId="25" fillId="0" borderId="12" xfId="0" applyNumberFormat="1" applyFont="1" applyBorder="1"/>
    <xf numFmtId="49" fontId="8" fillId="0" borderId="12" xfId="0" applyNumberFormat="1" applyFont="1" applyBorder="1"/>
    <xf numFmtId="49" fontId="25" fillId="0" borderId="17" xfId="0" applyNumberFormat="1" applyFont="1" applyBorder="1"/>
    <xf numFmtId="3" fontId="25" fillId="0" borderId="1" xfId="0" applyNumberFormat="1" applyFont="1" applyBorder="1"/>
    <xf numFmtId="3" fontId="25" fillId="0" borderId="14" xfId="0" applyNumberFormat="1" applyFont="1" applyBorder="1"/>
    <xf numFmtId="3" fontId="25" fillId="0" borderId="0" xfId="0" applyNumberFormat="1" applyFont="1" applyBorder="1" applyAlignment="1">
      <alignment horizontal="center" vertical="center"/>
    </xf>
    <xf numFmtId="3" fontId="25" fillId="0" borderId="13" xfId="0" applyNumberFormat="1" applyFont="1" applyBorder="1" applyAlignment="1">
      <alignment horizontal="center" vertical="center"/>
    </xf>
    <xf numFmtId="4" fontId="25" fillId="0" borderId="13" xfId="0" applyNumberFormat="1" applyFont="1" applyBorder="1" applyAlignment="1">
      <alignment horizontal="center" vertical="center"/>
    </xf>
    <xf numFmtId="4" fontId="25" fillId="0" borderId="0" xfId="0" applyNumberFormat="1" applyFont="1" applyBorder="1" applyAlignment="1">
      <alignment horizontal="center" vertical="center"/>
    </xf>
    <xf numFmtId="4" fontId="25" fillId="0" borderId="1" xfId="0" applyNumberFormat="1" applyFont="1" applyBorder="1" applyAlignment="1">
      <alignment horizontal="center" vertical="center"/>
    </xf>
    <xf numFmtId="4" fontId="25" fillId="0" borderId="14" xfId="0" applyNumberFormat="1" applyFont="1" applyBorder="1" applyAlignment="1">
      <alignment horizontal="center" vertical="center"/>
    </xf>
    <xf numFmtId="4" fontId="8" fillId="0" borderId="14" xfId="0" applyNumberFormat="1" applyFont="1" applyBorder="1" applyAlignment="1">
      <alignment horizontal="center" vertical="center"/>
    </xf>
    <xf numFmtId="4" fontId="8" fillId="0" borderId="15" xfId="0" applyNumberFormat="1" applyFont="1" applyBorder="1" applyAlignment="1">
      <alignment horizontal="center" vertical="center"/>
    </xf>
    <xf numFmtId="4" fontId="8" fillId="0" borderId="19" xfId="0" applyNumberFormat="1" applyFont="1" applyBorder="1" applyAlignment="1">
      <alignment horizontal="center" vertical="center"/>
    </xf>
    <xf numFmtId="0" fontId="0" fillId="2" borderId="0" xfId="0" applyFill="1" applyAlignment="1">
      <alignment horizontal="center"/>
    </xf>
    <xf numFmtId="0" fontId="29" fillId="0" borderId="0" xfId="0" applyFont="1" applyAlignment="1">
      <alignment horizontal="center"/>
    </xf>
    <xf numFmtId="0" fontId="25" fillId="2" borderId="0" xfId="0" applyFont="1" applyFill="1"/>
    <xf numFmtId="4" fontId="8" fillId="2" borderId="2" xfId="0" applyNumberFormat="1" applyFont="1" applyFill="1" applyBorder="1" applyAlignment="1">
      <alignment horizontal="center" vertical="center"/>
    </xf>
    <xf numFmtId="4" fontId="8" fillId="2" borderId="1" xfId="0" applyNumberFormat="1" applyFont="1" applyFill="1" applyBorder="1" applyAlignment="1">
      <alignment horizontal="center" vertical="center"/>
    </xf>
    <xf numFmtId="4" fontId="8" fillId="2" borderId="10" xfId="0" applyNumberFormat="1" applyFont="1" applyFill="1" applyBorder="1" applyAlignment="1">
      <alignment horizontal="center" vertical="center"/>
    </xf>
    <xf numFmtId="3" fontId="25" fillId="2" borderId="0" xfId="0" applyNumberFormat="1" applyFont="1" applyFill="1" applyBorder="1" applyAlignment="1">
      <alignment horizontal="center" vertical="center"/>
    </xf>
    <xf numFmtId="4" fontId="25" fillId="2" borderId="13" xfId="0" applyNumberFormat="1" applyFont="1" applyFill="1" applyBorder="1" applyAlignment="1">
      <alignment horizontal="center" vertical="center"/>
    </xf>
    <xf numFmtId="4" fontId="8" fillId="2" borderId="15" xfId="0" applyNumberFormat="1" applyFont="1" applyFill="1" applyBorder="1" applyAlignment="1">
      <alignment horizontal="center" vertical="center"/>
    </xf>
    <xf numFmtId="4" fontId="8" fillId="2" borderId="0" xfId="0" applyNumberFormat="1" applyFont="1" applyFill="1" applyBorder="1" applyAlignment="1">
      <alignment horizontal="center" vertical="center"/>
    </xf>
    <xf numFmtId="4" fontId="8" fillId="2" borderId="13" xfId="0" applyNumberFormat="1" applyFont="1" applyFill="1" applyBorder="1" applyAlignment="1">
      <alignment horizontal="center" vertical="center"/>
    </xf>
    <xf numFmtId="4" fontId="8" fillId="2" borderId="14" xfId="0" applyNumberFormat="1" applyFont="1" applyFill="1" applyBorder="1" applyAlignment="1">
      <alignment horizontal="center" vertical="center"/>
    </xf>
    <xf numFmtId="4" fontId="8" fillId="2" borderId="19" xfId="0" applyNumberFormat="1" applyFont="1" applyFill="1" applyBorder="1" applyAlignment="1">
      <alignment horizontal="center" vertical="center"/>
    </xf>
    <xf numFmtId="0" fontId="8" fillId="0" borderId="17" xfId="0" applyFont="1" applyBorder="1"/>
    <xf numFmtId="0" fontId="11" fillId="0" borderId="12" xfId="0" applyFont="1" applyBorder="1"/>
    <xf numFmtId="0" fontId="25" fillId="2" borderId="1" xfId="0" applyFont="1" applyFill="1" applyBorder="1"/>
    <xf numFmtId="4" fontId="25" fillId="2" borderId="14" xfId="0" applyNumberFormat="1" applyFont="1" applyFill="1" applyBorder="1"/>
    <xf numFmtId="4" fontId="11" fillId="2" borderId="10" xfId="0" applyNumberFormat="1" applyFont="1" applyFill="1" applyBorder="1" applyAlignment="1">
      <alignment horizontal="center" vertical="center"/>
    </xf>
    <xf numFmtId="1" fontId="8" fillId="2" borderId="2" xfId="0" applyNumberFormat="1" applyFont="1" applyFill="1" applyBorder="1" applyAlignment="1">
      <alignment horizontal="center" vertical="center"/>
    </xf>
    <xf numFmtId="1" fontId="8" fillId="2" borderId="15" xfId="0" applyNumberFormat="1" applyFont="1" applyFill="1" applyBorder="1" applyAlignment="1">
      <alignment horizontal="center" vertical="center"/>
    </xf>
    <xf numFmtId="3" fontId="10" fillId="2" borderId="0" xfId="0" applyNumberFormat="1" applyFont="1" applyFill="1" applyAlignment="1">
      <alignment horizontal="center"/>
    </xf>
    <xf numFmtId="3" fontId="25" fillId="2" borderId="0" xfId="0" applyNumberFormat="1" applyFont="1" applyFill="1" applyBorder="1" applyAlignment="1">
      <alignment horizontal="center"/>
    </xf>
    <xf numFmtId="3" fontId="25" fillId="2" borderId="13" xfId="0" applyNumberFormat="1" applyFont="1" applyFill="1" applyBorder="1" applyAlignment="1">
      <alignment horizontal="center"/>
    </xf>
    <xf numFmtId="166" fontId="25" fillId="2" borderId="1" xfId="0" applyNumberFormat="1" applyFont="1" applyFill="1" applyBorder="1" applyAlignment="1">
      <alignment horizontal="center"/>
    </xf>
    <xf numFmtId="0" fontId="25" fillId="2" borderId="14" xfId="0" applyFont="1" applyFill="1" applyBorder="1" applyAlignment="1">
      <alignment horizontal="center"/>
    </xf>
    <xf numFmtId="166" fontId="25" fillId="2" borderId="0" xfId="0" applyNumberFormat="1" applyFont="1" applyFill="1" applyAlignment="1">
      <alignment horizontal="center"/>
    </xf>
    <xf numFmtId="3" fontId="8" fillId="2" borderId="2" xfId="0" applyNumberFormat="1" applyFont="1" applyFill="1" applyBorder="1" applyAlignment="1">
      <alignment horizontal="center"/>
    </xf>
    <xf numFmtId="3" fontId="8" fillId="2" borderId="15" xfId="0" applyNumberFormat="1" applyFont="1" applyFill="1" applyBorder="1" applyAlignment="1">
      <alignment horizontal="center"/>
    </xf>
    <xf numFmtId="3" fontId="8" fillId="2" borderId="0" xfId="0" applyNumberFormat="1" applyFont="1" applyFill="1" applyBorder="1" applyAlignment="1">
      <alignment horizontal="center"/>
    </xf>
    <xf numFmtId="3" fontId="8" fillId="2" borderId="13" xfId="0" applyNumberFormat="1" applyFont="1" applyFill="1" applyBorder="1" applyAlignment="1">
      <alignment horizontal="center"/>
    </xf>
    <xf numFmtId="3" fontId="8" fillId="2" borderId="10" xfId="0" applyNumberFormat="1" applyFont="1" applyFill="1" applyBorder="1" applyAlignment="1">
      <alignment horizontal="center"/>
    </xf>
    <xf numFmtId="3" fontId="8" fillId="2" borderId="19" xfId="0" applyNumberFormat="1" applyFont="1" applyFill="1" applyBorder="1" applyAlignment="1">
      <alignment horizontal="center"/>
    </xf>
    <xf numFmtId="0" fontId="8" fillId="2" borderId="1" xfId="0" applyFont="1" applyFill="1" applyBorder="1" applyAlignment="1">
      <alignment horizontal="center"/>
    </xf>
    <xf numFmtId="0" fontId="8" fillId="2" borderId="14" xfId="0" applyFont="1" applyFill="1" applyBorder="1" applyAlignment="1">
      <alignment horizontal="center"/>
    </xf>
    <xf numFmtId="3" fontId="8" fillId="2" borderId="11" xfId="0" applyNumberFormat="1" applyFont="1" applyFill="1" applyBorder="1" applyAlignment="1">
      <alignment horizontal="center"/>
    </xf>
    <xf numFmtId="3" fontId="8" fillId="2" borderId="7" xfId="0" applyNumberFormat="1" applyFont="1" applyFill="1" applyBorder="1" applyAlignment="1">
      <alignment horizontal="center"/>
    </xf>
    <xf numFmtId="3" fontId="8" fillId="0" borderId="0" xfId="0" applyNumberFormat="1" applyFont="1" applyBorder="1" applyAlignment="1">
      <alignment horizontal="center"/>
    </xf>
    <xf numFmtId="3" fontId="8" fillId="0" borderId="2" xfId="0" applyNumberFormat="1" applyFont="1" applyBorder="1" applyAlignment="1">
      <alignment horizontal="center"/>
    </xf>
    <xf numFmtId="3"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4" fontId="3" fillId="2" borderId="0" xfId="0" applyNumberFormat="1" applyFont="1" applyFill="1" applyBorder="1" applyAlignment="1">
      <alignment horizontal="center" vertical="center"/>
    </xf>
    <xf numFmtId="4" fontId="3" fillId="2" borderId="13" xfId="0" applyNumberFormat="1" applyFont="1" applyFill="1" applyBorder="1" applyAlignment="1">
      <alignment horizontal="center" vertical="center"/>
    </xf>
    <xf numFmtId="4" fontId="3" fillId="2" borderId="1" xfId="0" applyNumberFormat="1" applyFont="1" applyFill="1" applyBorder="1" applyAlignment="1">
      <alignment horizontal="center" vertical="center"/>
    </xf>
    <xf numFmtId="4" fontId="3" fillId="2" borderId="14" xfId="0" applyNumberFormat="1" applyFont="1" applyFill="1" applyBorder="1" applyAlignment="1">
      <alignment horizontal="center" vertical="center"/>
    </xf>
    <xf numFmtId="0" fontId="25" fillId="0" borderId="18" xfId="0" applyFont="1" applyBorder="1"/>
    <xf numFmtId="49" fontId="0" fillId="0" borderId="17" xfId="0" applyNumberFormat="1" applyBorder="1"/>
    <xf numFmtId="1" fontId="8" fillId="0" borderId="2" xfId="0" applyNumberFormat="1" applyFont="1" applyBorder="1" applyAlignment="1">
      <alignment horizontal="center" vertical="center"/>
    </xf>
    <xf numFmtId="1" fontId="8" fillId="0" borderId="15" xfId="0" applyNumberFormat="1" applyFont="1" applyBorder="1" applyAlignment="1">
      <alignment horizontal="center" vertical="center"/>
    </xf>
    <xf numFmtId="3" fontId="3" fillId="0" borderId="0" xfId="0" applyNumberFormat="1" applyFont="1" applyBorder="1" applyAlignment="1">
      <alignment vertical="center"/>
    </xf>
    <xf numFmtId="3" fontId="8" fillId="0" borderId="14" xfId="0" applyNumberFormat="1" applyFont="1" applyBorder="1" applyAlignment="1">
      <alignment horizontal="center"/>
    </xf>
    <xf numFmtId="3" fontId="25" fillId="0" borderId="1" xfId="0" applyNumberFormat="1" applyFont="1" applyBorder="1" applyAlignment="1">
      <alignment horizontal="center" vertical="center"/>
    </xf>
    <xf numFmtId="3" fontId="25" fillId="0" borderId="14" xfId="0" applyNumberFormat="1" applyFont="1" applyBorder="1" applyAlignment="1">
      <alignment horizontal="center" vertical="center"/>
    </xf>
    <xf numFmtId="3" fontId="3" fillId="0" borderId="0" xfId="0" applyNumberFormat="1" applyFont="1" applyBorder="1" applyAlignment="1">
      <alignment horizontal="center" vertical="center"/>
    </xf>
    <xf numFmtId="3" fontId="8" fillId="0" borderId="2" xfId="0" applyNumberFormat="1" applyFont="1" applyBorder="1" applyAlignment="1">
      <alignment horizontal="center" vertical="center"/>
    </xf>
    <xf numFmtId="3" fontId="8" fillId="0" borderId="15" xfId="0" applyNumberFormat="1" applyFont="1" applyBorder="1" applyAlignment="1">
      <alignment horizontal="center" vertical="center"/>
    </xf>
    <xf numFmtId="3" fontId="8" fillId="0" borderId="10" xfId="0" applyNumberFormat="1" applyFont="1" applyBorder="1" applyAlignment="1">
      <alignment horizontal="center" vertical="center"/>
    </xf>
    <xf numFmtId="3" fontId="8" fillId="0" borderId="19"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14" xfId="0" applyNumberFormat="1" applyBorder="1" applyAlignment="1">
      <alignment horizontal="center" vertical="center"/>
    </xf>
    <xf numFmtId="3" fontId="25" fillId="0" borderId="8" xfId="0" applyNumberFormat="1" applyFont="1" applyBorder="1" applyAlignment="1">
      <alignment horizontal="center" vertical="center"/>
    </xf>
    <xf numFmtId="0" fontId="8" fillId="0" borderId="4" xfId="0" applyFont="1" applyBorder="1" applyAlignment="1">
      <alignment horizontal="center" vertical="center" wrapText="1"/>
    </xf>
    <xf numFmtId="3" fontId="8" fillId="0" borderId="8" xfId="0" applyNumberFormat="1" applyFont="1" applyBorder="1" applyAlignment="1">
      <alignment horizontal="center" vertical="center"/>
    </xf>
    <xf numFmtId="3" fontId="3" fillId="0" borderId="8" xfId="0" applyNumberFormat="1" applyFont="1" applyBorder="1" applyAlignment="1">
      <alignment horizontal="center" vertical="center"/>
    </xf>
    <xf numFmtId="0" fontId="8" fillId="0" borderId="5" xfId="0" applyFont="1" applyBorder="1" applyAlignment="1">
      <alignment horizontal="center" vertical="center" wrapText="1"/>
    </xf>
    <xf numFmtId="0" fontId="3" fillId="0" borderId="8" xfId="0" applyFont="1" applyBorder="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xf>
    <xf numFmtId="3" fontId="3" fillId="0" borderId="5" xfId="0" applyNumberFormat="1" applyFont="1" applyBorder="1" applyAlignment="1">
      <alignment horizontal="center" vertical="center"/>
    </xf>
    <xf numFmtId="3" fontId="25" fillId="0" borderId="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8" xfId="0" applyNumberFormat="1" applyFont="1" applyBorder="1" applyAlignment="1">
      <alignment horizontal="center" vertical="center" wrapText="1"/>
    </xf>
    <xf numFmtId="3" fontId="8" fillId="0" borderId="4" xfId="0" applyNumberFormat="1" applyFont="1" applyBorder="1" applyAlignment="1">
      <alignment horizontal="center" vertical="center"/>
    </xf>
    <xf numFmtId="37" fontId="28" fillId="0" borderId="4" xfId="0" applyNumberFormat="1" applyFont="1" applyBorder="1" applyAlignment="1">
      <alignment horizontal="center" vertical="center"/>
    </xf>
    <xf numFmtId="37" fontId="28" fillId="0" borderId="20" xfId="0" applyNumberFormat="1" applyFont="1" applyBorder="1" applyAlignment="1">
      <alignment horizontal="center" vertical="center"/>
    </xf>
    <xf numFmtId="0" fontId="15" fillId="0" borderId="0" xfId="0" applyFont="1" applyAlignment="1"/>
    <xf numFmtId="0" fontId="0" fillId="0" borderId="0" xfId="0" applyAlignment="1"/>
    <xf numFmtId="1" fontId="8" fillId="0" borderId="11" xfId="0" applyNumberFormat="1" applyFont="1" applyBorder="1" applyAlignment="1">
      <alignment horizontal="center"/>
    </xf>
    <xf numFmtId="0" fontId="8" fillId="0" borderId="11" xfId="0" applyFont="1" applyBorder="1" applyAlignment="1">
      <alignment horizontal="center"/>
    </xf>
    <xf numFmtId="1" fontId="8" fillId="0" borderId="7" xfId="0" applyNumberFormat="1" applyFont="1" applyBorder="1" applyAlignment="1">
      <alignment horizontal="center"/>
    </xf>
    <xf numFmtId="0" fontId="8" fillId="0" borderId="0" xfId="0" applyFont="1" applyBorder="1" applyAlignment="1">
      <alignment horizontal="center"/>
    </xf>
    <xf numFmtId="3" fontId="8" fillId="0" borderId="13" xfId="0" applyNumberFormat="1" applyFont="1" applyBorder="1" applyAlignment="1">
      <alignment horizontal="center"/>
    </xf>
    <xf numFmtId="37" fontId="3" fillId="0" borderId="0" xfId="0" applyNumberFormat="1" applyFont="1" applyBorder="1"/>
    <xf numFmtId="37" fontId="3" fillId="0" borderId="13" xfId="0" applyNumberFormat="1" applyFont="1" applyBorder="1" applyAlignment="1">
      <alignment horizontal="center"/>
    </xf>
    <xf numFmtId="3" fontId="3" fillId="0" borderId="0" xfId="1" applyNumberFormat="1" applyFont="1" applyBorder="1"/>
    <xf numFmtId="3" fontId="25" fillId="2" borderId="0" xfId="0" applyNumberFormat="1" applyFont="1" applyFill="1" applyBorder="1"/>
    <xf numFmtId="3" fontId="3" fillId="0" borderId="15" xfId="1" applyNumberFormat="1" applyFont="1" applyBorder="1" applyAlignment="1">
      <alignment horizontal="right"/>
    </xf>
    <xf numFmtId="3" fontId="3" fillId="0" borderId="13" xfId="1" applyNumberFormat="1" applyFont="1" applyBorder="1" applyAlignment="1">
      <alignment horizontal="center"/>
    </xf>
    <xf numFmtId="3" fontId="3" fillId="0" borderId="0" xfId="0" applyNumberFormat="1" applyFont="1" applyBorder="1" applyAlignment="1">
      <alignment horizontal="right"/>
    </xf>
    <xf numFmtId="0" fontId="31" fillId="0" borderId="0" xfId="3" quotePrefix="1" applyFont="1"/>
    <xf numFmtId="0" fontId="31" fillId="0" borderId="0" xfId="3" applyFont="1"/>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0" fontId="2" fillId="0" borderId="0" xfId="0" applyFont="1" applyAlignment="1">
      <alignment horizontal="left" vertical="center"/>
    </xf>
    <xf numFmtId="0" fontId="36" fillId="0" borderId="0" xfId="0" applyFont="1" applyAlignment="1">
      <alignment horizontal="left" vertical="center" wrapText="1"/>
    </xf>
    <xf numFmtId="0" fontId="43" fillId="0" borderId="0" xfId="0" applyFont="1" applyAlignment="1">
      <alignment horizontal="left" vertical="center"/>
    </xf>
    <xf numFmtId="0" fontId="0" fillId="0" borderId="0" xfId="0" applyAlignment="1">
      <alignment horizontal="left" wrapText="1"/>
    </xf>
    <xf numFmtId="0" fontId="0" fillId="0" borderId="0" xfId="0" applyAlignment="1">
      <alignment wrapText="1"/>
    </xf>
    <xf numFmtId="0" fontId="38" fillId="0" borderId="4" xfId="0" applyFont="1" applyBorder="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center" vertical="center" wrapText="1"/>
    </xf>
    <xf numFmtId="4" fontId="45" fillId="0" borderId="4" xfId="0" applyNumberFormat="1" applyFont="1" applyBorder="1" applyAlignment="1">
      <alignment horizontal="center" vertical="center"/>
    </xf>
    <xf numFmtId="4" fontId="38" fillId="0" borderId="4" xfId="0" applyNumberFormat="1" applyFont="1" applyBorder="1" applyAlignment="1">
      <alignment horizontal="center" vertical="center"/>
    </xf>
    <xf numFmtId="0" fontId="42" fillId="0" borderId="4" xfId="0" applyFont="1" applyBorder="1" applyAlignment="1">
      <alignment horizontal="center" vertical="center" wrapText="1"/>
    </xf>
    <xf numFmtId="0" fontId="42" fillId="0" borderId="4" xfId="0" applyFont="1" applyBorder="1" applyAlignment="1">
      <alignment horizontal="left" vertical="center"/>
    </xf>
    <xf numFmtId="0" fontId="42" fillId="0" borderId="4" xfId="0" applyFont="1" applyBorder="1" applyAlignment="1">
      <alignment horizontal="center" vertical="center"/>
    </xf>
    <xf numFmtId="4" fontId="42"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xf>
    <xf numFmtId="0" fontId="46" fillId="0" borderId="0" xfId="0" applyFont="1"/>
    <xf numFmtId="0" fontId="1" fillId="0" borderId="0" xfId="0" applyFont="1"/>
    <xf numFmtId="0" fontId="48" fillId="0" borderId="0" xfId="0" applyFont="1" applyAlignment="1">
      <alignment horizontal="center"/>
    </xf>
    <xf numFmtId="0" fontId="35" fillId="0" borderId="0" xfId="0" applyFont="1" applyAlignment="1">
      <alignment horizontal="left" vertical="center"/>
    </xf>
    <xf numFmtId="43" fontId="8" fillId="0" borderId="8" xfId="1" applyFont="1" applyBorder="1" applyAlignment="1">
      <alignment vertical="center"/>
    </xf>
    <xf numFmtId="43" fontId="8" fillId="0" borderId="8" xfId="1" applyFont="1" applyBorder="1" applyAlignment="1">
      <alignment horizontal="center"/>
    </xf>
    <xf numFmtId="43" fontId="25" fillId="0" borderId="7" xfId="1" applyFont="1" applyBorder="1" applyAlignment="1">
      <alignment horizontal="center" vertical="center"/>
    </xf>
    <xf numFmtId="4" fontId="11" fillId="2" borderId="19" xfId="0" applyNumberFormat="1" applyFont="1" applyFill="1" applyBorder="1" applyAlignment="1">
      <alignment horizontal="center" vertical="center"/>
    </xf>
    <xf numFmtId="0" fontId="0" fillId="0" borderId="15" xfId="0" applyBorder="1" applyAlignment="1">
      <alignment horizontal="left" vertical="center"/>
    </xf>
    <xf numFmtId="10" fontId="0" fillId="0" borderId="15" xfId="4" applyNumberFormat="1" applyFont="1" applyBorder="1" applyAlignment="1">
      <alignment horizontal="right" vertical="center"/>
    </xf>
    <xf numFmtId="167" fontId="0" fillId="0" borderId="15" xfId="0" applyNumberFormat="1" applyBorder="1" applyAlignment="1">
      <alignment horizontal="right" vertical="center"/>
    </xf>
    <xf numFmtId="43" fontId="25" fillId="0" borderId="4" xfId="1" applyFont="1" applyBorder="1" applyAlignment="1">
      <alignment horizontal="center" vertical="center"/>
    </xf>
    <xf numFmtId="168" fontId="0" fillId="0" borderId="0" xfId="1" applyNumberFormat="1" applyFont="1"/>
    <xf numFmtId="3" fontId="45" fillId="0" borderId="4" xfId="0" applyNumberFormat="1" applyFont="1" applyBorder="1" applyAlignment="1">
      <alignment horizontal="center" vertical="center"/>
    </xf>
    <xf numFmtId="4" fontId="25" fillId="2" borderId="5" xfId="0" applyNumberFormat="1" applyFont="1" applyFill="1" applyBorder="1" applyAlignment="1">
      <alignment horizontal="center" vertical="center"/>
    </xf>
    <xf numFmtId="4" fontId="25" fillId="2" borderId="9" xfId="0" applyNumberFormat="1" applyFont="1" applyFill="1" applyBorder="1" applyAlignment="1">
      <alignment horizontal="center" vertical="center"/>
    </xf>
    <xf numFmtId="0" fontId="51" fillId="0" borderId="0" xfId="3" applyFont="1" applyAlignment="1">
      <alignment horizontal="left"/>
    </xf>
    <xf numFmtId="1" fontId="8" fillId="0" borderId="1" xfId="0" applyNumberFormat="1" applyFont="1" applyBorder="1" applyAlignment="1">
      <alignment horizontal="center" vertical="center"/>
    </xf>
    <xf numFmtId="0" fontId="35" fillId="0" borderId="0" xfId="0" applyFont="1" applyAlignment="1">
      <alignment horizontal="left" vertical="center"/>
    </xf>
    <xf numFmtId="0" fontId="36" fillId="0" borderId="0" xfId="0" applyFont="1" applyAlignment="1">
      <alignment horizontal="left" vertical="center"/>
    </xf>
    <xf numFmtId="43" fontId="6" fillId="0" borderId="0" xfId="0" applyNumberFormat="1" applyFont="1"/>
    <xf numFmtId="3" fontId="3" fillId="0" borderId="13" xfId="0" applyNumberFormat="1" applyFont="1" applyBorder="1" applyAlignment="1">
      <alignment vertical="center"/>
    </xf>
    <xf numFmtId="0" fontId="38" fillId="0" borderId="4" xfId="0" applyFont="1" applyBorder="1" applyAlignment="1">
      <alignment horizontal="right" vertical="center"/>
    </xf>
    <xf numFmtId="4" fontId="44" fillId="0" borderId="4" xfId="0" applyNumberFormat="1" applyFont="1" applyBorder="1" applyAlignment="1">
      <alignment horizontal="center" vertical="center"/>
    </xf>
    <xf numFmtId="0" fontId="35" fillId="0" borderId="0" xfId="0" applyFont="1" applyAlignment="1">
      <alignment horizontal="left" vertical="center" indent="2"/>
    </xf>
    <xf numFmtId="169" fontId="0" fillId="0" borderId="15" xfId="2" applyNumberFormat="1" applyFont="1" applyBorder="1" applyAlignment="1">
      <alignment horizontal="right" vertical="center"/>
    </xf>
    <xf numFmtId="0" fontId="52" fillId="0" borderId="0" xfId="0" applyFont="1" applyAlignment="1">
      <alignment horizontal="left" vertical="center"/>
    </xf>
    <xf numFmtId="43" fontId="52" fillId="0" borderId="0" xfId="1" applyFont="1"/>
    <xf numFmtId="0" fontId="49" fillId="0" borderId="4" xfId="0" applyFont="1" applyBorder="1" applyAlignment="1">
      <alignment horizontal="center" vertical="center" wrapText="1"/>
    </xf>
    <xf numFmtId="0" fontId="35" fillId="0" borderId="0" xfId="0" applyFont="1" applyAlignment="1">
      <alignment vertical="center" wrapText="1"/>
    </xf>
    <xf numFmtId="0" fontId="8" fillId="0" borderId="0" xfId="0" applyFont="1" applyBorder="1" applyAlignment="1">
      <alignment horizontal="right" vertical="center"/>
    </xf>
    <xf numFmtId="3" fontId="8" fillId="0" borderId="0" xfId="0" applyNumberFormat="1" applyFont="1" applyBorder="1" applyAlignment="1">
      <alignment horizontal="right" vertical="center"/>
    </xf>
    <xf numFmtId="37" fontId="3" fillId="0" borderId="0" xfId="0" applyNumberFormat="1" applyFont="1" applyBorder="1" applyAlignment="1">
      <alignment horizontal="right" vertical="center"/>
    </xf>
    <xf numFmtId="4" fontId="3" fillId="0" borderId="0" xfId="0" applyNumberFormat="1" applyFont="1" applyBorder="1" applyAlignment="1">
      <alignment horizontal="right" vertical="center"/>
    </xf>
    <xf numFmtId="3" fontId="3" fillId="0" borderId="0" xfId="1" applyNumberFormat="1" applyFont="1" applyBorder="1" applyAlignment="1">
      <alignment horizontal="right" vertical="center"/>
    </xf>
    <xf numFmtId="37" fontId="8" fillId="0" borderId="0" xfId="0" applyNumberFormat="1" applyFont="1" applyBorder="1" applyAlignment="1">
      <alignment horizontal="right" vertical="center"/>
    </xf>
    <xf numFmtId="4" fontId="8" fillId="0" borderId="10" xfId="0" applyNumberFormat="1" applyFont="1" applyBorder="1" applyAlignment="1">
      <alignment horizontal="right" vertical="center"/>
    </xf>
    <xf numFmtId="43" fontId="3" fillId="0" borderId="13" xfId="1" applyFont="1" applyBorder="1" applyAlignment="1">
      <alignment horizontal="right" vertical="center"/>
    </xf>
    <xf numFmtId="43" fontId="3" fillId="0" borderId="14" xfId="1" quotePrefix="1" applyFont="1" applyBorder="1" applyAlignment="1">
      <alignment horizontal="right" vertical="center"/>
    </xf>
    <xf numFmtId="43" fontId="8" fillId="0" borderId="13" xfId="1" applyFont="1" applyBorder="1" applyAlignment="1">
      <alignment horizontal="center" vertical="center"/>
    </xf>
    <xf numFmtId="43" fontId="8" fillId="0" borderId="14" xfId="1" applyFont="1" applyBorder="1" applyAlignment="1">
      <alignment horizontal="right" vertical="center"/>
    </xf>
    <xf numFmtId="43" fontId="8" fillId="0" borderId="13" xfId="1" applyFont="1" applyBorder="1" applyAlignment="1">
      <alignment horizontal="right" vertical="center"/>
    </xf>
    <xf numFmtId="43" fontId="8" fillId="0" borderId="15" xfId="1" applyFont="1" applyBorder="1" applyAlignment="1">
      <alignment horizontal="right" vertical="center"/>
    </xf>
    <xf numFmtId="43" fontId="3" fillId="0" borderId="14" xfId="1" applyFont="1" applyBorder="1" applyAlignment="1">
      <alignment horizontal="right" vertical="center"/>
    </xf>
    <xf numFmtId="43" fontId="8" fillId="0" borderId="19" xfId="1" applyFont="1" applyBorder="1" applyAlignment="1">
      <alignment horizontal="right" vertical="center"/>
    </xf>
    <xf numFmtId="43" fontId="8" fillId="0" borderId="1" xfId="1" applyFont="1" applyBorder="1" applyAlignment="1">
      <alignment horizontal="right" vertical="center"/>
    </xf>
    <xf numFmtId="43" fontId="8" fillId="0" borderId="0" xfId="1" applyFont="1" applyBorder="1" applyAlignment="1">
      <alignment horizontal="right" vertical="center"/>
    </xf>
    <xf numFmtId="43" fontId="3" fillId="0" borderId="0" xfId="1" applyFont="1" applyBorder="1" applyAlignment="1">
      <alignment horizontal="right" vertical="center"/>
    </xf>
    <xf numFmtId="43" fontId="25" fillId="2" borderId="0" xfId="1" applyFont="1" applyFill="1" applyBorder="1" applyAlignment="1">
      <alignment horizontal="right" vertical="center"/>
    </xf>
    <xf numFmtId="43" fontId="8" fillId="0" borderId="2" xfId="1" applyFont="1" applyBorder="1" applyAlignment="1">
      <alignment horizontal="right" vertical="center"/>
    </xf>
    <xf numFmtId="43" fontId="3" fillId="0" borderId="2" xfId="1" applyFont="1" applyBorder="1" applyAlignment="1">
      <alignment horizontal="right" vertical="center"/>
    </xf>
    <xf numFmtId="43" fontId="8" fillId="0" borderId="3" xfId="1" applyFont="1" applyBorder="1" applyAlignment="1">
      <alignment horizontal="right" vertical="center"/>
    </xf>
    <xf numFmtId="43" fontId="3" fillId="0" borderId="8" xfId="1" applyFont="1" applyBorder="1" applyAlignment="1">
      <alignment horizontal="right"/>
    </xf>
    <xf numFmtId="43" fontId="3" fillId="0" borderId="8" xfId="1" applyFont="1" applyBorder="1" applyAlignment="1">
      <alignment horizontal="center"/>
    </xf>
    <xf numFmtId="43" fontId="3" fillId="0" borderId="5" xfId="1" applyFont="1" applyBorder="1" applyAlignment="1">
      <alignment horizontal="center"/>
    </xf>
    <xf numFmtId="43" fontId="28" fillId="0" borderId="4" xfId="1" applyFont="1" applyBorder="1" applyAlignment="1">
      <alignment horizontal="center" vertical="center"/>
    </xf>
    <xf numFmtId="43" fontId="28" fillId="0" borderId="20" xfId="1" applyFont="1" applyBorder="1" applyAlignment="1">
      <alignment horizontal="center" vertical="center"/>
    </xf>
    <xf numFmtId="43" fontId="3" fillId="0" borderId="8" xfId="1" applyFont="1" applyBorder="1" applyAlignment="1">
      <alignment horizontal="center" vertical="center"/>
    </xf>
    <xf numFmtId="3" fontId="8" fillId="0" borderId="3" xfId="1" applyNumberFormat="1" applyFont="1" applyBorder="1"/>
    <xf numFmtId="37" fontId="8" fillId="0" borderId="0" xfId="0" applyNumberFormat="1" applyFont="1" applyBorder="1"/>
    <xf numFmtId="3" fontId="8" fillId="0" borderId="16" xfId="1" applyNumberFormat="1" applyFont="1" applyBorder="1"/>
    <xf numFmtId="43" fontId="3" fillId="0" borderId="0" xfId="1" applyFont="1" applyBorder="1" applyAlignment="1">
      <alignment horizontal="right"/>
    </xf>
    <xf numFmtId="43" fontId="3" fillId="0" borderId="13" xfId="1" applyFont="1" applyBorder="1" applyAlignment="1">
      <alignment horizontal="right"/>
    </xf>
    <xf numFmtId="43" fontId="3" fillId="0" borderId="0" xfId="1" applyFont="1" applyBorder="1" applyAlignment="1">
      <alignment vertical="center"/>
    </xf>
    <xf numFmtId="43" fontId="42" fillId="0" borderId="4" xfId="1" applyFont="1" applyBorder="1" applyAlignment="1">
      <alignment horizontal="center" vertical="center"/>
    </xf>
    <xf numFmtId="43" fontId="38" fillId="0" borderId="4" xfId="1" applyFont="1" applyBorder="1" applyAlignment="1">
      <alignment horizontal="center" vertical="center"/>
    </xf>
    <xf numFmtId="43" fontId="3" fillId="0" borderId="0" xfId="1" applyFont="1" applyBorder="1" applyAlignment="1">
      <alignment horizontal="center" vertical="center"/>
    </xf>
    <xf numFmtId="168" fontId="42" fillId="0" borderId="4" xfId="1" applyNumberFormat="1" applyFont="1" applyBorder="1" applyAlignment="1">
      <alignment horizontal="center" vertical="center"/>
    </xf>
    <xf numFmtId="0" fontId="0" fillId="2" borderId="15" xfId="0" applyFill="1" applyBorder="1" applyAlignment="1">
      <alignment horizontal="left" vertical="center"/>
    </xf>
    <xf numFmtId="169" fontId="50" fillId="0" borderId="15" xfId="2" applyNumberFormat="1" applyFont="1" applyBorder="1" applyAlignment="1">
      <alignment horizontal="right"/>
    </xf>
    <xf numFmtId="0" fontId="52" fillId="0" borderId="0" xfId="0" applyFont="1"/>
    <xf numFmtId="0" fontId="23" fillId="3" borderId="0" xfId="0" applyFont="1" applyFill="1" applyAlignment="1">
      <alignment horizontal="center" vertical="center"/>
    </xf>
    <xf numFmtId="0" fontId="21" fillId="3" borderId="0" xfId="0" applyFont="1" applyFill="1" applyAlignment="1">
      <alignment horizontal="center" vertical="center"/>
    </xf>
    <xf numFmtId="14" fontId="21" fillId="3" borderId="0" xfId="0" applyNumberFormat="1" applyFont="1" applyFill="1" applyAlignment="1">
      <alignment horizontal="center" vertical="center"/>
    </xf>
    <xf numFmtId="0" fontId="8" fillId="0" borderId="0" xfId="0" applyFont="1" applyAlignment="1">
      <alignment horizontal="center"/>
    </xf>
    <xf numFmtId="0" fontId="53" fillId="0" borderId="0" xfId="0" applyFont="1" applyAlignment="1">
      <alignment horizontal="center"/>
    </xf>
    <xf numFmtId="1" fontId="8" fillId="0" borderId="7" xfId="0" applyNumberFormat="1" applyFont="1" applyBorder="1" applyAlignment="1">
      <alignment horizontal="center" vertical="center"/>
    </xf>
    <xf numFmtId="1" fontId="8" fillId="0" borderId="14" xfId="0" applyNumberFormat="1" applyFont="1" applyBorder="1" applyAlignment="1">
      <alignment horizontal="center" vertical="center"/>
    </xf>
    <xf numFmtId="1" fontId="8" fillId="0" borderId="11" xfId="0" applyNumberFormat="1" applyFont="1" applyBorder="1" applyAlignment="1">
      <alignment horizontal="center" vertical="center"/>
    </xf>
    <xf numFmtId="1" fontId="8" fillId="0" borderId="1" xfId="0" applyNumberFormat="1" applyFont="1" applyBorder="1" applyAlignment="1">
      <alignment horizontal="center" vertical="center"/>
    </xf>
    <xf numFmtId="0" fontId="4" fillId="0" borderId="0" xfId="0" applyFont="1" applyAlignment="1">
      <alignment horizontal="center"/>
    </xf>
    <xf numFmtId="0" fontId="7" fillId="0" borderId="0" xfId="0" applyFont="1" applyAlignment="1">
      <alignment horizontal="center"/>
    </xf>
    <xf numFmtId="14" fontId="10" fillId="0" borderId="0" xfId="0" applyNumberFormat="1" applyFont="1" applyAlignment="1">
      <alignment horizontal="center"/>
    </xf>
    <xf numFmtId="0" fontId="25" fillId="0" borderId="0" xfId="0" applyFont="1" applyAlignment="1">
      <alignment horizontal="center"/>
    </xf>
    <xf numFmtId="0" fontId="54" fillId="0" borderId="0" xfId="0" applyFont="1" applyAlignment="1">
      <alignment horizontal="center"/>
    </xf>
    <xf numFmtId="0" fontId="12" fillId="0" borderId="0" xfId="0" applyFont="1" applyAlignment="1">
      <alignment horizont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29" fillId="0" borderId="0" xfId="0" applyFont="1" applyAlignment="1">
      <alignment horizontal="center" vertical="center"/>
    </xf>
    <xf numFmtId="0" fontId="26" fillId="0" borderId="0" xfId="0" applyFont="1" applyAlignment="1">
      <alignment horizontal="center"/>
    </xf>
    <xf numFmtId="0" fontId="29" fillId="0" borderId="0" xfId="0" applyFont="1" applyAlignment="1">
      <alignment horizontal="center"/>
    </xf>
    <xf numFmtId="0" fontId="26" fillId="0" borderId="0" xfId="0" applyFont="1" applyAlignment="1">
      <alignment horizontal="center" vertical="center"/>
    </xf>
    <xf numFmtId="0" fontId="5" fillId="0" borderId="0" xfId="0" applyFont="1" applyAlignment="1">
      <alignment horizontal="center"/>
    </xf>
    <xf numFmtId="0" fontId="30" fillId="0" borderId="0" xfId="0" applyFont="1" applyAlignment="1">
      <alignment horizontal="center"/>
    </xf>
    <xf numFmtId="0" fontId="10" fillId="0" borderId="0" xfId="0" applyFont="1" applyAlignment="1">
      <alignment horizontal="center"/>
    </xf>
    <xf numFmtId="0" fontId="15" fillId="0" borderId="0" xfId="0" applyFont="1" applyAlignment="1">
      <alignment horizontal="center"/>
    </xf>
    <xf numFmtId="0" fontId="2" fillId="0" borderId="1" xfId="0" applyFont="1" applyBorder="1" applyAlignment="1">
      <alignment horizontal="center"/>
    </xf>
    <xf numFmtId="0" fontId="32" fillId="0" borderId="0" xfId="0" applyFont="1" applyAlignment="1">
      <alignment horizontal="center" vertical="center"/>
    </xf>
    <xf numFmtId="0" fontId="33" fillId="0" borderId="0" xfId="0" applyFont="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36" fillId="0" borderId="0" xfId="0" applyFont="1" applyAlignment="1">
      <alignment horizontal="left" vertical="center" wrapText="1"/>
    </xf>
    <xf numFmtId="0" fontId="35" fillId="0" borderId="0" xfId="0" applyFont="1" applyAlignment="1">
      <alignment horizontal="center" vertical="center"/>
    </xf>
    <xf numFmtId="0" fontId="35" fillId="0" borderId="0" xfId="0" applyFont="1" applyAlignment="1">
      <alignment horizontal="left" vertical="center"/>
    </xf>
    <xf numFmtId="0" fontId="25" fillId="0" borderId="0" xfId="0" applyFont="1" applyAlignment="1">
      <alignment horizontal="left" vertical="center" wrapText="1"/>
    </xf>
    <xf numFmtId="0" fontId="28" fillId="0" borderId="0" xfId="0" applyFont="1" applyAlignment="1">
      <alignment horizontal="left" vertical="center" wrapText="1"/>
    </xf>
    <xf numFmtId="0" fontId="36" fillId="0" borderId="0" xfId="0" applyFont="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38" fillId="0" borderId="5" xfId="0" applyFont="1" applyBorder="1" applyAlignment="1">
      <alignment horizontal="center" vertical="center" wrapText="1"/>
    </xf>
    <xf numFmtId="0" fontId="38" fillId="0" borderId="9" xfId="0" applyFont="1" applyBorder="1" applyAlignment="1">
      <alignment horizontal="center" vertical="center" wrapText="1"/>
    </xf>
    <xf numFmtId="0" fontId="40" fillId="0" borderId="0" xfId="0" applyFont="1" applyAlignment="1">
      <alignment horizontal="left" vertical="top" wrapText="1"/>
    </xf>
    <xf numFmtId="0" fontId="40" fillId="0" borderId="0" xfId="0" applyFont="1" applyAlignment="1">
      <alignment horizontal="left" vertical="center" wrapText="1"/>
    </xf>
    <xf numFmtId="0" fontId="42" fillId="0" borderId="4" xfId="0" applyFont="1" applyBorder="1" applyAlignment="1">
      <alignment horizontal="center" vertical="center"/>
    </xf>
    <xf numFmtId="0" fontId="38" fillId="0" borderId="18" xfId="0" applyFont="1" applyBorder="1" applyAlignment="1">
      <alignment horizontal="center" vertical="center"/>
    </xf>
    <xf numFmtId="0" fontId="38" fillId="0" borderId="15" xfId="0" applyFont="1" applyBorder="1" applyAlignment="1">
      <alignment horizontal="center" vertical="center"/>
    </xf>
    <xf numFmtId="0" fontId="47" fillId="0" borderId="18" xfId="0" applyFont="1" applyBorder="1" applyAlignment="1">
      <alignment horizontal="center"/>
    </xf>
    <xf numFmtId="0" fontId="47" fillId="0" borderId="2" xfId="0" applyFont="1" applyBorder="1" applyAlignment="1">
      <alignment horizontal="center"/>
    </xf>
    <xf numFmtId="0" fontId="50" fillId="0" borderId="2" xfId="0" applyFont="1" applyBorder="1" applyAlignment="1">
      <alignment horizontal="right"/>
    </xf>
    <xf numFmtId="0" fontId="50" fillId="0" borderId="15" xfId="0" applyFont="1" applyBorder="1" applyAlignment="1">
      <alignment horizontal="right"/>
    </xf>
    <xf numFmtId="0" fontId="50" fillId="0" borderId="18" xfId="0" applyFont="1" applyBorder="1" applyAlignment="1">
      <alignment horizontal="right"/>
    </xf>
  </cellXfs>
  <cellStyles count="5">
    <cellStyle name="Hipervínculo" xfId="3" builtinId="8"/>
    <cellStyle name="Millares" xfId="1" builtinId="3"/>
    <cellStyle name="Millares [0]" xfId="2" builtinId="6"/>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312613</xdr:colOff>
      <xdr:row>4</xdr:row>
      <xdr:rowOff>104776</xdr:rowOff>
    </xdr:to>
    <xdr:pic>
      <xdr:nvPicPr>
        <xdr:cNvPr id="2" name="Imagen 2">
          <a:extLst>
            <a:ext uri="{FF2B5EF4-FFF2-40B4-BE49-F238E27FC236}">
              <a16:creationId xmlns:a16="http://schemas.microsoft.com/office/drawing/2014/main" id="{78F41F8B-DB99-4A82-BC49-16051BA97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598613" cy="1181100"/>
        </a:xfrm>
        <a:prstGeom prst="rect">
          <a:avLst/>
        </a:prstGeom>
        <a:noFill/>
        <a:ln w="9525">
          <a:solidFill>
            <a:srgbClr val="17375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58EC4-2C35-470B-B9A0-1FE0F647BE12}">
  <dimension ref="A1:P33"/>
  <sheetViews>
    <sheetView showGridLines="0" tabSelected="1" topLeftCell="A10" zoomScaleNormal="100" workbookViewId="0">
      <selection activeCell="H40" sqref="H40"/>
    </sheetView>
  </sheetViews>
  <sheetFormatPr baseColWidth="10" defaultRowHeight="15"/>
  <cols>
    <col min="5" max="5" width="15.140625" customWidth="1"/>
    <col min="9" max="9" width="13.28515625" customWidth="1"/>
    <col min="12" max="12" width="18.28515625" hidden="1" customWidth="1"/>
    <col min="13" max="13" width="15.85546875" hidden="1" customWidth="1"/>
    <col min="14" max="14" width="25" hidden="1" customWidth="1"/>
    <col min="15" max="15" width="14.42578125" hidden="1" customWidth="1"/>
    <col min="16" max="16" width="11.42578125" hidden="1" customWidth="1"/>
  </cols>
  <sheetData>
    <row r="1" spans="1:16">
      <c r="A1" s="62"/>
      <c r="B1" s="62"/>
      <c r="C1" s="62"/>
      <c r="D1" s="62"/>
      <c r="E1" s="62"/>
      <c r="F1" s="62"/>
      <c r="G1" s="62"/>
      <c r="H1" s="62"/>
      <c r="I1" s="62"/>
      <c r="J1" s="62"/>
      <c r="K1" s="62"/>
      <c r="N1" s="63" t="s">
        <v>67</v>
      </c>
      <c r="O1" s="64">
        <v>43831</v>
      </c>
    </row>
    <row r="2" spans="1:16" ht="23.25">
      <c r="A2" s="65"/>
      <c r="B2" s="65"/>
      <c r="C2" s="65"/>
      <c r="D2" s="62"/>
      <c r="E2" s="62"/>
      <c r="F2" s="62"/>
      <c r="G2" s="62"/>
      <c r="H2" s="62"/>
      <c r="I2" s="66"/>
      <c r="J2" s="67"/>
      <c r="K2" s="66"/>
      <c r="L2" t="s">
        <v>68</v>
      </c>
      <c r="M2" s="68">
        <v>6571.73</v>
      </c>
      <c r="N2" s="63" t="s">
        <v>69</v>
      </c>
      <c r="O2" s="64">
        <v>43555</v>
      </c>
      <c r="P2" s="69">
        <v>2019</v>
      </c>
    </row>
    <row r="3" spans="1:16" ht="23.25">
      <c r="A3" s="65"/>
      <c r="B3" s="65"/>
      <c r="C3" s="65"/>
      <c r="D3" s="62"/>
      <c r="E3" s="62"/>
      <c r="F3" s="62"/>
      <c r="G3" s="62"/>
      <c r="H3" s="62"/>
      <c r="I3" s="66"/>
      <c r="J3" s="70"/>
      <c r="K3" s="66"/>
      <c r="L3" t="s">
        <v>70</v>
      </c>
      <c r="M3" s="68">
        <v>6554.28</v>
      </c>
      <c r="N3" s="63" t="s">
        <v>71</v>
      </c>
      <c r="O3" s="64">
        <v>43921</v>
      </c>
      <c r="P3" s="69">
        <v>2020</v>
      </c>
    </row>
    <row r="4" spans="1:16" ht="23.25">
      <c r="A4" s="65"/>
      <c r="B4" s="65"/>
      <c r="C4" s="65"/>
      <c r="D4" s="62"/>
      <c r="E4" s="62"/>
      <c r="F4" s="62"/>
      <c r="G4" s="62"/>
      <c r="H4" s="62"/>
      <c r="I4" s="66"/>
      <c r="J4" s="70"/>
      <c r="K4" s="66"/>
      <c r="N4" s="63"/>
      <c r="O4" s="71">
        <f>+O3</f>
        <v>43921</v>
      </c>
    </row>
    <row r="5" spans="1:16" ht="23.25">
      <c r="A5" s="65"/>
      <c r="B5" s="65"/>
      <c r="C5" s="65"/>
      <c r="D5" s="62"/>
      <c r="E5" s="62"/>
      <c r="F5" s="62"/>
      <c r="G5" s="62"/>
      <c r="H5" s="62"/>
      <c r="I5" s="66"/>
      <c r="J5" s="72"/>
      <c r="K5" s="66"/>
    </row>
    <row r="6" spans="1:16" ht="10.5" customHeight="1">
      <c r="A6" s="65"/>
      <c r="B6" s="65"/>
      <c r="C6" s="65"/>
      <c r="D6" s="62"/>
      <c r="E6" s="62"/>
      <c r="F6" s="62"/>
      <c r="G6" s="62"/>
      <c r="H6" s="62"/>
      <c r="I6" s="62"/>
      <c r="J6" s="62"/>
      <c r="K6" s="62"/>
    </row>
    <row r="7" spans="1:16" ht="29.25" customHeight="1">
      <c r="A7" s="62"/>
      <c r="B7" s="62"/>
      <c r="C7" s="328" t="s">
        <v>85</v>
      </c>
      <c r="D7" s="328"/>
      <c r="E7" s="328"/>
      <c r="F7" s="328"/>
      <c r="G7" s="328"/>
      <c r="H7" s="328"/>
      <c r="I7" s="328"/>
      <c r="J7" s="62"/>
      <c r="K7" s="62"/>
    </row>
    <row r="8" spans="1:16" ht="22.5" customHeight="1">
      <c r="A8" s="62"/>
      <c r="B8" s="62"/>
      <c r="C8" s="328" t="s">
        <v>72</v>
      </c>
      <c r="D8" s="328"/>
      <c r="E8" s="328"/>
      <c r="F8" s="328"/>
      <c r="G8" s="328"/>
      <c r="H8" s="328"/>
      <c r="I8" s="328"/>
      <c r="J8" s="62"/>
      <c r="K8" s="62"/>
    </row>
    <row r="9" spans="1:16" ht="23.25">
      <c r="A9" s="62"/>
      <c r="B9" s="62"/>
      <c r="C9" s="329" t="s">
        <v>73</v>
      </c>
      <c r="D9" s="329"/>
      <c r="E9" s="329"/>
      <c r="F9" s="329"/>
      <c r="G9" s="329"/>
      <c r="H9" s="329"/>
      <c r="I9" s="329"/>
      <c r="J9" s="73"/>
      <c r="K9" s="62"/>
    </row>
    <row r="10" spans="1:16" ht="23.25">
      <c r="A10" s="62"/>
      <c r="B10" s="62"/>
      <c r="C10" s="330">
        <f>+O3</f>
        <v>43921</v>
      </c>
      <c r="D10" s="330"/>
      <c r="E10" s="330"/>
      <c r="F10" s="330"/>
      <c r="G10" s="330"/>
      <c r="H10" s="330"/>
      <c r="I10" s="330"/>
      <c r="J10" s="73"/>
      <c r="K10" s="62"/>
    </row>
    <row r="11" spans="1:16" ht="5.25" customHeight="1">
      <c r="A11" s="62"/>
      <c r="B11" s="62"/>
      <c r="C11" s="74"/>
      <c r="D11" s="74"/>
      <c r="E11" s="74"/>
      <c r="F11" s="74"/>
      <c r="G11" s="74"/>
      <c r="H11" s="74"/>
      <c r="I11" s="73"/>
      <c r="J11" s="73"/>
      <c r="K11" s="62"/>
    </row>
    <row r="12" spans="1:16">
      <c r="A12" s="56"/>
      <c r="B12" s="56"/>
      <c r="C12" s="75"/>
      <c r="D12" s="75"/>
      <c r="E12" s="75"/>
      <c r="F12" s="75"/>
      <c r="G12" s="75"/>
      <c r="H12" s="75"/>
      <c r="I12" s="76"/>
      <c r="J12" s="76"/>
      <c r="K12" s="56"/>
    </row>
    <row r="13" spans="1:16" ht="23.25">
      <c r="C13" s="77"/>
      <c r="D13" s="77"/>
      <c r="E13" s="78" t="s">
        <v>74</v>
      </c>
    </row>
    <row r="14" spans="1:16">
      <c r="B14" s="1"/>
      <c r="C14" s="234" t="s">
        <v>75</v>
      </c>
      <c r="D14" s="79"/>
      <c r="E14" s="79"/>
      <c r="F14" s="79"/>
      <c r="G14" s="79"/>
      <c r="H14" s="235">
        <v>1</v>
      </c>
      <c r="I14" s="79"/>
      <c r="J14" s="79"/>
      <c r="K14" s="79"/>
    </row>
    <row r="15" spans="1:16">
      <c r="B15" s="1"/>
      <c r="C15" s="235" t="s">
        <v>76</v>
      </c>
      <c r="D15" s="79"/>
      <c r="E15" s="79"/>
      <c r="F15" s="79"/>
      <c r="G15" s="79"/>
      <c r="H15" s="235">
        <v>2</v>
      </c>
      <c r="I15" s="79"/>
      <c r="J15" s="79"/>
      <c r="K15" s="79"/>
    </row>
    <row r="16" spans="1:16">
      <c r="B16" s="1"/>
      <c r="C16" s="235" t="s">
        <v>77</v>
      </c>
      <c r="D16" s="79"/>
      <c r="E16" s="79"/>
      <c r="F16" s="79"/>
      <c r="G16" s="79"/>
      <c r="H16" s="235">
        <v>3</v>
      </c>
      <c r="I16" s="79"/>
      <c r="J16" s="79"/>
      <c r="K16" s="79"/>
    </row>
    <row r="17" spans="2:12">
      <c r="B17" s="1"/>
      <c r="C17" s="235" t="s">
        <v>78</v>
      </c>
      <c r="D17" s="79"/>
      <c r="E17" s="79"/>
      <c r="F17" s="79"/>
      <c r="G17" s="79"/>
      <c r="H17" s="235">
        <v>4</v>
      </c>
      <c r="I17" s="79"/>
      <c r="J17" s="79"/>
      <c r="K17" s="79"/>
    </row>
    <row r="18" spans="2:12">
      <c r="B18" s="1"/>
      <c r="C18" s="235" t="s">
        <v>79</v>
      </c>
      <c r="D18" s="79"/>
      <c r="E18" s="79"/>
      <c r="F18" s="79"/>
      <c r="G18" s="79"/>
      <c r="H18" s="235">
        <v>5</v>
      </c>
      <c r="I18" s="79"/>
      <c r="J18" s="79"/>
      <c r="K18" s="79"/>
    </row>
    <row r="19" spans="2:12">
      <c r="B19" s="1"/>
      <c r="C19" s="235" t="s">
        <v>80</v>
      </c>
      <c r="D19" s="79"/>
      <c r="E19" s="79"/>
      <c r="F19" s="79"/>
      <c r="G19" s="79"/>
      <c r="H19" s="235">
        <v>6</v>
      </c>
      <c r="I19" s="79"/>
      <c r="J19" s="79"/>
      <c r="K19" s="79"/>
    </row>
    <row r="20" spans="2:12">
      <c r="B20" s="1"/>
      <c r="C20" s="235" t="s">
        <v>81</v>
      </c>
      <c r="D20" s="79"/>
      <c r="E20" s="79"/>
      <c r="F20" s="79"/>
      <c r="G20" s="79"/>
      <c r="H20" s="235">
        <v>7</v>
      </c>
      <c r="I20" s="79"/>
      <c r="J20" s="79"/>
      <c r="K20" s="79"/>
    </row>
    <row r="21" spans="2:12">
      <c r="B21" s="1"/>
      <c r="C21" s="235" t="s">
        <v>82</v>
      </c>
      <c r="D21" s="79"/>
      <c r="E21" s="79"/>
      <c r="F21" s="79"/>
      <c r="G21" s="79"/>
      <c r="H21" s="235">
        <v>8</v>
      </c>
      <c r="I21" s="79"/>
      <c r="J21" s="79"/>
      <c r="K21" s="79"/>
    </row>
    <row r="22" spans="2:12">
      <c r="B22" s="79"/>
      <c r="C22" s="235" t="s">
        <v>89</v>
      </c>
      <c r="D22" s="79"/>
      <c r="E22" s="79"/>
      <c r="F22" s="79"/>
      <c r="G22" s="79"/>
      <c r="H22" s="235">
        <v>9</v>
      </c>
      <c r="I22" s="79"/>
      <c r="J22" s="79"/>
      <c r="K22" s="79"/>
    </row>
    <row r="23" spans="2:12">
      <c r="C23" s="235" t="s">
        <v>90</v>
      </c>
      <c r="D23" s="79"/>
      <c r="E23" s="79"/>
      <c r="F23" s="79"/>
      <c r="G23" s="79"/>
      <c r="H23" s="235">
        <v>10</v>
      </c>
      <c r="I23" s="79"/>
      <c r="J23" s="79"/>
      <c r="K23" s="79"/>
    </row>
    <row r="24" spans="2:12">
      <c r="C24" s="234" t="s">
        <v>84</v>
      </c>
      <c r="D24" s="79"/>
      <c r="E24" s="79"/>
      <c r="F24" s="79"/>
      <c r="G24" s="79"/>
      <c r="H24" s="235">
        <v>11</v>
      </c>
      <c r="I24" s="79"/>
      <c r="J24" s="79"/>
      <c r="K24" s="79"/>
    </row>
    <row r="25" spans="2:12">
      <c r="C25" s="79"/>
      <c r="D25" s="79"/>
      <c r="E25" s="79"/>
      <c r="F25" s="79"/>
      <c r="G25" s="79"/>
      <c r="H25" s="79"/>
      <c r="I25" s="79"/>
      <c r="J25" s="79"/>
      <c r="K25" s="79"/>
    </row>
    <row r="26" spans="2:12">
      <c r="C26" s="79"/>
      <c r="D26" s="79"/>
      <c r="E26" s="79"/>
      <c r="F26" s="79"/>
      <c r="G26" s="79"/>
      <c r="H26" s="79"/>
      <c r="I26" s="79"/>
      <c r="J26" s="79"/>
      <c r="K26" s="79"/>
    </row>
    <row r="32" spans="2:12" ht="15.75">
      <c r="L32" s="286"/>
    </row>
    <row r="33" spans="12:12" ht="15.75">
      <c r="L33" s="286"/>
    </row>
  </sheetData>
  <mergeCells count="4">
    <mergeCell ref="C7:I7"/>
    <mergeCell ref="C8:I8"/>
    <mergeCell ref="C9:I9"/>
    <mergeCell ref="C10:I10"/>
  </mergeCells>
  <hyperlinks>
    <hyperlink ref="C14" location="'1'!A1" display="ESTADO DE FLUJO DE CAJA EN DOLARES AMERICANOS" xr:uid="{6877B68B-847F-42A7-848B-4BC20E4233F5}"/>
    <hyperlink ref="H14" location="'1'!A1" display="'1'!A1" xr:uid="{8A2F4002-8E62-4BFE-B453-420612F88D4F}"/>
    <hyperlink ref="C15" location="'2'!A1" display="ESTADO DE VARIACION DEL ACTIVO NETO EN DOLARES AMERICANOS" xr:uid="{E91E0254-1FD6-475C-AB83-FFCFC4CBEEE0}"/>
    <hyperlink ref="H15" location="'2'!A1" display="'2'!A1" xr:uid="{953DFC32-2650-4E1C-AE5F-2DC7883622DB}"/>
    <hyperlink ref="C16" location="'3'!A1" display="ESTADO DE RESULTADO EN DOLARES AMERICANOS" xr:uid="{23445823-7FE1-4853-ACB2-03956CCA7D36}"/>
    <hyperlink ref="H16" location="'3'!A1" display="'3'!A1" xr:uid="{5F9397F9-E441-4BAD-9B6C-14A926CD6426}"/>
    <hyperlink ref="C17" location="'4'!A1" display="BALANCE GENERAL EN DOLARES AMERICANOS" xr:uid="{D43A293D-FAEA-4B71-B22C-367640FA5E4D}"/>
    <hyperlink ref="H17" location="'4'!A1" display="'4'!A1" xr:uid="{57079F7C-8509-48F5-820E-A1540A14AD15}"/>
    <hyperlink ref="C18" location="'5'!A1" display="BALANCE GENERAL EN GUARANIES" xr:uid="{E9E4D08F-9EDE-4584-9E78-3C4A9B21DA41}"/>
    <hyperlink ref="H18" location="'5'!A1" display="'5'!A1" xr:uid="{42A4FCD7-916D-4172-A8C6-F968A476BBEE}"/>
    <hyperlink ref="C19" location="'6'!A1" display="ESTADO DE RESULTADO EN GUARANIES" xr:uid="{B3AB95E3-8E50-4C88-B1F3-EB88CA36FCA1}"/>
    <hyperlink ref="H19" location="'6'!A1" display="'6'!A1" xr:uid="{CC872313-BFCF-4BFF-9184-05D5289F3C79}"/>
    <hyperlink ref="C20" location="'7'!A1" display="ESTADO DE VARIACION DEL ACTIVO NETO EN GUARANIES" xr:uid="{858C2B6A-79F7-4F5F-9A94-8D91BE0A2E56}"/>
    <hyperlink ref="H20" location="'7'!A1" display="'7'!A1" xr:uid="{C233959A-4FCB-42A7-A49A-E2C80834E3EE}"/>
    <hyperlink ref="C21" location="'8'!A1" display="ESTADO DE FLUJO DE CAJA EN GUARANIES" xr:uid="{CDCA7048-7D69-4C46-A5FE-A56E82D368E4}"/>
    <hyperlink ref="H21" location="'8'!A1" display="'8'!A1" xr:uid="{0E181DE7-6073-470D-89F1-5B196579FCCD}"/>
    <hyperlink ref="C22" location="'9'!A1" display="INFORME SINDICO" xr:uid="{C5AB692C-B83B-4220-AB52-BE28CA4E1F4D}"/>
    <hyperlink ref="H22" location="'9'!A1" display="'9'!A1" xr:uid="{863C5C3A-7329-404A-B874-6BDD019F3CFD}"/>
    <hyperlink ref="C23" location="'10'!A1" display="NOTAS A LOS ESTADOS CONTABLES" xr:uid="{2F214001-1482-41FE-875F-C7AB62602CE6}"/>
    <hyperlink ref="H23" location="'10'!A1" display="'10'!A1" xr:uid="{864BE8F9-4550-4F75-B3F4-ED6C80668698}"/>
    <hyperlink ref="C24" location="'11'!A1" display="CUADRO DE INVERSIONES" xr:uid="{6B2C6EF7-783C-4C3B-9D97-36E9AA02ED05}"/>
    <hyperlink ref="H24" location="'11'!A1" display="'11'!A1" xr:uid="{503884F1-3F6F-4A5C-BA1C-7A573155FAB3}"/>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165E5-B9A9-4B82-874C-D5C12F6CF2DF}">
  <dimension ref="A2:G17"/>
  <sheetViews>
    <sheetView showGridLines="0" zoomScaleNormal="100" workbookViewId="0"/>
  </sheetViews>
  <sheetFormatPr baseColWidth="10" defaultRowHeight="15"/>
  <cols>
    <col min="5" max="5" width="21.5703125" customWidth="1"/>
    <col min="6" max="6" width="24.140625" customWidth="1"/>
  </cols>
  <sheetData>
    <row r="2" spans="1:7" ht="15" customHeight="1">
      <c r="A2" s="354" t="s">
        <v>91</v>
      </c>
      <c r="B2" s="354"/>
      <c r="C2" s="354"/>
      <c r="D2" s="354"/>
      <c r="E2" s="354"/>
      <c r="F2" s="354"/>
      <c r="G2" s="354"/>
    </row>
    <row r="3" spans="1:7">
      <c r="B3" s="236"/>
    </row>
    <row r="4" spans="1:7">
      <c r="B4" s="236"/>
    </row>
    <row r="5" spans="1:7">
      <c r="A5" s="236" t="s">
        <v>92</v>
      </c>
      <c r="B5" s="238"/>
      <c r="C5" s="238"/>
    </row>
    <row r="6" spans="1:7">
      <c r="A6" s="237" t="s">
        <v>93</v>
      </c>
      <c r="B6" s="238"/>
      <c r="C6" s="238"/>
    </row>
    <row r="8" spans="1:7">
      <c r="B8" s="236"/>
    </row>
    <row r="9" spans="1:7">
      <c r="B9" s="355" t="s">
        <v>311</v>
      </c>
      <c r="C9" s="355"/>
      <c r="D9" s="355"/>
      <c r="E9" s="355"/>
      <c r="F9" s="355"/>
    </row>
    <row r="10" spans="1:7">
      <c r="B10" s="355"/>
      <c r="C10" s="355"/>
      <c r="D10" s="355"/>
      <c r="E10" s="355"/>
      <c r="F10" s="355"/>
    </row>
    <row r="11" spans="1:7" ht="99.75" customHeight="1">
      <c r="B11" s="355"/>
      <c r="C11" s="355"/>
      <c r="D11" s="355"/>
      <c r="E11" s="355"/>
      <c r="F11" s="355"/>
    </row>
    <row r="12" spans="1:7">
      <c r="B12" s="236" t="s">
        <v>94</v>
      </c>
    </row>
    <row r="13" spans="1:7">
      <c r="B13" s="236"/>
    </row>
    <row r="14" spans="1:7">
      <c r="B14" s="236"/>
    </row>
    <row r="15" spans="1:7">
      <c r="B15" s="236"/>
    </row>
    <row r="16" spans="1:7">
      <c r="B16" s="237" t="s">
        <v>95</v>
      </c>
    </row>
    <row r="17" spans="2:2">
      <c r="B17" s="236" t="s">
        <v>96</v>
      </c>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610F2-6AEF-4FC2-BC90-8C5492CABDF2}">
  <dimension ref="A2:G173"/>
  <sheetViews>
    <sheetView showGridLines="0" topLeftCell="A52" zoomScale="85" zoomScaleNormal="85" workbookViewId="0">
      <selection activeCell="K49" sqref="K49"/>
    </sheetView>
  </sheetViews>
  <sheetFormatPr baseColWidth="10" defaultRowHeight="15"/>
  <cols>
    <col min="1" max="1" width="37.5703125" customWidth="1"/>
    <col min="2" max="2" width="29.85546875" customWidth="1"/>
    <col min="3" max="3" width="17" customWidth="1"/>
    <col min="5" max="5" width="15.7109375" customWidth="1"/>
    <col min="7" max="7" width="13.140625" customWidth="1"/>
  </cols>
  <sheetData>
    <row r="2" spans="1:7" ht="15.75">
      <c r="A2" s="359" t="s">
        <v>83</v>
      </c>
      <c r="B2" s="359"/>
      <c r="C2" s="359"/>
      <c r="D2" s="359"/>
      <c r="E2" s="359"/>
      <c r="F2" s="359"/>
      <c r="G2" s="359"/>
    </row>
    <row r="3" spans="1:7" ht="15.75">
      <c r="A3" s="359" t="s">
        <v>189</v>
      </c>
      <c r="B3" s="359"/>
      <c r="C3" s="359"/>
      <c r="D3" s="359"/>
      <c r="E3" s="359"/>
      <c r="F3" s="359"/>
      <c r="G3" s="359"/>
    </row>
    <row r="4" spans="1:7" ht="15.75">
      <c r="A4" s="360" t="s">
        <v>342</v>
      </c>
      <c r="B4" s="360"/>
      <c r="C4" s="360"/>
      <c r="D4" s="360"/>
      <c r="E4" s="360"/>
      <c r="F4" s="360"/>
      <c r="G4" s="360"/>
    </row>
    <row r="5" spans="1:7" ht="37.5" customHeight="1">
      <c r="A5" s="358" t="s">
        <v>97</v>
      </c>
      <c r="B5" s="358"/>
      <c r="C5" s="358"/>
      <c r="D5" s="358"/>
      <c r="E5" s="358"/>
      <c r="F5" s="358"/>
      <c r="G5" s="358"/>
    </row>
    <row r="6" spans="1:7" ht="112.5" customHeight="1">
      <c r="A6" s="361" t="s">
        <v>98</v>
      </c>
      <c r="B6" s="361"/>
      <c r="C6" s="361"/>
      <c r="D6" s="361"/>
      <c r="E6" s="361"/>
      <c r="F6" s="361"/>
      <c r="G6" s="361"/>
    </row>
    <row r="7" spans="1:7" ht="51" customHeight="1">
      <c r="A7" s="358" t="s">
        <v>99</v>
      </c>
      <c r="B7" s="358"/>
      <c r="C7" s="358"/>
      <c r="D7" s="358"/>
      <c r="E7" s="358"/>
      <c r="F7" s="358"/>
      <c r="G7" s="358"/>
    </row>
    <row r="8" spans="1:7">
      <c r="A8" s="358" t="s">
        <v>100</v>
      </c>
      <c r="B8" s="358"/>
      <c r="C8" s="358"/>
      <c r="D8" s="358"/>
      <c r="E8" s="358"/>
      <c r="F8" s="358"/>
      <c r="G8" s="358"/>
    </row>
    <row r="9" spans="1:7" ht="34.5" customHeight="1">
      <c r="A9" s="358"/>
      <c r="B9" s="358"/>
      <c r="C9" s="358"/>
      <c r="D9" s="358"/>
      <c r="E9" s="358"/>
      <c r="F9" s="358"/>
      <c r="G9" s="358"/>
    </row>
    <row r="10" spans="1:7" ht="15.75">
      <c r="A10" s="360" t="s">
        <v>101</v>
      </c>
      <c r="B10" s="360"/>
      <c r="C10" s="360"/>
      <c r="D10" s="360"/>
      <c r="E10" s="360"/>
      <c r="F10" s="360"/>
      <c r="G10" s="360"/>
    </row>
    <row r="11" spans="1:7" ht="66" customHeight="1">
      <c r="A11" s="358" t="s">
        <v>102</v>
      </c>
      <c r="B11" s="358"/>
      <c r="C11" s="358"/>
      <c r="D11" s="358"/>
      <c r="E11" s="358"/>
      <c r="F11" s="358"/>
      <c r="G11" s="358"/>
    </row>
    <row r="12" spans="1:7" ht="15" customHeight="1">
      <c r="A12" s="358" t="s">
        <v>289</v>
      </c>
      <c r="B12" s="358"/>
      <c r="C12" s="358"/>
      <c r="D12" s="358"/>
      <c r="E12" s="358"/>
      <c r="F12" s="358"/>
      <c r="G12" s="358"/>
    </row>
    <row r="13" spans="1:7">
      <c r="A13" s="358" t="s">
        <v>103</v>
      </c>
      <c r="B13" s="358"/>
      <c r="C13" s="358"/>
      <c r="D13" s="358"/>
      <c r="E13" s="358"/>
      <c r="F13" s="358"/>
      <c r="G13" s="358"/>
    </row>
    <row r="14" spans="1:7" ht="81.75" customHeight="1">
      <c r="A14" s="358" t="s">
        <v>104</v>
      </c>
      <c r="B14" s="358"/>
      <c r="C14" s="358"/>
      <c r="D14" s="358"/>
      <c r="E14" s="358"/>
      <c r="F14" s="358"/>
      <c r="G14" s="358"/>
    </row>
    <row r="15" spans="1:7">
      <c r="A15" s="358" t="s">
        <v>290</v>
      </c>
      <c r="B15" s="358"/>
      <c r="C15" s="358"/>
      <c r="D15" s="358"/>
      <c r="E15" s="358"/>
      <c r="F15" s="358"/>
      <c r="G15" s="358"/>
    </row>
    <row r="16" spans="1:7" ht="40.5" customHeight="1">
      <c r="A16" s="358" t="s">
        <v>105</v>
      </c>
      <c r="B16" s="358"/>
      <c r="C16" s="358"/>
      <c r="D16" s="358"/>
      <c r="E16" s="358"/>
      <c r="F16" s="358"/>
      <c r="G16" s="358"/>
    </row>
    <row r="17" spans="1:7" ht="78" customHeight="1">
      <c r="A17" s="358" t="s">
        <v>106</v>
      </c>
      <c r="B17" s="358"/>
      <c r="C17" s="358"/>
      <c r="D17" s="358"/>
      <c r="E17" s="358"/>
      <c r="F17" s="358"/>
      <c r="G17" s="358"/>
    </row>
    <row r="18" spans="1:7" ht="29.25" customHeight="1">
      <c r="A18" s="358" t="s">
        <v>107</v>
      </c>
      <c r="B18" s="358"/>
      <c r="C18" s="358"/>
      <c r="D18" s="358"/>
      <c r="E18" s="358"/>
      <c r="F18" s="358"/>
      <c r="G18" s="358"/>
    </row>
    <row r="19" spans="1:7" ht="49.5" customHeight="1">
      <c r="A19" s="358" t="s">
        <v>108</v>
      </c>
      <c r="B19" s="358"/>
      <c r="C19" s="358"/>
      <c r="D19" s="358"/>
      <c r="E19" s="358"/>
      <c r="F19" s="358"/>
      <c r="G19" s="358"/>
    </row>
    <row r="20" spans="1:7" ht="33.75" customHeight="1">
      <c r="A20" s="358" t="s">
        <v>109</v>
      </c>
      <c r="B20" s="358"/>
      <c r="C20" s="358"/>
      <c r="D20" s="358"/>
      <c r="E20" s="358"/>
      <c r="F20" s="358"/>
      <c r="G20" s="358"/>
    </row>
    <row r="21" spans="1:7">
      <c r="A21" s="358" t="s">
        <v>110</v>
      </c>
      <c r="B21" s="358"/>
      <c r="C21" s="358"/>
      <c r="D21" s="358"/>
      <c r="E21" s="358"/>
      <c r="F21" s="358"/>
      <c r="G21" s="358"/>
    </row>
    <row r="22" spans="1:7" ht="33" customHeight="1">
      <c r="A22" s="358" t="s">
        <v>284</v>
      </c>
      <c r="B22" s="358"/>
      <c r="C22" s="358"/>
      <c r="D22" s="358"/>
      <c r="E22" s="358"/>
      <c r="F22" s="358"/>
      <c r="G22" s="358"/>
    </row>
    <row r="23" spans="1:7" ht="46.5" customHeight="1">
      <c r="A23" s="358" t="s">
        <v>285</v>
      </c>
      <c r="B23" s="358"/>
      <c r="C23" s="358"/>
      <c r="D23" s="358"/>
      <c r="E23" s="358"/>
      <c r="F23" s="358"/>
      <c r="G23" s="358"/>
    </row>
    <row r="24" spans="1:7" ht="35.25" customHeight="1">
      <c r="A24" s="358" t="s">
        <v>111</v>
      </c>
      <c r="B24" s="358"/>
      <c r="C24" s="358"/>
      <c r="D24" s="358"/>
      <c r="E24" s="358"/>
      <c r="F24" s="358"/>
      <c r="G24" s="358"/>
    </row>
    <row r="25" spans="1:7" ht="46.5" customHeight="1">
      <c r="A25" s="358" t="s">
        <v>112</v>
      </c>
      <c r="B25" s="358"/>
      <c r="C25" s="358"/>
      <c r="D25" s="358"/>
      <c r="E25" s="358"/>
      <c r="F25" s="358"/>
      <c r="G25" s="358"/>
    </row>
    <row r="26" spans="1:7" ht="43.5" customHeight="1">
      <c r="A26" s="358" t="s">
        <v>113</v>
      </c>
      <c r="B26" s="358"/>
      <c r="C26" s="358"/>
      <c r="D26" s="358"/>
      <c r="E26" s="358"/>
      <c r="F26" s="358"/>
      <c r="G26" s="358"/>
    </row>
    <row r="27" spans="1:7">
      <c r="A27" s="362" t="s">
        <v>114</v>
      </c>
      <c r="B27" s="362"/>
      <c r="C27" s="362"/>
      <c r="D27" s="362"/>
      <c r="E27" s="362"/>
      <c r="F27" s="362"/>
      <c r="G27" s="362"/>
    </row>
    <row r="28" spans="1:7">
      <c r="A28" s="358" t="s">
        <v>115</v>
      </c>
      <c r="B28" s="358"/>
      <c r="C28" s="358"/>
      <c r="D28" s="358"/>
      <c r="E28" s="358"/>
      <c r="F28" s="358"/>
      <c r="G28" s="358"/>
    </row>
    <row r="29" spans="1:7" ht="16.5" customHeight="1">
      <c r="A29" s="358"/>
      <c r="B29" s="358"/>
      <c r="C29" s="358"/>
      <c r="D29" s="358"/>
      <c r="E29" s="358"/>
      <c r="F29" s="358"/>
      <c r="G29" s="358"/>
    </row>
    <row r="30" spans="1:7" ht="27.75" customHeight="1">
      <c r="A30" s="358" t="s">
        <v>116</v>
      </c>
      <c r="B30" s="358"/>
      <c r="C30" s="358"/>
      <c r="D30" s="358"/>
      <c r="E30" s="358"/>
      <c r="F30" s="358"/>
      <c r="G30" s="358"/>
    </row>
    <row r="31" spans="1:7" ht="49.5" customHeight="1">
      <c r="A31" s="358" t="s">
        <v>117</v>
      </c>
      <c r="B31" s="358"/>
      <c r="C31" s="358"/>
      <c r="D31" s="358"/>
      <c r="E31" s="358"/>
      <c r="F31" s="358"/>
      <c r="G31" s="358"/>
    </row>
    <row r="32" spans="1:7">
      <c r="A32" s="363" t="s">
        <v>118</v>
      </c>
      <c r="B32" s="363"/>
      <c r="C32" s="363"/>
      <c r="D32" s="363"/>
      <c r="E32" s="363"/>
      <c r="F32" s="363"/>
      <c r="G32" s="363"/>
    </row>
    <row r="33" spans="1:7" ht="38.25" customHeight="1">
      <c r="A33" s="358" t="s">
        <v>119</v>
      </c>
      <c r="B33" s="358"/>
      <c r="C33" s="358"/>
      <c r="D33" s="358"/>
      <c r="E33" s="358"/>
      <c r="F33" s="358"/>
      <c r="G33" s="358"/>
    </row>
    <row r="34" spans="1:7" ht="48" customHeight="1">
      <c r="A34" s="358" t="s">
        <v>120</v>
      </c>
      <c r="B34" s="358"/>
      <c r="C34" s="358"/>
      <c r="D34" s="358"/>
      <c r="E34" s="358"/>
      <c r="F34" s="358"/>
      <c r="G34" s="358"/>
    </row>
    <row r="35" spans="1:7" ht="47.25" customHeight="1">
      <c r="A35" s="358" t="s">
        <v>121</v>
      </c>
      <c r="B35" s="358"/>
      <c r="C35" s="358"/>
      <c r="D35" s="358"/>
      <c r="E35" s="358"/>
      <c r="F35" s="358"/>
      <c r="G35" s="358"/>
    </row>
    <row r="36" spans="1:7" ht="46.5" customHeight="1">
      <c r="A36" s="358" t="s">
        <v>122</v>
      </c>
      <c r="B36" s="358"/>
      <c r="C36" s="358"/>
      <c r="D36" s="358"/>
      <c r="E36" s="358"/>
      <c r="F36" s="358"/>
      <c r="G36" s="358"/>
    </row>
    <row r="37" spans="1:7" ht="67.5" customHeight="1">
      <c r="A37" s="358" t="s">
        <v>123</v>
      </c>
      <c r="B37" s="358"/>
      <c r="C37" s="358"/>
      <c r="D37" s="358"/>
      <c r="E37" s="358"/>
      <c r="F37" s="358"/>
      <c r="G37" s="358"/>
    </row>
    <row r="38" spans="1:7" ht="21.75" customHeight="1">
      <c r="A38" s="358" t="s">
        <v>124</v>
      </c>
      <c r="B38" s="358"/>
      <c r="C38" s="358"/>
      <c r="D38" s="358"/>
      <c r="E38" s="358"/>
      <c r="F38" s="358"/>
      <c r="G38" s="358"/>
    </row>
    <row r="39" spans="1:7" s="245" customFormat="1">
      <c r="A39" s="242"/>
      <c r="B39" s="244"/>
      <c r="C39" s="244"/>
      <c r="D39" s="244"/>
      <c r="E39" s="244"/>
    </row>
    <row r="40" spans="1:7">
      <c r="A40" s="240"/>
      <c r="B40" s="238"/>
      <c r="C40" s="238"/>
      <c r="D40" s="238"/>
      <c r="E40" s="238"/>
    </row>
    <row r="41" spans="1:7" ht="15.75">
      <c r="A41" s="360" t="s">
        <v>125</v>
      </c>
      <c r="B41" s="360"/>
      <c r="C41" s="360"/>
      <c r="D41" s="360"/>
      <c r="E41" s="360"/>
      <c r="F41" s="360"/>
      <c r="G41" s="360"/>
    </row>
    <row r="42" spans="1:7" ht="39" customHeight="1">
      <c r="A42" s="358" t="s">
        <v>126</v>
      </c>
      <c r="B42" s="358"/>
      <c r="C42" s="358"/>
      <c r="D42" s="358"/>
      <c r="E42" s="358"/>
      <c r="F42" s="358"/>
      <c r="G42" s="358"/>
    </row>
    <row r="43" spans="1:7" ht="72" customHeight="1">
      <c r="A43" s="358"/>
      <c r="B43" s="358"/>
      <c r="C43" s="358"/>
      <c r="D43" s="358"/>
      <c r="E43" s="358"/>
      <c r="F43" s="358"/>
      <c r="G43" s="358"/>
    </row>
    <row r="44" spans="1:7" ht="15.75" customHeight="1">
      <c r="A44" s="358" t="s">
        <v>127</v>
      </c>
      <c r="B44" s="358"/>
      <c r="C44" s="358"/>
      <c r="D44" s="358"/>
      <c r="E44" s="358"/>
      <c r="F44" s="358"/>
      <c r="G44" s="358"/>
    </row>
    <row r="45" spans="1:7" ht="13.5" customHeight="1">
      <c r="A45" s="358"/>
      <c r="B45" s="358"/>
      <c r="C45" s="358"/>
      <c r="D45" s="358"/>
      <c r="E45" s="358"/>
      <c r="F45" s="358"/>
      <c r="G45" s="358"/>
    </row>
    <row r="46" spans="1:7" ht="13.5" customHeight="1">
      <c r="A46" s="358" t="s">
        <v>128</v>
      </c>
      <c r="B46" s="358"/>
      <c r="C46" s="358"/>
      <c r="D46" s="358"/>
      <c r="E46" s="358"/>
      <c r="F46" s="358"/>
      <c r="G46" s="358"/>
    </row>
    <row r="47" spans="1:7" ht="12" customHeight="1">
      <c r="A47" s="358"/>
      <c r="B47" s="358"/>
      <c r="C47" s="358"/>
      <c r="D47" s="358"/>
      <c r="E47" s="358"/>
      <c r="F47" s="358"/>
      <c r="G47" s="358"/>
    </row>
    <row r="48" spans="1:7" ht="15.75">
      <c r="A48" s="360" t="s">
        <v>129</v>
      </c>
      <c r="B48" s="360"/>
      <c r="C48" s="360"/>
      <c r="D48" s="360"/>
      <c r="E48" s="360"/>
      <c r="F48" s="360"/>
      <c r="G48" s="360"/>
    </row>
    <row r="49" spans="1:7" ht="15" customHeight="1">
      <c r="A49" s="358" t="s">
        <v>130</v>
      </c>
      <c r="B49" s="358"/>
      <c r="C49" s="358"/>
      <c r="D49" s="358"/>
      <c r="E49" s="358"/>
      <c r="F49" s="358"/>
      <c r="G49" s="358"/>
    </row>
    <row r="50" spans="1:7" ht="24" customHeight="1">
      <c r="A50" s="358"/>
      <c r="B50" s="358"/>
      <c r="C50" s="358"/>
      <c r="D50" s="358"/>
      <c r="E50" s="358"/>
      <c r="F50" s="358"/>
      <c r="G50" s="358"/>
    </row>
    <row r="51" spans="1:7">
      <c r="A51" s="358"/>
      <c r="B51" s="358"/>
      <c r="C51" s="358"/>
      <c r="D51" s="358"/>
      <c r="E51" s="358"/>
      <c r="F51" s="358"/>
      <c r="G51" s="358"/>
    </row>
    <row r="52" spans="1:7" ht="15.75">
      <c r="A52" s="365" t="s">
        <v>131</v>
      </c>
      <c r="B52" s="365"/>
      <c r="C52" s="365"/>
      <c r="D52" s="365"/>
      <c r="E52" s="365"/>
      <c r="F52" s="365"/>
      <c r="G52" s="365"/>
    </row>
    <row r="53" spans="1:7" ht="26.25" customHeight="1">
      <c r="A53" s="358" t="s">
        <v>312</v>
      </c>
      <c r="B53" s="358"/>
      <c r="C53" s="358"/>
      <c r="D53" s="358"/>
      <c r="E53" s="358"/>
      <c r="F53" s="358"/>
      <c r="G53" s="358"/>
    </row>
    <row r="54" spans="1:7" ht="21.75" customHeight="1">
      <c r="A54" s="358"/>
      <c r="B54" s="358"/>
      <c r="C54" s="358"/>
      <c r="D54" s="358"/>
      <c r="E54" s="358"/>
      <c r="F54" s="358"/>
      <c r="G54" s="358"/>
    </row>
    <row r="55" spans="1:7" ht="15.75">
      <c r="A55" s="365" t="s">
        <v>132</v>
      </c>
      <c r="B55" s="365"/>
      <c r="C55" s="365"/>
      <c r="D55" s="365"/>
      <c r="E55" s="365"/>
      <c r="F55" s="365"/>
      <c r="G55" s="365"/>
    </row>
    <row r="56" spans="1:7" ht="33" customHeight="1">
      <c r="A56" s="358" t="s">
        <v>133</v>
      </c>
      <c r="B56" s="358"/>
      <c r="C56" s="358"/>
      <c r="D56" s="358"/>
      <c r="E56" s="358"/>
      <c r="F56" s="358"/>
      <c r="G56" s="358"/>
    </row>
    <row r="57" spans="1:7" ht="15.75">
      <c r="A57" s="360" t="s">
        <v>134</v>
      </c>
      <c r="B57" s="360"/>
      <c r="C57" s="360"/>
      <c r="D57" s="360"/>
      <c r="E57" s="360"/>
      <c r="F57" s="360"/>
      <c r="G57" s="360"/>
    </row>
    <row r="58" spans="1:7" ht="20.25" customHeight="1">
      <c r="A58" s="364" t="s">
        <v>135</v>
      </c>
      <c r="B58" s="364"/>
      <c r="C58" s="364"/>
      <c r="D58" s="364"/>
      <c r="E58" s="364"/>
      <c r="F58" s="364"/>
      <c r="G58" s="364"/>
    </row>
    <row r="59" spans="1:7" ht="23.25" customHeight="1">
      <c r="A59" s="364"/>
      <c r="B59" s="364"/>
      <c r="C59" s="364"/>
      <c r="D59" s="364"/>
      <c r="E59" s="364"/>
      <c r="F59" s="364"/>
      <c r="G59" s="364"/>
    </row>
    <row r="60" spans="1:7" ht="15.75">
      <c r="A60" s="365" t="s">
        <v>136</v>
      </c>
      <c r="B60" s="365"/>
      <c r="C60" s="365"/>
      <c r="D60" s="365"/>
      <c r="E60" s="365"/>
      <c r="F60" s="365"/>
      <c r="G60" s="365"/>
    </row>
    <row r="61" spans="1:7" ht="15.75" customHeight="1">
      <c r="A61" s="358" t="s">
        <v>137</v>
      </c>
      <c r="B61" s="358"/>
      <c r="C61" s="358"/>
      <c r="D61" s="358"/>
      <c r="E61" s="358"/>
      <c r="F61" s="358"/>
      <c r="G61" s="358"/>
    </row>
    <row r="62" spans="1:7" ht="33.75" customHeight="1">
      <c r="A62" s="358"/>
      <c r="B62" s="358"/>
      <c r="C62" s="358"/>
      <c r="D62" s="358"/>
      <c r="E62" s="358"/>
      <c r="F62" s="358"/>
      <c r="G62" s="358"/>
    </row>
    <row r="63" spans="1:7" ht="15.75">
      <c r="A63" s="360" t="s">
        <v>138</v>
      </c>
      <c r="B63" s="360"/>
      <c r="C63" s="360"/>
      <c r="D63" s="360"/>
      <c r="E63" s="360"/>
      <c r="F63" s="360"/>
      <c r="G63" s="360"/>
    </row>
    <row r="64" spans="1:7" ht="17.25" customHeight="1">
      <c r="A64" s="358" t="s">
        <v>345</v>
      </c>
      <c r="B64" s="358"/>
      <c r="C64" s="358"/>
      <c r="D64" s="358"/>
      <c r="E64" s="358"/>
      <c r="F64" s="358"/>
      <c r="G64" s="358"/>
    </row>
    <row r="65" spans="1:7" ht="16.5" customHeight="1">
      <c r="A65" s="358"/>
      <c r="B65" s="358"/>
      <c r="C65" s="358"/>
      <c r="D65" s="358"/>
      <c r="E65" s="358"/>
      <c r="F65" s="358"/>
      <c r="G65" s="358"/>
    </row>
    <row r="66" spans="1:7" ht="15.75">
      <c r="A66" s="358" t="s">
        <v>344</v>
      </c>
      <c r="B66" s="365"/>
      <c r="C66" s="365"/>
      <c r="D66" s="365"/>
      <c r="E66" s="365"/>
      <c r="F66" s="365"/>
      <c r="G66" s="365"/>
    </row>
    <row r="67" spans="1:7" ht="33.75" customHeight="1">
      <c r="A67" s="358" t="s">
        <v>139</v>
      </c>
      <c r="B67" s="358"/>
      <c r="C67" s="358"/>
      <c r="D67" s="358"/>
      <c r="E67" s="358"/>
      <c r="F67" s="358"/>
      <c r="G67" s="358"/>
    </row>
    <row r="68" spans="1:7" ht="51.75" customHeight="1">
      <c r="A68" s="358" t="s">
        <v>140</v>
      </c>
      <c r="B68" s="358"/>
      <c r="C68" s="358"/>
      <c r="D68" s="358"/>
      <c r="E68" s="358"/>
      <c r="F68" s="358"/>
      <c r="G68" s="358"/>
    </row>
    <row r="69" spans="1:7" ht="36.75" customHeight="1">
      <c r="A69" s="358" t="s">
        <v>141</v>
      </c>
      <c r="B69" s="358"/>
      <c r="C69" s="358"/>
      <c r="D69" s="358"/>
      <c r="E69" s="358"/>
      <c r="F69" s="358"/>
      <c r="G69" s="358"/>
    </row>
    <row r="70" spans="1:7" s="358" customFormat="1" ht="20.25" customHeight="1">
      <c r="A70" s="358" t="s">
        <v>142</v>
      </c>
    </row>
    <row r="71" spans="1:7" ht="30.75" customHeight="1">
      <c r="A71" s="365" t="s">
        <v>143</v>
      </c>
      <c r="B71" s="365"/>
      <c r="C71" s="365"/>
      <c r="D71" s="365"/>
      <c r="E71" s="365"/>
      <c r="F71" s="365"/>
      <c r="G71" s="365"/>
    </row>
    <row r="72" spans="1:7" ht="15.75">
      <c r="A72" s="239"/>
      <c r="B72" s="238"/>
      <c r="C72" s="238"/>
      <c r="D72" s="238"/>
      <c r="E72" s="238"/>
    </row>
    <row r="73" spans="1:7" ht="30">
      <c r="B73" s="246"/>
      <c r="C73" s="248" t="s">
        <v>144</v>
      </c>
      <c r="D73" s="248" t="s">
        <v>145</v>
      </c>
    </row>
    <row r="74" spans="1:7">
      <c r="B74" s="246" t="s">
        <v>146</v>
      </c>
      <c r="C74" s="268">
        <v>6554.28</v>
      </c>
      <c r="D74" s="268">
        <v>6442.33</v>
      </c>
    </row>
    <row r="75" spans="1:7">
      <c r="B75" s="246" t="s">
        <v>147</v>
      </c>
      <c r="C75" s="268">
        <v>6571.73</v>
      </c>
      <c r="D75" s="268">
        <v>6463.95</v>
      </c>
    </row>
    <row r="76" spans="1:7" ht="15.75">
      <c r="A76" s="239"/>
      <c r="B76" s="238"/>
      <c r="C76" s="238"/>
      <c r="D76" s="238"/>
    </row>
    <row r="77" spans="1:7" ht="15.75">
      <c r="A77" s="239"/>
      <c r="B77" s="238"/>
      <c r="C77" s="238"/>
      <c r="D77" s="238"/>
      <c r="E77" s="238"/>
    </row>
    <row r="78" spans="1:7" ht="15.75">
      <c r="A78" s="239" t="s">
        <v>148</v>
      </c>
      <c r="B78" s="238"/>
      <c r="C78" s="238"/>
      <c r="D78" s="238"/>
      <c r="E78" s="238"/>
    </row>
    <row r="79" spans="1:7" ht="15.75">
      <c r="A79" s="239"/>
      <c r="B79" s="238"/>
      <c r="C79" s="238"/>
      <c r="D79" s="238"/>
      <c r="E79" s="238"/>
    </row>
    <row r="80" spans="1:7" ht="30">
      <c r="A80" s="251" t="s">
        <v>149</v>
      </c>
      <c r="B80" s="251" t="s">
        <v>150</v>
      </c>
      <c r="C80" s="251" t="s">
        <v>151</v>
      </c>
      <c r="D80" s="251" t="s">
        <v>152</v>
      </c>
      <c r="E80" s="251" t="s">
        <v>153</v>
      </c>
    </row>
    <row r="81" spans="1:6">
      <c r="A81" s="246" t="s">
        <v>154</v>
      </c>
      <c r="B81" s="247" t="s">
        <v>86</v>
      </c>
      <c r="C81" s="249">
        <v>5389733.1500000004</v>
      </c>
      <c r="D81" s="268">
        <v>6554.28</v>
      </c>
      <c r="E81" s="270">
        <f>+C81*D81</f>
        <v>35325820190.382004</v>
      </c>
    </row>
    <row r="82" spans="1:6">
      <c r="A82" s="246" t="s">
        <v>155</v>
      </c>
      <c r="B82" s="247" t="s">
        <v>86</v>
      </c>
      <c r="C82" s="249">
        <v>2509.59</v>
      </c>
      <c r="D82" s="268">
        <v>6571.73</v>
      </c>
      <c r="E82" s="270">
        <f>+C82*D82</f>
        <v>16492347.890699999</v>
      </c>
    </row>
    <row r="83" spans="1:6" ht="15.75">
      <c r="A83" s="239"/>
      <c r="B83" s="238"/>
      <c r="C83" s="238"/>
      <c r="D83" s="238"/>
      <c r="E83" s="238"/>
    </row>
    <row r="85" spans="1:6" ht="15.75">
      <c r="A85" s="360" t="s">
        <v>190</v>
      </c>
      <c r="B85" s="360"/>
      <c r="C85" s="360"/>
      <c r="D85" s="360"/>
      <c r="E85" s="360"/>
      <c r="F85" s="360"/>
    </row>
    <row r="86" spans="1:6" ht="24" customHeight="1">
      <c r="A86" s="366" t="s">
        <v>156</v>
      </c>
      <c r="B86" s="366"/>
      <c r="C86" s="366"/>
      <c r="D86" s="366"/>
      <c r="E86" s="366"/>
      <c r="F86" s="366"/>
    </row>
    <row r="87" spans="1:6" ht="30.75" customHeight="1">
      <c r="A87" s="366"/>
      <c r="B87" s="366"/>
      <c r="C87" s="366"/>
      <c r="D87" s="366"/>
      <c r="E87" s="366"/>
      <c r="F87" s="366"/>
    </row>
    <row r="88" spans="1:6" ht="22.5" customHeight="1">
      <c r="A88" s="366"/>
      <c r="B88" s="366"/>
      <c r="C88" s="366"/>
      <c r="D88" s="366"/>
      <c r="E88" s="366"/>
      <c r="F88" s="366"/>
    </row>
    <row r="89" spans="1:6" ht="15.75">
      <c r="A89" s="365" t="s">
        <v>157</v>
      </c>
      <c r="B89" s="365"/>
      <c r="C89" s="365"/>
      <c r="D89" s="365"/>
      <c r="E89" s="365"/>
      <c r="F89" s="365"/>
    </row>
    <row r="90" spans="1:6" ht="15.75">
      <c r="A90" s="239"/>
      <c r="B90" s="238"/>
      <c r="C90" s="238"/>
      <c r="D90" s="238"/>
      <c r="E90" s="238"/>
    </row>
    <row r="91" spans="1:6" ht="23.25" customHeight="1">
      <c r="A91" s="369" t="s">
        <v>158</v>
      </c>
      <c r="B91" s="369"/>
      <c r="C91" s="369"/>
      <c r="D91" s="369"/>
      <c r="E91" s="369"/>
      <c r="F91" s="369"/>
    </row>
    <row r="92" spans="1:6" ht="28.5" customHeight="1">
      <c r="A92" s="369"/>
      <c r="B92" s="369"/>
      <c r="C92" s="369"/>
      <c r="D92" s="369"/>
      <c r="E92" s="369"/>
      <c r="F92" s="369"/>
    </row>
    <row r="93" spans="1:6">
      <c r="A93" s="370" t="s">
        <v>159</v>
      </c>
      <c r="B93" s="370"/>
      <c r="C93" s="370"/>
      <c r="D93" s="370"/>
      <c r="E93" s="370"/>
      <c r="F93" s="370"/>
    </row>
    <row r="94" spans="1:6">
      <c r="A94" s="370"/>
      <c r="B94" s="370"/>
      <c r="C94" s="370"/>
      <c r="D94" s="370"/>
      <c r="E94" s="370"/>
      <c r="F94" s="370"/>
    </row>
    <row r="96" spans="1:6" ht="30">
      <c r="A96" s="251" t="s">
        <v>160</v>
      </c>
      <c r="B96" s="251" t="s">
        <v>150</v>
      </c>
      <c r="C96" s="251" t="s">
        <v>151</v>
      </c>
      <c r="D96" s="251" t="s">
        <v>152</v>
      </c>
      <c r="E96" s="251" t="s">
        <v>153</v>
      </c>
    </row>
    <row r="97" spans="1:5">
      <c r="A97" s="246" t="s">
        <v>161</v>
      </c>
      <c r="B97" s="247" t="s">
        <v>86</v>
      </c>
      <c r="C97" s="321">
        <v>7332.04</v>
      </c>
      <c r="D97" s="321">
        <v>6442.33</v>
      </c>
      <c r="E97" s="324">
        <f>+C97*D97</f>
        <v>47235421.253200002</v>
      </c>
    </row>
    <row r="98" spans="1:5">
      <c r="A98" s="252" t="s">
        <v>291</v>
      </c>
      <c r="B98" s="247" t="s">
        <v>86</v>
      </c>
      <c r="C98" s="321">
        <f>+SUM(C99:C101)</f>
        <v>119.45</v>
      </c>
      <c r="D98" s="321">
        <v>6442.33</v>
      </c>
      <c r="E98" s="324">
        <f t="shared" ref="E98:E101" si="0">+C98*D98</f>
        <v>769536.31850000005</v>
      </c>
    </row>
    <row r="99" spans="1:5">
      <c r="A99" s="279" t="s">
        <v>292</v>
      </c>
      <c r="B99" s="247" t="s">
        <v>86</v>
      </c>
      <c r="C99" s="322">
        <v>112.55</v>
      </c>
      <c r="D99" s="322">
        <v>6442.33</v>
      </c>
      <c r="E99" s="324">
        <f t="shared" si="0"/>
        <v>725084.2415</v>
      </c>
    </row>
    <row r="100" spans="1:5">
      <c r="A100" s="279" t="s">
        <v>293</v>
      </c>
      <c r="B100" s="247" t="s">
        <v>86</v>
      </c>
      <c r="C100" s="323">
        <v>0</v>
      </c>
      <c r="D100" s="322">
        <v>6442.33</v>
      </c>
      <c r="E100" s="324">
        <f t="shared" si="0"/>
        <v>0</v>
      </c>
    </row>
    <row r="101" spans="1:5">
      <c r="A101" s="279" t="s">
        <v>294</v>
      </c>
      <c r="B101" s="247" t="s">
        <v>86</v>
      </c>
      <c r="C101" s="322">
        <v>6.9</v>
      </c>
      <c r="D101" s="322">
        <v>6442.33</v>
      </c>
      <c r="E101" s="324">
        <f t="shared" si="0"/>
        <v>44452.077000000005</v>
      </c>
    </row>
    <row r="102" spans="1:5">
      <c r="A102" s="372" t="s">
        <v>162</v>
      </c>
      <c r="B102" s="373"/>
      <c r="C102" s="321">
        <f>+C98+C97</f>
        <v>7451.49</v>
      </c>
      <c r="D102" s="321"/>
      <c r="E102" s="324">
        <f>+E98+E97</f>
        <v>48004957.571699999</v>
      </c>
    </row>
    <row r="103" spans="1:5">
      <c r="A103" s="240"/>
      <c r="B103" s="238"/>
      <c r="C103" s="238"/>
      <c r="D103" s="238"/>
      <c r="E103" s="238"/>
    </row>
    <row r="104" spans="1:5" ht="15.75">
      <c r="A104" s="239"/>
      <c r="B104" s="238"/>
      <c r="C104" s="238"/>
      <c r="D104" s="238"/>
      <c r="E104" s="238"/>
    </row>
    <row r="105" spans="1:5">
      <c r="A105" s="243"/>
      <c r="B105" s="238"/>
      <c r="C105" s="238"/>
      <c r="D105" s="238"/>
      <c r="E105" s="238"/>
    </row>
    <row r="106" spans="1:5" ht="15.75">
      <c r="A106" s="239" t="s">
        <v>163</v>
      </c>
      <c r="B106" s="238"/>
      <c r="C106" s="238"/>
      <c r="D106" s="238"/>
      <c r="E106" s="238"/>
    </row>
    <row r="107" spans="1:5">
      <c r="B107" s="238"/>
      <c r="C107" s="238"/>
      <c r="D107" s="238"/>
      <c r="E107" s="238"/>
    </row>
    <row r="108" spans="1:5" ht="60">
      <c r="A108" s="251" t="s">
        <v>164</v>
      </c>
      <c r="B108" s="251" t="s">
        <v>165</v>
      </c>
      <c r="C108" s="251" t="s">
        <v>191</v>
      </c>
      <c r="D108" s="251" t="s">
        <v>166</v>
      </c>
      <c r="E108" s="238"/>
    </row>
    <row r="109" spans="1:5">
      <c r="A109" s="252" t="s">
        <v>167</v>
      </c>
      <c r="B109" s="253"/>
      <c r="C109" s="255"/>
      <c r="D109" s="247"/>
      <c r="E109" s="238"/>
    </row>
    <row r="110" spans="1:5">
      <c r="A110" s="246" t="s">
        <v>168</v>
      </c>
      <c r="B110" s="250">
        <v>1067.0488230000001</v>
      </c>
      <c r="C110" s="250">
        <v>5335244.1150000002</v>
      </c>
      <c r="D110" s="247">
        <v>25</v>
      </c>
      <c r="E110" s="238"/>
    </row>
    <row r="111" spans="1:5">
      <c r="A111" s="246" t="s">
        <v>169</v>
      </c>
      <c r="B111" s="250">
        <v>1071.778276</v>
      </c>
      <c r="C111" s="250">
        <v>5358891.38</v>
      </c>
      <c r="D111" s="247">
        <v>25</v>
      </c>
      <c r="E111" s="238"/>
    </row>
    <row r="112" spans="1:5">
      <c r="A112" s="246" t="s">
        <v>170</v>
      </c>
      <c r="B112" s="250">
        <v>1077.4447279999999</v>
      </c>
      <c r="C112" s="250">
        <v>5387223.6399999997</v>
      </c>
      <c r="D112" s="247">
        <v>25</v>
      </c>
      <c r="E112" s="238"/>
    </row>
    <row r="113" spans="1:5">
      <c r="A113" s="252" t="s">
        <v>171</v>
      </c>
      <c r="B113" s="247"/>
      <c r="C113" s="256"/>
      <c r="D113" s="247"/>
      <c r="E113" s="238"/>
    </row>
    <row r="114" spans="1:5">
      <c r="A114" s="246" t="s">
        <v>172</v>
      </c>
      <c r="B114" s="250"/>
      <c r="C114" s="250"/>
      <c r="D114" s="247"/>
      <c r="E114" s="238"/>
    </row>
    <row r="115" spans="1:5">
      <c r="A115" s="246" t="s">
        <v>173</v>
      </c>
      <c r="B115" s="250"/>
      <c r="C115" s="250"/>
      <c r="D115" s="247"/>
      <c r="E115" s="238"/>
    </row>
    <row r="116" spans="1:5">
      <c r="A116" s="246" t="s">
        <v>174</v>
      </c>
      <c r="B116" s="250"/>
      <c r="C116" s="250"/>
      <c r="D116" s="247"/>
      <c r="E116" s="238"/>
    </row>
    <row r="117" spans="1:5">
      <c r="A117" s="252" t="s">
        <v>175</v>
      </c>
      <c r="B117" s="247"/>
      <c r="C117" s="256"/>
      <c r="D117" s="247"/>
      <c r="E117" s="238"/>
    </row>
    <row r="118" spans="1:5">
      <c r="A118" s="246" t="s">
        <v>176</v>
      </c>
      <c r="B118" s="250"/>
      <c r="C118" s="250"/>
      <c r="D118" s="247"/>
      <c r="E118" s="238"/>
    </row>
    <row r="119" spans="1:5">
      <c r="A119" s="246" t="s">
        <v>177</v>
      </c>
      <c r="B119" s="250"/>
      <c r="C119" s="250"/>
      <c r="D119" s="247"/>
      <c r="E119" s="238"/>
    </row>
    <row r="120" spans="1:5">
      <c r="A120" s="246" t="s">
        <v>178</v>
      </c>
      <c r="B120" s="250"/>
      <c r="C120" s="250"/>
      <c r="D120" s="247"/>
      <c r="E120" s="238"/>
    </row>
    <row r="121" spans="1:5">
      <c r="A121" s="252" t="s">
        <v>179</v>
      </c>
      <c r="B121" s="247"/>
      <c r="C121" s="256"/>
      <c r="D121" s="247"/>
      <c r="E121" s="238"/>
    </row>
    <row r="122" spans="1:5">
      <c r="A122" s="246" t="s">
        <v>180</v>
      </c>
      <c r="B122" s="280"/>
      <c r="C122" s="250"/>
      <c r="D122" s="247"/>
      <c r="E122" s="238"/>
    </row>
    <row r="123" spans="1:5">
      <c r="A123" s="246" t="s">
        <v>181</v>
      </c>
      <c r="B123" s="250"/>
      <c r="C123" s="250"/>
      <c r="D123" s="247"/>
      <c r="E123" s="238"/>
    </row>
    <row r="124" spans="1:5">
      <c r="A124" s="246" t="s">
        <v>182</v>
      </c>
      <c r="B124" s="250"/>
      <c r="C124" s="250"/>
      <c r="D124" s="247"/>
      <c r="E124" s="238"/>
    </row>
    <row r="125" spans="1:5" ht="15.75">
      <c r="A125" s="239"/>
      <c r="B125" s="238"/>
      <c r="C125" s="238"/>
      <c r="D125" s="238"/>
      <c r="E125" s="238"/>
    </row>
    <row r="126" spans="1:5">
      <c r="A126" s="243"/>
      <c r="B126" s="238"/>
      <c r="C126" s="238"/>
      <c r="D126" s="238"/>
      <c r="E126" s="238"/>
    </row>
    <row r="127" spans="1:5" ht="15.75">
      <c r="A127" s="239" t="s">
        <v>183</v>
      </c>
      <c r="B127" s="238"/>
      <c r="C127" s="238"/>
      <c r="D127" s="238"/>
      <c r="E127" s="238"/>
    </row>
    <row r="128" spans="1:5" ht="15.75">
      <c r="A128" s="239"/>
      <c r="B128" s="238"/>
      <c r="C128" s="238"/>
      <c r="D128" s="238"/>
      <c r="E128" s="238"/>
    </row>
    <row r="129" spans="1:5" ht="15.75">
      <c r="A129" s="239" t="s">
        <v>184</v>
      </c>
      <c r="B129" s="238"/>
      <c r="C129" s="238"/>
      <c r="D129" s="238"/>
      <c r="E129" s="238"/>
    </row>
    <row r="130" spans="1:5">
      <c r="A130" s="358" t="s">
        <v>185</v>
      </c>
      <c r="B130" s="358"/>
      <c r="C130" s="358"/>
      <c r="D130" s="358"/>
      <c r="E130" s="358"/>
    </row>
    <row r="131" spans="1:5">
      <c r="A131" s="358"/>
      <c r="B131" s="358"/>
      <c r="C131" s="358"/>
      <c r="D131" s="358"/>
      <c r="E131" s="358"/>
    </row>
    <row r="132" spans="1:5">
      <c r="D132" s="238"/>
      <c r="E132" s="238"/>
    </row>
    <row r="133" spans="1:5">
      <c r="B133" s="371" t="s">
        <v>42</v>
      </c>
      <c r="C133" s="371"/>
      <c r="D133" s="371"/>
      <c r="E133" s="238"/>
    </row>
    <row r="134" spans="1:5" ht="30">
      <c r="B134" s="251" t="s">
        <v>18</v>
      </c>
      <c r="C134" s="251" t="s">
        <v>314</v>
      </c>
      <c r="D134" s="251" t="s">
        <v>313</v>
      </c>
      <c r="E134" s="238"/>
    </row>
    <row r="135" spans="1:5">
      <c r="B135" s="246" t="s">
        <v>186</v>
      </c>
      <c r="C135" s="250">
        <v>40229.72</v>
      </c>
      <c r="D135" s="250">
        <v>30529.919999999998</v>
      </c>
      <c r="E135" s="238"/>
    </row>
    <row r="136" spans="1:5">
      <c r="B136" s="252" t="s">
        <v>162</v>
      </c>
      <c r="C136" s="254">
        <f>+SUM(C135)</f>
        <v>40229.72</v>
      </c>
      <c r="D136" s="254">
        <f>+SUM(D135)</f>
        <v>30529.919999999998</v>
      </c>
      <c r="E136" s="238"/>
    </row>
    <row r="137" spans="1:5">
      <c r="A137" s="238"/>
      <c r="B137" s="238"/>
      <c r="C137" s="238"/>
      <c r="D137" s="238"/>
      <c r="E137" s="238"/>
    </row>
    <row r="138" spans="1:5" ht="15.75">
      <c r="A138" s="260" t="s">
        <v>286</v>
      </c>
      <c r="B138" s="238"/>
      <c r="C138" s="238"/>
      <c r="D138" s="238"/>
      <c r="E138" s="238"/>
    </row>
    <row r="139" spans="1:5">
      <c r="A139" s="238"/>
      <c r="B139" s="238"/>
      <c r="C139" s="238"/>
      <c r="D139" s="238"/>
      <c r="E139" s="238"/>
    </row>
    <row r="140" spans="1:5">
      <c r="A140" s="273" t="s">
        <v>287</v>
      </c>
      <c r="B140" s="238"/>
      <c r="C140" s="238"/>
      <c r="D140" s="238"/>
      <c r="E140" s="238"/>
    </row>
    <row r="141" spans="1:5" ht="15.75">
      <c r="A141" s="239"/>
      <c r="B141" s="238"/>
      <c r="C141" s="238"/>
      <c r="D141" s="238"/>
      <c r="E141" s="238"/>
    </row>
    <row r="142" spans="1:5" ht="17.25" customHeight="1">
      <c r="A142" s="239" t="s">
        <v>187</v>
      </c>
      <c r="B142" s="238"/>
      <c r="C142" s="238"/>
      <c r="D142" s="238"/>
      <c r="E142" s="238"/>
    </row>
    <row r="143" spans="1:5" ht="17.25" customHeight="1">
      <c r="A143" s="275"/>
      <c r="B143" s="238"/>
      <c r="C143" s="238"/>
      <c r="D143" s="238"/>
      <c r="E143" s="238"/>
    </row>
    <row r="144" spans="1:5" ht="17.25" customHeight="1">
      <c r="A144" s="276" t="s">
        <v>295</v>
      </c>
      <c r="B144" s="238"/>
      <c r="C144" s="238"/>
      <c r="D144" s="238"/>
      <c r="E144" s="238"/>
    </row>
    <row r="145" spans="1:5" ht="17.25" customHeight="1">
      <c r="A145" s="276"/>
      <c r="B145" s="238"/>
      <c r="C145" s="238"/>
      <c r="D145" s="238"/>
      <c r="E145" s="238"/>
    </row>
    <row r="146" spans="1:5" ht="17.25" customHeight="1">
      <c r="A146" s="281" t="s">
        <v>296</v>
      </c>
      <c r="B146" s="238"/>
      <c r="C146" s="238"/>
      <c r="D146" s="238"/>
      <c r="E146" s="238"/>
    </row>
    <row r="147" spans="1:5">
      <c r="A147" s="241"/>
      <c r="B147" s="238"/>
      <c r="C147" s="238"/>
      <c r="D147" s="238"/>
      <c r="E147" s="238"/>
    </row>
    <row r="148" spans="1:5">
      <c r="A148" s="251" t="s">
        <v>160</v>
      </c>
      <c r="B148" s="251" t="s">
        <v>144</v>
      </c>
      <c r="C148" s="251" t="s">
        <v>145</v>
      </c>
      <c r="E148" s="238"/>
    </row>
    <row r="149" spans="1:5" ht="30" customHeight="1">
      <c r="A149" s="367" t="s">
        <v>188</v>
      </c>
      <c r="B149" s="90">
        <v>7332.04</v>
      </c>
      <c r="C149" s="271">
        <v>7112.42</v>
      </c>
      <c r="E149" s="238"/>
    </row>
    <row r="150" spans="1:5">
      <c r="A150" s="368"/>
      <c r="B150" s="90"/>
      <c r="C150" s="272"/>
      <c r="E150" s="238"/>
    </row>
    <row r="151" spans="1:5">
      <c r="A151" s="252" t="s">
        <v>162</v>
      </c>
      <c r="B151" s="254">
        <f>SUM(B149:B150)</f>
        <v>7332.04</v>
      </c>
      <c r="C151" s="254">
        <f>SUM(C149:C150)</f>
        <v>7112.42</v>
      </c>
      <c r="E151" s="238"/>
    </row>
    <row r="152" spans="1:5">
      <c r="A152" s="241"/>
      <c r="B152" s="238"/>
      <c r="C152" s="238"/>
      <c r="D152" s="238"/>
      <c r="E152" s="238"/>
    </row>
    <row r="153" spans="1:5">
      <c r="A153" s="241"/>
      <c r="B153" s="238"/>
      <c r="C153" s="238"/>
      <c r="D153" s="238"/>
      <c r="E153" s="238"/>
    </row>
    <row r="154" spans="1:5">
      <c r="A154" s="82" t="s">
        <v>297</v>
      </c>
      <c r="B154" s="238"/>
      <c r="C154" s="238"/>
      <c r="D154" s="238"/>
      <c r="E154" s="238"/>
    </row>
    <row r="155" spans="1:5">
      <c r="A155" s="241"/>
      <c r="B155" s="238"/>
      <c r="C155" s="238"/>
      <c r="D155" s="238"/>
      <c r="E155" s="238"/>
    </row>
    <row r="156" spans="1:5">
      <c r="A156" s="356" t="s">
        <v>341</v>
      </c>
      <c r="B156" s="357"/>
      <c r="C156" s="357"/>
      <c r="D156" s="357"/>
    </row>
    <row r="157" spans="1:5">
      <c r="A157" s="357"/>
      <c r="B157" s="357"/>
      <c r="C157" s="357"/>
      <c r="D157" s="357"/>
    </row>
    <row r="158" spans="1:5">
      <c r="A158" s="357"/>
      <c r="B158" s="357"/>
      <c r="C158" s="357"/>
      <c r="D158" s="357"/>
    </row>
    <row r="159" spans="1:5">
      <c r="A159" s="357"/>
      <c r="B159" s="357"/>
      <c r="C159" s="357"/>
      <c r="D159" s="357"/>
    </row>
    <row r="160" spans="1:5">
      <c r="A160" s="357"/>
      <c r="B160" s="357"/>
      <c r="C160" s="357"/>
      <c r="D160" s="357"/>
    </row>
    <row r="161" spans="1:4">
      <c r="A161" s="357"/>
      <c r="B161" s="357"/>
      <c r="C161" s="357"/>
      <c r="D161" s="357"/>
    </row>
    <row r="162" spans="1:4">
      <c r="A162" s="357"/>
      <c r="B162" s="357"/>
      <c r="C162" s="357"/>
      <c r="D162" s="357"/>
    </row>
    <row r="163" spans="1:4">
      <c r="A163" s="357"/>
      <c r="B163" s="357"/>
      <c r="C163" s="357"/>
      <c r="D163" s="357"/>
    </row>
    <row r="164" spans="1:4">
      <c r="A164" s="357"/>
      <c r="B164" s="357"/>
      <c r="C164" s="357"/>
      <c r="D164" s="357"/>
    </row>
    <row r="165" spans="1:4">
      <c r="A165" s="357"/>
      <c r="B165" s="357"/>
      <c r="C165" s="357"/>
      <c r="D165" s="357"/>
    </row>
    <row r="166" spans="1:4">
      <c r="A166" s="357"/>
      <c r="B166" s="357"/>
      <c r="C166" s="357"/>
      <c r="D166" s="357"/>
    </row>
    <row r="167" spans="1:4">
      <c r="A167" s="357"/>
      <c r="B167" s="357"/>
      <c r="C167" s="357"/>
      <c r="D167" s="357"/>
    </row>
    <row r="168" spans="1:4">
      <c r="A168" s="357"/>
      <c r="B168" s="357"/>
      <c r="C168" s="357"/>
      <c r="D168" s="357"/>
    </row>
    <row r="169" spans="1:4">
      <c r="A169" s="357"/>
      <c r="B169" s="357"/>
      <c r="C169" s="357"/>
      <c r="D169" s="357"/>
    </row>
    <row r="170" spans="1:4">
      <c r="A170" s="357"/>
      <c r="B170" s="357"/>
      <c r="C170" s="357"/>
      <c r="D170" s="357"/>
    </row>
    <row r="171" spans="1:4">
      <c r="A171" s="357"/>
      <c r="B171" s="357"/>
      <c r="C171" s="357"/>
      <c r="D171" s="357"/>
    </row>
    <row r="172" spans="1:4">
      <c r="A172" s="357"/>
      <c r="B172" s="357"/>
      <c r="C172" s="357"/>
      <c r="D172" s="357"/>
    </row>
    <row r="173" spans="1:4">
      <c r="A173" s="357"/>
      <c r="B173" s="357"/>
      <c r="C173" s="357"/>
      <c r="D173" s="357"/>
    </row>
  </sheetData>
  <mergeCells count="67">
    <mergeCell ref="A149:A150"/>
    <mergeCell ref="A89:F89"/>
    <mergeCell ref="A91:F92"/>
    <mergeCell ref="A93:F94"/>
    <mergeCell ref="A130:E131"/>
    <mergeCell ref="B133:D133"/>
    <mergeCell ref="A102:B102"/>
    <mergeCell ref="A86:F88"/>
    <mergeCell ref="A60:G60"/>
    <mergeCell ref="A61:G62"/>
    <mergeCell ref="A63:G63"/>
    <mergeCell ref="A64:G65"/>
    <mergeCell ref="A66:G66"/>
    <mergeCell ref="A67:G67"/>
    <mergeCell ref="A68:G68"/>
    <mergeCell ref="A69:G69"/>
    <mergeCell ref="A70:XFD70"/>
    <mergeCell ref="A71:G71"/>
    <mergeCell ref="A85:F85"/>
    <mergeCell ref="A58:G59"/>
    <mergeCell ref="A41:G41"/>
    <mergeCell ref="A42:G43"/>
    <mergeCell ref="A44:G45"/>
    <mergeCell ref="A46:G47"/>
    <mergeCell ref="A48:G48"/>
    <mergeCell ref="A49:G51"/>
    <mergeCell ref="A52:G52"/>
    <mergeCell ref="A53:G54"/>
    <mergeCell ref="A55:G55"/>
    <mergeCell ref="A56:G56"/>
    <mergeCell ref="A57:G57"/>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17:G17"/>
    <mergeCell ref="A18:G18"/>
    <mergeCell ref="A19:G19"/>
    <mergeCell ref="A20:G20"/>
    <mergeCell ref="A21:G21"/>
    <mergeCell ref="A156:D173"/>
    <mergeCell ref="A13:G13"/>
    <mergeCell ref="A2:G2"/>
    <mergeCell ref="A3:G3"/>
    <mergeCell ref="A4:G4"/>
    <mergeCell ref="A5:G5"/>
    <mergeCell ref="A6:G6"/>
    <mergeCell ref="A7:G7"/>
    <mergeCell ref="A8:G9"/>
    <mergeCell ref="A10:G10"/>
    <mergeCell ref="A11:G11"/>
    <mergeCell ref="A12:G12"/>
    <mergeCell ref="A25:G25"/>
    <mergeCell ref="A14:G14"/>
    <mergeCell ref="A15:G15"/>
    <mergeCell ref="A16:G16"/>
  </mergeCells>
  <hyperlinks>
    <hyperlink ref="A140" location="'11'!A1" display="Ver Cuadro" xr:uid="{876D8099-FB96-45F7-89C5-3292F64BE92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73CF1-D0A1-4A8B-A570-E2FA3F8BC39C}">
  <dimension ref="A1:O70"/>
  <sheetViews>
    <sheetView showGridLines="0" zoomScale="70" zoomScaleNormal="70" workbookViewId="0">
      <pane ySplit="7" topLeftCell="A8" activePane="bottomLeft" state="frozen"/>
      <selection pane="bottomLeft" activeCell="F70" sqref="F70"/>
    </sheetView>
  </sheetViews>
  <sheetFormatPr baseColWidth="10" defaultRowHeight="15"/>
  <cols>
    <col min="1" max="1" width="26" style="258" customWidth="1"/>
    <col min="2" max="2" width="50.5703125" style="258" customWidth="1"/>
    <col min="3" max="3" width="23.85546875" style="258" bestFit="1" customWidth="1"/>
    <col min="4" max="4" width="12.140625" style="258" customWidth="1"/>
    <col min="5" max="5" width="13.140625" style="258" bestFit="1" customWidth="1"/>
    <col min="6" max="6" width="19.5703125" style="258" bestFit="1" customWidth="1"/>
    <col min="7" max="7" width="14" style="258" customWidth="1"/>
    <col min="8" max="8" width="13.140625" style="258" bestFit="1" customWidth="1"/>
    <col min="9" max="9" width="13.28515625" style="258" customWidth="1"/>
    <col min="10" max="10" width="15.85546875" style="258" bestFit="1" customWidth="1"/>
    <col min="11" max="11" width="16.28515625" style="258" bestFit="1" customWidth="1"/>
    <col min="12" max="12" width="11.7109375" style="258" customWidth="1"/>
    <col min="13" max="16384" width="11.42578125" style="258"/>
  </cols>
  <sheetData>
    <row r="1" spans="1:15" ht="18.75">
      <c r="A1" s="257" t="s">
        <v>192</v>
      </c>
    </row>
    <row r="2" spans="1:15" ht="18.75">
      <c r="A2" s="374" t="str">
        <f>+"COMPOSICIÓN DE LAS INVERSIONES DEL OPPORTUNITY FUND RENTA FJA USD CORRESPONDIENTE AL  "&amp;UPPER(TEXT(INDICE!O3,"DD \D\E MMMM \D\E AAAA"))</f>
        <v>COMPOSICIÓN DE LAS INVERSIONES DEL OPPORTUNITY FUND RENTA FJA USD CORRESPONDIENTE AL  31 DE MARZO DE 2020</v>
      </c>
      <c r="B2" s="375"/>
      <c r="C2" s="375"/>
      <c r="D2" s="375"/>
      <c r="E2" s="375"/>
      <c r="F2" s="375"/>
      <c r="G2" s="375"/>
      <c r="H2" s="375"/>
      <c r="I2" s="375"/>
      <c r="J2" s="375"/>
      <c r="K2" s="259"/>
      <c r="L2" s="259"/>
    </row>
    <row r="4" spans="1:15" ht="86.25" customHeight="1">
      <c r="A4" s="285" t="s">
        <v>193</v>
      </c>
      <c r="B4" s="285" t="s">
        <v>194</v>
      </c>
      <c r="C4" s="285" t="s">
        <v>205</v>
      </c>
      <c r="D4" s="285" t="s">
        <v>206</v>
      </c>
      <c r="E4" s="285" t="s">
        <v>207</v>
      </c>
      <c r="F4" s="285" t="s">
        <v>195</v>
      </c>
      <c r="G4" s="285" t="s">
        <v>208</v>
      </c>
      <c r="H4" s="285" t="s">
        <v>196</v>
      </c>
      <c r="I4" s="285" t="s">
        <v>209</v>
      </c>
      <c r="J4" s="285" t="s">
        <v>210</v>
      </c>
      <c r="K4" s="285" t="s">
        <v>211</v>
      </c>
      <c r="L4" s="285" t="s">
        <v>212</v>
      </c>
      <c r="M4" s="285" t="s">
        <v>213</v>
      </c>
      <c r="N4" s="285" t="s">
        <v>214</v>
      </c>
      <c r="O4" s="285" t="s">
        <v>215</v>
      </c>
    </row>
    <row r="5" spans="1:15" ht="15" customHeight="1">
      <c r="A5" s="265" t="s">
        <v>216</v>
      </c>
      <c r="B5" s="265" t="s">
        <v>217</v>
      </c>
      <c r="C5" s="265" t="s">
        <v>218</v>
      </c>
      <c r="D5" s="265" t="s">
        <v>219</v>
      </c>
      <c r="E5" s="325" t="s">
        <v>220</v>
      </c>
      <c r="F5" s="265" t="s">
        <v>221</v>
      </c>
      <c r="G5" s="265" t="s">
        <v>222</v>
      </c>
      <c r="H5" s="282">
        <v>444049.31400000001</v>
      </c>
      <c r="I5" s="282">
        <v>272611.27</v>
      </c>
      <c r="J5" s="282">
        <v>308669.30664261302</v>
      </c>
      <c r="K5" s="282">
        <v>444049.31400000001</v>
      </c>
      <c r="L5" s="266">
        <v>0.06</v>
      </c>
      <c r="M5" s="267" t="s">
        <v>223</v>
      </c>
      <c r="N5" s="266">
        <f>+J5/$F$70</f>
        <v>5.7296545914810593E-2</v>
      </c>
      <c r="O5" s="266">
        <f t="shared" ref="O5:O67" si="0">+SUMIFS($N$7:$N$69,$B$7:$B$69,B5)</f>
        <v>0</v>
      </c>
    </row>
    <row r="6" spans="1:15">
      <c r="A6" s="265" t="s">
        <v>198</v>
      </c>
      <c r="B6" s="265" t="s">
        <v>200</v>
      </c>
      <c r="C6" s="265" t="s">
        <v>218</v>
      </c>
      <c r="D6" s="265" t="s">
        <v>219</v>
      </c>
      <c r="E6" s="325" t="s">
        <v>224</v>
      </c>
      <c r="F6" s="265" t="s">
        <v>225</v>
      </c>
      <c r="G6" s="265" t="s">
        <v>222</v>
      </c>
      <c r="H6" s="282">
        <v>444698.7</v>
      </c>
      <c r="I6" s="282">
        <v>283046.32</v>
      </c>
      <c r="J6" s="282">
        <v>317278.65320000699</v>
      </c>
      <c r="K6" s="282">
        <v>444698.7</v>
      </c>
      <c r="L6" s="266">
        <v>7.0000000000000007E-2</v>
      </c>
      <c r="M6" s="267" t="s">
        <v>223</v>
      </c>
      <c r="N6" s="266">
        <f t="shared" ref="N6:N67" si="1">+J6/$F$70</f>
        <v>5.8894650454868996E-2</v>
      </c>
      <c r="O6" s="266">
        <f t="shared" si="0"/>
        <v>1.2325370009394637E-2</v>
      </c>
    </row>
    <row r="7" spans="1:15">
      <c r="A7" s="265" t="s">
        <v>229</v>
      </c>
      <c r="B7" s="265" t="s">
        <v>199</v>
      </c>
      <c r="C7" s="265" t="s">
        <v>218</v>
      </c>
      <c r="D7" s="265" t="s">
        <v>219</v>
      </c>
      <c r="E7" s="325" t="s">
        <v>259</v>
      </c>
      <c r="F7" s="265" t="s">
        <v>258</v>
      </c>
      <c r="G7" s="265" t="s">
        <v>222</v>
      </c>
      <c r="H7" s="282">
        <v>252754.02712799999</v>
      </c>
      <c r="I7" s="282">
        <v>197264.38</v>
      </c>
      <c r="J7" s="282">
        <v>218147.372097735</v>
      </c>
      <c r="K7" s="282">
        <v>252754.02712799999</v>
      </c>
      <c r="L7" s="266">
        <v>5.2499999999999998E-2</v>
      </c>
      <c r="M7" s="267" t="s">
        <v>223</v>
      </c>
      <c r="N7" s="266">
        <f t="shared" si="1"/>
        <v>4.0493468746683595E-2</v>
      </c>
      <c r="O7" s="266">
        <f t="shared" si="0"/>
        <v>0.1084891044142347</v>
      </c>
    </row>
    <row r="8" spans="1:15">
      <c r="A8" s="265" t="s">
        <v>198</v>
      </c>
      <c r="B8" s="265" t="s">
        <v>204</v>
      </c>
      <c r="C8" s="265" t="s">
        <v>226</v>
      </c>
      <c r="D8" s="265" t="s">
        <v>219</v>
      </c>
      <c r="E8" s="325" t="s">
        <v>227</v>
      </c>
      <c r="F8" s="265" t="s">
        <v>228</v>
      </c>
      <c r="G8" s="265" t="s">
        <v>222</v>
      </c>
      <c r="H8" s="282">
        <v>20776.79</v>
      </c>
      <c r="I8" s="282">
        <v>15651.81</v>
      </c>
      <c r="J8" s="282">
        <v>17389.076945069901</v>
      </c>
      <c r="K8" s="282">
        <v>20776.79</v>
      </c>
      <c r="L8" s="266">
        <v>0.06</v>
      </c>
      <c r="M8" s="267" t="s">
        <v>223</v>
      </c>
      <c r="N8" s="266">
        <f t="shared" si="1"/>
        <v>3.227836471453764E-3</v>
      </c>
      <c r="O8" s="266">
        <f t="shared" si="0"/>
        <v>0.11711767926967165</v>
      </c>
    </row>
    <row r="9" spans="1:15">
      <c r="A9" s="265" t="s">
        <v>216</v>
      </c>
      <c r="B9" s="265" t="s">
        <v>199</v>
      </c>
      <c r="C9" s="265" t="s">
        <v>218</v>
      </c>
      <c r="D9" s="265" t="s">
        <v>219</v>
      </c>
      <c r="E9" s="325" t="s">
        <v>246</v>
      </c>
      <c r="F9" s="265" t="s">
        <v>240</v>
      </c>
      <c r="G9" s="265" t="s">
        <v>222</v>
      </c>
      <c r="H9" s="282">
        <v>181413.69839999999</v>
      </c>
      <c r="I9" s="282">
        <v>137255.20000000001</v>
      </c>
      <c r="J9" s="282">
        <v>151011.481726053</v>
      </c>
      <c r="K9" s="282">
        <v>181413.69839999999</v>
      </c>
      <c r="L9" s="266">
        <v>0.06</v>
      </c>
      <c r="M9" s="267" t="s">
        <v>223</v>
      </c>
      <c r="N9" s="266">
        <f t="shared" si="1"/>
        <v>2.8031411320071541E-2</v>
      </c>
      <c r="O9" s="266">
        <f t="shared" si="0"/>
        <v>0.1084891044142347</v>
      </c>
    </row>
    <row r="10" spans="1:15">
      <c r="A10" s="265" t="s">
        <v>216</v>
      </c>
      <c r="B10" s="265" t="s">
        <v>201</v>
      </c>
      <c r="C10" s="265" t="s">
        <v>218</v>
      </c>
      <c r="D10" s="265" t="s">
        <v>219</v>
      </c>
      <c r="E10" s="325" t="s">
        <v>231</v>
      </c>
      <c r="F10" s="265" t="s">
        <v>232</v>
      </c>
      <c r="G10" s="265" t="s">
        <v>222</v>
      </c>
      <c r="H10" s="282">
        <v>30635.013672000001</v>
      </c>
      <c r="I10" s="282">
        <v>26855.919999999998</v>
      </c>
      <c r="J10" s="282">
        <v>28735.256255058899</v>
      </c>
      <c r="K10" s="282">
        <v>30635.013672000001</v>
      </c>
      <c r="L10" s="266">
        <v>6.7500000000000004E-2</v>
      </c>
      <c r="M10" s="267" t="s">
        <v>223</v>
      </c>
      <c r="N10" s="266">
        <f t="shared" si="1"/>
        <v>5.3339638699422733E-3</v>
      </c>
      <c r="O10" s="266">
        <f t="shared" si="0"/>
        <v>7.7921500709533992E-2</v>
      </c>
    </row>
    <row r="11" spans="1:15">
      <c r="A11" s="265" t="s">
        <v>216</v>
      </c>
      <c r="B11" s="265" t="s">
        <v>201</v>
      </c>
      <c r="C11" s="265" t="s">
        <v>218</v>
      </c>
      <c r="D11" s="265" t="s">
        <v>219</v>
      </c>
      <c r="E11" s="325" t="s">
        <v>231</v>
      </c>
      <c r="F11" s="265" t="s">
        <v>233</v>
      </c>
      <c r="G11" s="265" t="s">
        <v>222</v>
      </c>
      <c r="H11" s="282">
        <v>87632.799848999595</v>
      </c>
      <c r="I11" s="282">
        <v>73026.75</v>
      </c>
      <c r="J11" s="282">
        <v>78512.040230819504</v>
      </c>
      <c r="K11" s="282">
        <v>87632.799848999595</v>
      </c>
      <c r="L11" s="266">
        <v>6.7000000000000004E-2</v>
      </c>
      <c r="M11" s="267" t="s">
        <v>223</v>
      </c>
      <c r="N11" s="266">
        <f t="shared" si="1"/>
        <v>1.4573748089436938E-2</v>
      </c>
      <c r="O11" s="266">
        <f t="shared" si="0"/>
        <v>7.7921500709533992E-2</v>
      </c>
    </row>
    <row r="12" spans="1:15">
      <c r="A12" s="265" t="s">
        <v>216</v>
      </c>
      <c r="B12" s="265" t="s">
        <v>199</v>
      </c>
      <c r="C12" s="265" t="s">
        <v>218</v>
      </c>
      <c r="D12" s="265" t="s">
        <v>219</v>
      </c>
      <c r="E12" s="325" t="s">
        <v>239</v>
      </c>
      <c r="F12" s="265" t="s">
        <v>240</v>
      </c>
      <c r="G12" s="265" t="s">
        <v>222</v>
      </c>
      <c r="H12" s="282">
        <v>39911.013648</v>
      </c>
      <c r="I12" s="282">
        <v>30216.03</v>
      </c>
      <c r="J12" s="282">
        <v>33222.662729697302</v>
      </c>
      <c r="K12" s="282">
        <v>39911.013648</v>
      </c>
      <c r="L12" s="266">
        <v>0.06</v>
      </c>
      <c r="M12" s="267" t="s">
        <v>223</v>
      </c>
      <c r="N12" s="266">
        <f t="shared" si="1"/>
        <v>6.1669358745421055E-3</v>
      </c>
      <c r="O12" s="266">
        <f t="shared" si="0"/>
        <v>0.1084891044142347</v>
      </c>
    </row>
    <row r="13" spans="1:15">
      <c r="A13" s="265" t="s">
        <v>216</v>
      </c>
      <c r="B13" s="265" t="s">
        <v>234</v>
      </c>
      <c r="C13" s="265" t="s">
        <v>218</v>
      </c>
      <c r="D13" s="265" t="s">
        <v>219</v>
      </c>
      <c r="E13" s="325" t="s">
        <v>235</v>
      </c>
      <c r="F13" s="265" t="s">
        <v>236</v>
      </c>
      <c r="G13" s="265" t="s">
        <v>222</v>
      </c>
      <c r="H13" s="282">
        <v>12916.986279999999</v>
      </c>
      <c r="I13" s="282">
        <v>9350.43</v>
      </c>
      <c r="J13" s="282">
        <v>10555.880729492999</v>
      </c>
      <c r="K13" s="282">
        <v>12916.986279999999</v>
      </c>
      <c r="L13" s="266">
        <v>0.09</v>
      </c>
      <c r="M13" s="267" t="s">
        <v>223</v>
      </c>
      <c r="N13" s="266">
        <f t="shared" si="1"/>
        <v>1.9594287215247298E-3</v>
      </c>
      <c r="O13" s="266">
        <f t="shared" si="0"/>
        <v>1.9594287215247298E-3</v>
      </c>
    </row>
    <row r="14" spans="1:15">
      <c r="A14" s="265" t="s">
        <v>216</v>
      </c>
      <c r="B14" s="265" t="s">
        <v>202</v>
      </c>
      <c r="C14" s="265" t="s">
        <v>218</v>
      </c>
      <c r="D14" s="265" t="s">
        <v>219</v>
      </c>
      <c r="E14" s="325" t="s">
        <v>237</v>
      </c>
      <c r="F14" s="265" t="s">
        <v>238</v>
      </c>
      <c r="G14" s="265" t="s">
        <v>222</v>
      </c>
      <c r="H14" s="282">
        <v>62245.205499999996</v>
      </c>
      <c r="I14" s="282">
        <v>47903.76</v>
      </c>
      <c r="J14" s="282">
        <v>52624.383460270197</v>
      </c>
      <c r="K14" s="282">
        <v>62245.205499999996</v>
      </c>
      <c r="L14" s="266">
        <v>7.0000000000000007E-2</v>
      </c>
      <c r="M14" s="267" t="s">
        <v>223</v>
      </c>
      <c r="N14" s="266">
        <f t="shared" si="1"/>
        <v>9.7683680828721271E-3</v>
      </c>
      <c r="O14" s="266">
        <f t="shared" si="0"/>
        <v>0.20203825472778719</v>
      </c>
    </row>
    <row r="15" spans="1:15">
      <c r="A15" s="265" t="s">
        <v>216</v>
      </c>
      <c r="B15" s="265" t="s">
        <v>201</v>
      </c>
      <c r="C15" s="265" t="s">
        <v>218</v>
      </c>
      <c r="D15" s="265" t="s">
        <v>219</v>
      </c>
      <c r="E15" s="325" t="s">
        <v>241</v>
      </c>
      <c r="F15" s="265" t="s">
        <v>232</v>
      </c>
      <c r="G15" s="265" t="s">
        <v>222</v>
      </c>
      <c r="H15" s="282">
        <v>224656.766928</v>
      </c>
      <c r="I15" s="282">
        <v>197931.37</v>
      </c>
      <c r="J15" s="282">
        <v>210799.69117668399</v>
      </c>
      <c r="K15" s="282">
        <v>224656.766928</v>
      </c>
      <c r="L15" s="266">
        <v>6.7500000000000004E-2</v>
      </c>
      <c r="M15" s="267" t="s">
        <v>223</v>
      </c>
      <c r="N15" s="266">
        <f t="shared" si="1"/>
        <v>3.912956009687469E-2</v>
      </c>
      <c r="O15" s="266">
        <f t="shared" si="0"/>
        <v>7.7921500709533992E-2</v>
      </c>
    </row>
    <row r="16" spans="1:15">
      <c r="A16" s="265" t="s">
        <v>216</v>
      </c>
      <c r="B16" s="265" t="s">
        <v>201</v>
      </c>
      <c r="C16" s="265" t="s">
        <v>218</v>
      </c>
      <c r="D16" s="265" t="s">
        <v>219</v>
      </c>
      <c r="E16" s="325" t="s">
        <v>242</v>
      </c>
      <c r="F16" s="265" t="s">
        <v>233</v>
      </c>
      <c r="G16" s="265" t="s">
        <v>222</v>
      </c>
      <c r="H16" s="282">
        <v>56421.117758</v>
      </c>
      <c r="I16" s="282">
        <v>47414.63</v>
      </c>
      <c r="J16" s="282">
        <v>50614.161320765103</v>
      </c>
      <c r="K16" s="282">
        <v>56421.117758</v>
      </c>
      <c r="L16" s="266">
        <v>6.7000000000000004E-2</v>
      </c>
      <c r="M16" s="267" t="s">
        <v>223</v>
      </c>
      <c r="N16" s="266">
        <f t="shared" si="1"/>
        <v>9.3952218625111879E-3</v>
      </c>
      <c r="O16" s="266">
        <f t="shared" si="0"/>
        <v>7.7921500709533992E-2</v>
      </c>
    </row>
    <row r="17" spans="1:15">
      <c r="A17" s="265" t="s">
        <v>216</v>
      </c>
      <c r="B17" s="265" t="s">
        <v>201</v>
      </c>
      <c r="C17" s="265" t="s">
        <v>218</v>
      </c>
      <c r="D17" s="265" t="s">
        <v>219</v>
      </c>
      <c r="E17" s="325" t="s">
        <v>243</v>
      </c>
      <c r="F17" s="265" t="s">
        <v>232</v>
      </c>
      <c r="G17" s="265" t="s">
        <v>222</v>
      </c>
      <c r="H17" s="282">
        <v>54462.246528000003</v>
      </c>
      <c r="I17" s="282" t="s">
        <v>315</v>
      </c>
      <c r="J17" s="282">
        <v>51119.401703350799</v>
      </c>
      <c r="K17" s="282">
        <v>54462.246528000003</v>
      </c>
      <c r="L17" s="266">
        <v>6.7500000000000004E-2</v>
      </c>
      <c r="M17" s="267" t="s">
        <v>223</v>
      </c>
      <c r="N17" s="266">
        <f t="shared" si="1"/>
        <v>9.4890067907689099E-3</v>
      </c>
      <c r="O17" s="266">
        <f t="shared" si="0"/>
        <v>7.7921500709533992E-2</v>
      </c>
    </row>
    <row r="18" spans="1:15">
      <c r="A18" s="265" t="s">
        <v>229</v>
      </c>
      <c r="B18" s="265" t="s">
        <v>230</v>
      </c>
      <c r="C18" s="265" t="s">
        <v>218</v>
      </c>
      <c r="D18" s="265" t="s">
        <v>219</v>
      </c>
      <c r="E18" s="325" t="s">
        <v>249</v>
      </c>
      <c r="F18" s="265" t="s">
        <v>250</v>
      </c>
      <c r="G18" s="265" t="s">
        <v>222</v>
      </c>
      <c r="H18" s="282">
        <v>170254.57520399999</v>
      </c>
      <c r="I18" s="282">
        <v>119295.89</v>
      </c>
      <c r="J18" s="282">
        <v>133729.101667896</v>
      </c>
      <c r="K18" s="282">
        <v>170254.57520399999</v>
      </c>
      <c r="L18" s="266">
        <v>0.06</v>
      </c>
      <c r="M18" s="267" t="s">
        <v>223</v>
      </c>
      <c r="N18" s="266">
        <f t="shared" si="1"/>
        <v>2.482338039114634E-2</v>
      </c>
      <c r="O18" s="266">
        <f t="shared" si="0"/>
        <v>0.19847463016226002</v>
      </c>
    </row>
    <row r="19" spans="1:15">
      <c r="A19" s="265" t="s">
        <v>198</v>
      </c>
      <c r="B19" s="265" t="s">
        <v>204</v>
      </c>
      <c r="C19" s="265" t="s">
        <v>226</v>
      </c>
      <c r="D19" s="265" t="s">
        <v>219</v>
      </c>
      <c r="E19" s="325" t="s">
        <v>247</v>
      </c>
      <c r="F19" s="265" t="s">
        <v>248</v>
      </c>
      <c r="G19" s="265" t="s">
        <v>222</v>
      </c>
      <c r="H19" s="282">
        <v>8407.3799999999992</v>
      </c>
      <c r="I19" s="282">
        <v>7054.38</v>
      </c>
      <c r="J19" s="282">
        <v>7524.4083135312103</v>
      </c>
      <c r="K19" s="282">
        <v>8407.3799999999992</v>
      </c>
      <c r="L19" s="266">
        <v>0.06</v>
      </c>
      <c r="M19" s="267" t="s">
        <v>223</v>
      </c>
      <c r="N19" s="266">
        <f t="shared" si="1"/>
        <v>1.3967135608892618E-3</v>
      </c>
      <c r="O19" s="266">
        <f t="shared" si="0"/>
        <v>0.11711767926967165</v>
      </c>
    </row>
    <row r="20" spans="1:15">
      <c r="A20" s="265" t="s">
        <v>229</v>
      </c>
      <c r="B20" s="265" t="s">
        <v>230</v>
      </c>
      <c r="C20" s="265" t="s">
        <v>218</v>
      </c>
      <c r="D20" s="265" t="s">
        <v>219</v>
      </c>
      <c r="E20" s="325" t="s">
        <v>251</v>
      </c>
      <c r="F20" s="265" t="s">
        <v>250</v>
      </c>
      <c r="G20" s="265" t="s">
        <v>222</v>
      </c>
      <c r="H20" s="282">
        <v>23136.657515999999</v>
      </c>
      <c r="I20" s="282">
        <v>16995.47</v>
      </c>
      <c r="J20" s="282">
        <v>18098.914284344901</v>
      </c>
      <c r="K20" s="282">
        <v>23136.657515999999</v>
      </c>
      <c r="L20" s="266">
        <v>0.06</v>
      </c>
      <c r="M20" s="267" t="s">
        <v>223</v>
      </c>
      <c r="N20" s="266">
        <f t="shared" si="1"/>
        <v>3.3595995811202119E-3</v>
      </c>
      <c r="O20" s="266">
        <f t="shared" si="0"/>
        <v>0.19847463016226002</v>
      </c>
    </row>
    <row r="21" spans="1:15">
      <c r="A21" s="265" t="s">
        <v>229</v>
      </c>
      <c r="B21" s="265" t="s">
        <v>230</v>
      </c>
      <c r="C21" s="265" t="s">
        <v>218</v>
      </c>
      <c r="D21" s="265" t="s">
        <v>219</v>
      </c>
      <c r="E21" s="325" t="s">
        <v>252</v>
      </c>
      <c r="F21" s="265" t="s">
        <v>250</v>
      </c>
      <c r="G21" s="265" t="s">
        <v>222</v>
      </c>
      <c r="H21" s="282">
        <v>10282.958896</v>
      </c>
      <c r="I21" s="282">
        <v>7556.02</v>
      </c>
      <c r="J21" s="282">
        <v>8043.9618872542496</v>
      </c>
      <c r="K21" s="282">
        <v>10282.958896</v>
      </c>
      <c r="L21" s="266">
        <v>0.06</v>
      </c>
      <c r="M21" s="267" t="s">
        <v>223</v>
      </c>
      <c r="N21" s="266">
        <f t="shared" si="1"/>
        <v>1.4931553662498871E-3</v>
      </c>
      <c r="O21" s="266">
        <f t="shared" si="0"/>
        <v>0.19847463016226002</v>
      </c>
    </row>
    <row r="22" spans="1:15">
      <c r="A22" s="265" t="s">
        <v>216</v>
      </c>
      <c r="B22" s="265" t="s">
        <v>199</v>
      </c>
      <c r="C22" s="265" t="s">
        <v>218</v>
      </c>
      <c r="D22" s="265" t="s">
        <v>219</v>
      </c>
      <c r="E22" s="325" t="s">
        <v>253</v>
      </c>
      <c r="F22" s="265" t="s">
        <v>254</v>
      </c>
      <c r="G22" s="265" t="s">
        <v>222</v>
      </c>
      <c r="H22" s="282">
        <v>68324.657749999998</v>
      </c>
      <c r="I22" s="282">
        <v>47484.66</v>
      </c>
      <c r="J22" s="282">
        <v>50624.105009221697</v>
      </c>
      <c r="K22" s="282">
        <v>68324.657749999998</v>
      </c>
      <c r="L22" s="266">
        <v>7.0000000000000007E-2</v>
      </c>
      <c r="M22" s="267" t="s">
        <v>223</v>
      </c>
      <c r="N22" s="266">
        <f t="shared" si="1"/>
        <v>9.3970676534270818E-3</v>
      </c>
      <c r="O22" s="266">
        <f t="shared" si="0"/>
        <v>0.1084891044142347</v>
      </c>
    </row>
    <row r="23" spans="1:15">
      <c r="A23" s="265" t="s">
        <v>229</v>
      </c>
      <c r="B23" s="265" t="s">
        <v>202</v>
      </c>
      <c r="C23" s="265" t="s">
        <v>218</v>
      </c>
      <c r="D23" s="265" t="s">
        <v>219</v>
      </c>
      <c r="E23" s="325" t="s">
        <v>298</v>
      </c>
      <c r="F23" s="265" t="s">
        <v>255</v>
      </c>
      <c r="G23" s="265" t="s">
        <v>222</v>
      </c>
      <c r="H23" s="282">
        <v>305129.11045400001</v>
      </c>
      <c r="I23" s="282">
        <v>230142.19</v>
      </c>
      <c r="J23" s="282">
        <v>243235.63149912099</v>
      </c>
      <c r="K23" s="282">
        <v>305129.11045400001</v>
      </c>
      <c r="L23" s="266">
        <v>6.25E-2</v>
      </c>
      <c r="M23" s="267" t="s">
        <v>223</v>
      </c>
      <c r="N23" s="266">
        <f t="shared" si="1"/>
        <v>4.5150461119360732E-2</v>
      </c>
      <c r="O23" s="266">
        <f t="shared" si="0"/>
        <v>0.20203825472778719</v>
      </c>
    </row>
    <row r="24" spans="1:15">
      <c r="A24" s="265" t="s">
        <v>198</v>
      </c>
      <c r="B24" s="265" t="s">
        <v>230</v>
      </c>
      <c r="C24" s="265" t="s">
        <v>218</v>
      </c>
      <c r="D24" s="265" t="s">
        <v>219</v>
      </c>
      <c r="E24" s="325" t="s">
        <v>256</v>
      </c>
      <c r="F24" s="265" t="s">
        <v>257</v>
      </c>
      <c r="G24" s="265" t="s">
        <v>222</v>
      </c>
      <c r="H24" s="282">
        <v>517036</v>
      </c>
      <c r="I24" s="282">
        <v>484354.95</v>
      </c>
      <c r="J24" s="282">
        <v>409010.55279840901</v>
      </c>
      <c r="K24" s="282">
        <v>517036</v>
      </c>
      <c r="L24" s="266">
        <v>6.5000000000000002E-2</v>
      </c>
      <c r="M24" s="267" t="s">
        <v>223</v>
      </c>
      <c r="N24" s="266">
        <f t="shared" si="1"/>
        <v>7.592232662507567E-2</v>
      </c>
      <c r="O24" s="266">
        <f t="shared" si="0"/>
        <v>0.19847463016226002</v>
      </c>
    </row>
    <row r="25" spans="1:15">
      <c r="A25" s="265" t="s">
        <v>198</v>
      </c>
      <c r="B25" s="265" t="s">
        <v>230</v>
      </c>
      <c r="C25" s="265" t="s">
        <v>218</v>
      </c>
      <c r="D25" s="265" t="s">
        <v>219</v>
      </c>
      <c r="E25" s="325" t="s">
        <v>259</v>
      </c>
      <c r="F25" s="265" t="s">
        <v>260</v>
      </c>
      <c r="G25" s="265" t="s">
        <v>222</v>
      </c>
      <c r="H25" s="282">
        <v>129295</v>
      </c>
      <c r="I25" s="282">
        <v>96911.82</v>
      </c>
      <c r="J25" s="282">
        <v>102234.734146873</v>
      </c>
      <c r="K25" s="282">
        <v>129295</v>
      </c>
      <c r="L25" s="266">
        <v>6.5000000000000002E-2</v>
      </c>
      <c r="M25" s="267" t="s">
        <v>223</v>
      </c>
      <c r="N25" s="266">
        <f t="shared" si="1"/>
        <v>1.8977258227741406E-2</v>
      </c>
      <c r="O25" s="266">
        <f t="shared" si="0"/>
        <v>0.19847463016226002</v>
      </c>
    </row>
    <row r="26" spans="1:15">
      <c r="A26" s="265" t="s">
        <v>198</v>
      </c>
      <c r="B26" s="265" t="s">
        <v>261</v>
      </c>
      <c r="C26" s="265" t="s">
        <v>226</v>
      </c>
      <c r="D26" s="265" t="s">
        <v>219</v>
      </c>
      <c r="E26" s="325" t="s">
        <v>262</v>
      </c>
      <c r="F26" s="265" t="s">
        <v>263</v>
      </c>
      <c r="G26" s="265" t="s">
        <v>222</v>
      </c>
      <c r="H26" s="282">
        <v>173646.57</v>
      </c>
      <c r="I26" s="282">
        <v>142493.48000000001</v>
      </c>
      <c r="J26" s="282">
        <v>150914.62290134601</v>
      </c>
      <c r="K26" s="282">
        <v>173646.57</v>
      </c>
      <c r="L26" s="266">
        <v>7.0000000000000007E-2</v>
      </c>
      <c r="M26" s="267" t="s">
        <v>223</v>
      </c>
      <c r="N26" s="266">
        <f t="shared" si="1"/>
        <v>2.801343196165252E-2</v>
      </c>
      <c r="O26" s="266">
        <f t="shared" si="0"/>
        <v>5.0501141746278892E-2</v>
      </c>
    </row>
    <row r="27" spans="1:15">
      <c r="A27" s="265" t="s">
        <v>216</v>
      </c>
      <c r="B27" s="265" t="s">
        <v>202</v>
      </c>
      <c r="C27" s="265" t="s">
        <v>218</v>
      </c>
      <c r="D27" s="265" t="s">
        <v>219</v>
      </c>
      <c r="E27" s="325" t="s">
        <v>264</v>
      </c>
      <c r="F27" s="265" t="s">
        <v>265</v>
      </c>
      <c r="G27" s="265" t="s">
        <v>222</v>
      </c>
      <c r="H27" s="282">
        <v>11205.863028</v>
      </c>
      <c r="I27" s="282">
        <v>8770.69</v>
      </c>
      <c r="J27" s="282">
        <v>9276.6317605046006</v>
      </c>
      <c r="K27" s="282">
        <v>11205.863028</v>
      </c>
      <c r="L27" s="266">
        <v>7.0000000000000007E-2</v>
      </c>
      <c r="M27" s="267" t="s">
        <v>223</v>
      </c>
      <c r="N27" s="266">
        <f t="shared" si="1"/>
        <v>1.7219689362115661E-3</v>
      </c>
      <c r="O27" s="266">
        <f t="shared" si="0"/>
        <v>0.20203825472778719</v>
      </c>
    </row>
    <row r="28" spans="1:15">
      <c r="A28" s="265" t="s">
        <v>198</v>
      </c>
      <c r="B28" s="265" t="s">
        <v>230</v>
      </c>
      <c r="C28" s="265" t="s">
        <v>218</v>
      </c>
      <c r="D28" s="265" t="s">
        <v>219</v>
      </c>
      <c r="E28" s="325" t="s">
        <v>266</v>
      </c>
      <c r="F28" s="265" t="s">
        <v>260</v>
      </c>
      <c r="G28" s="265" t="s">
        <v>222</v>
      </c>
      <c r="H28" s="282">
        <v>129295</v>
      </c>
      <c r="I28" s="282">
        <v>97136.23</v>
      </c>
      <c r="J28" s="282">
        <v>102237.575186104</v>
      </c>
      <c r="K28" s="282">
        <v>129295</v>
      </c>
      <c r="L28" s="266">
        <v>6.5000000000000002E-2</v>
      </c>
      <c r="M28" s="267" t="s">
        <v>223</v>
      </c>
      <c r="N28" s="266">
        <f t="shared" si="1"/>
        <v>1.8977785593861853E-2</v>
      </c>
      <c r="O28" s="266">
        <f t="shared" si="0"/>
        <v>0.19847463016226002</v>
      </c>
    </row>
    <row r="29" spans="1:15">
      <c r="A29" s="265" t="s">
        <v>216</v>
      </c>
      <c r="B29" s="265" t="s">
        <v>199</v>
      </c>
      <c r="C29" s="265" t="s">
        <v>218</v>
      </c>
      <c r="D29" s="265" t="s">
        <v>219</v>
      </c>
      <c r="E29" s="325" t="s">
        <v>267</v>
      </c>
      <c r="F29" s="265" t="s">
        <v>254</v>
      </c>
      <c r="G29" s="265" t="s">
        <v>222</v>
      </c>
      <c r="H29" s="282">
        <v>136649.3155</v>
      </c>
      <c r="I29" s="282">
        <v>95880.18</v>
      </c>
      <c r="J29" s="282">
        <v>101252.207033481</v>
      </c>
      <c r="K29" s="282">
        <v>136649.3155</v>
      </c>
      <c r="L29" s="266">
        <v>7.0000000000000007E-2</v>
      </c>
      <c r="M29" s="267" t="s">
        <v>223</v>
      </c>
      <c r="N29" s="266">
        <f t="shared" si="1"/>
        <v>1.8794877250256685E-2</v>
      </c>
      <c r="O29" s="266">
        <f t="shared" si="0"/>
        <v>0.1084891044142347</v>
      </c>
    </row>
    <row r="30" spans="1:15">
      <c r="A30" s="265" t="s">
        <v>229</v>
      </c>
      <c r="B30" s="265" t="s">
        <v>202</v>
      </c>
      <c r="C30" s="265" t="s">
        <v>218</v>
      </c>
      <c r="D30" s="265" t="s">
        <v>219</v>
      </c>
      <c r="E30" s="325" t="s">
        <v>280</v>
      </c>
      <c r="F30" s="265" t="s">
        <v>281</v>
      </c>
      <c r="G30" s="265" t="s">
        <v>222</v>
      </c>
      <c r="H30" s="282">
        <v>253219.17879999999</v>
      </c>
      <c r="I30" s="282">
        <v>190989.36</v>
      </c>
      <c r="J30" s="282">
        <v>200217.410882239</v>
      </c>
      <c r="K30" s="282">
        <v>253219.17879999999</v>
      </c>
      <c r="L30" s="266">
        <v>6.25E-2</v>
      </c>
      <c r="M30" s="267" t="s">
        <v>223</v>
      </c>
      <c r="N30" s="266">
        <f t="shared" si="1"/>
        <v>3.7165230972709164E-2</v>
      </c>
      <c r="O30" s="266">
        <f t="shared" si="0"/>
        <v>0.20203825472778719</v>
      </c>
    </row>
    <row r="31" spans="1:15">
      <c r="A31" s="265" t="s">
        <v>198</v>
      </c>
      <c r="B31" s="265" t="s">
        <v>204</v>
      </c>
      <c r="C31" s="265" t="s">
        <v>226</v>
      </c>
      <c r="D31" s="265" t="s">
        <v>219</v>
      </c>
      <c r="E31" s="325" t="s">
        <v>268</v>
      </c>
      <c r="F31" s="265" t="s">
        <v>269</v>
      </c>
      <c r="G31" s="265" t="s">
        <v>222</v>
      </c>
      <c r="H31" s="282">
        <v>130994.52</v>
      </c>
      <c r="I31" s="282">
        <v>96822.96</v>
      </c>
      <c r="J31" s="282">
        <v>101608.67593512801</v>
      </c>
      <c r="K31" s="282">
        <v>130994.52</v>
      </c>
      <c r="L31" s="266">
        <v>6.7500000000000004E-2</v>
      </c>
      <c r="M31" s="267" t="s">
        <v>223</v>
      </c>
      <c r="N31" s="266">
        <f t="shared" si="1"/>
        <v>1.886104656593169E-2</v>
      </c>
      <c r="O31" s="266">
        <f t="shared" si="0"/>
        <v>0.11711767926967165</v>
      </c>
    </row>
    <row r="32" spans="1:15">
      <c r="A32" s="265" t="s">
        <v>198</v>
      </c>
      <c r="B32" s="265" t="s">
        <v>230</v>
      </c>
      <c r="C32" s="265" t="s">
        <v>218</v>
      </c>
      <c r="D32" s="265" t="s">
        <v>219</v>
      </c>
      <c r="E32" s="325" t="s">
        <v>271</v>
      </c>
      <c r="F32" s="265" t="s">
        <v>257</v>
      </c>
      <c r="G32" s="265" t="s">
        <v>222</v>
      </c>
      <c r="H32" s="282">
        <v>129259</v>
      </c>
      <c r="I32" s="282">
        <v>98500.53</v>
      </c>
      <c r="J32" s="282">
        <v>102629.451089775</v>
      </c>
      <c r="K32" s="282">
        <v>129259</v>
      </c>
      <c r="L32" s="266">
        <v>6.5000000000000002E-2</v>
      </c>
      <c r="M32" s="267" t="s">
        <v>223</v>
      </c>
      <c r="N32" s="266">
        <f t="shared" si="1"/>
        <v>1.905052731201911E-2</v>
      </c>
      <c r="O32" s="266">
        <f t="shared" si="0"/>
        <v>0.19847463016226002</v>
      </c>
    </row>
    <row r="33" spans="1:15">
      <c r="A33" s="265" t="s">
        <v>198</v>
      </c>
      <c r="B33" s="265" t="s">
        <v>230</v>
      </c>
      <c r="C33" s="265" t="s">
        <v>218</v>
      </c>
      <c r="D33" s="265" t="s">
        <v>219</v>
      </c>
      <c r="E33" s="325" t="s">
        <v>271</v>
      </c>
      <c r="F33" s="265" t="s">
        <v>260</v>
      </c>
      <c r="G33" s="265" t="s">
        <v>222</v>
      </c>
      <c r="H33" s="282">
        <v>129295</v>
      </c>
      <c r="I33" s="282">
        <v>98483.68</v>
      </c>
      <c r="J33" s="282">
        <v>102611.89443118</v>
      </c>
      <c r="K33" s="282">
        <v>129295</v>
      </c>
      <c r="L33" s="266">
        <v>6.5000000000000002E-2</v>
      </c>
      <c r="M33" s="267" t="s">
        <v>223</v>
      </c>
      <c r="N33" s="266">
        <f t="shared" si="1"/>
        <v>1.9047268368309285E-2</v>
      </c>
      <c r="O33" s="266">
        <f t="shared" si="0"/>
        <v>0.19847463016226002</v>
      </c>
    </row>
    <row r="34" spans="1:15">
      <c r="A34" s="265" t="s">
        <v>198</v>
      </c>
      <c r="B34" s="265" t="s">
        <v>200</v>
      </c>
      <c r="C34" s="265" t="s">
        <v>218</v>
      </c>
      <c r="D34" s="265" t="s">
        <v>219</v>
      </c>
      <c r="E34" s="325" t="s">
        <v>272</v>
      </c>
      <c r="F34" s="265" t="s">
        <v>273</v>
      </c>
      <c r="G34" s="265" t="s">
        <v>222</v>
      </c>
      <c r="H34" s="282">
        <v>43796.7</v>
      </c>
      <c r="I34" s="282">
        <v>29631.11</v>
      </c>
      <c r="J34" s="282">
        <v>30652.776603065198</v>
      </c>
      <c r="K34" s="282">
        <v>43796.7</v>
      </c>
      <c r="L34" s="266">
        <v>5.5E-2</v>
      </c>
      <c r="M34" s="267" t="s">
        <v>223</v>
      </c>
      <c r="N34" s="266">
        <f t="shared" si="1"/>
        <v>5.6899023785589864E-3</v>
      </c>
      <c r="O34" s="266">
        <f t="shared" si="0"/>
        <v>1.2325370009394637E-2</v>
      </c>
    </row>
    <row r="35" spans="1:15">
      <c r="A35" s="265" t="s">
        <v>229</v>
      </c>
      <c r="B35" s="265" t="s">
        <v>230</v>
      </c>
      <c r="C35" s="265" t="s">
        <v>218</v>
      </c>
      <c r="D35" s="265" t="s">
        <v>219</v>
      </c>
      <c r="E35" s="325" t="s">
        <v>274</v>
      </c>
      <c r="F35" s="265" t="s">
        <v>250</v>
      </c>
      <c r="G35" s="265" t="s">
        <v>222</v>
      </c>
      <c r="H35" s="282">
        <v>77122.191720000003</v>
      </c>
      <c r="I35" s="282">
        <v>58090.41</v>
      </c>
      <c r="J35" s="282">
        <v>60330.612374390497</v>
      </c>
      <c r="K35" s="282">
        <v>77122.191720000003</v>
      </c>
      <c r="L35" s="266">
        <v>0.06</v>
      </c>
      <c r="M35" s="267" t="s">
        <v>223</v>
      </c>
      <c r="N35" s="266">
        <f t="shared" si="1"/>
        <v>1.1198831978393699E-2</v>
      </c>
      <c r="O35" s="266">
        <f t="shared" si="0"/>
        <v>0.19847463016226002</v>
      </c>
    </row>
    <row r="36" spans="1:15">
      <c r="A36" s="265" t="s">
        <v>229</v>
      </c>
      <c r="B36" s="265" t="s">
        <v>230</v>
      </c>
      <c r="C36" s="265" t="s">
        <v>218</v>
      </c>
      <c r="D36" s="265" t="s">
        <v>219</v>
      </c>
      <c r="E36" s="325" t="s">
        <v>275</v>
      </c>
      <c r="F36" s="265" t="s">
        <v>250</v>
      </c>
      <c r="G36" s="265" t="s">
        <v>222</v>
      </c>
      <c r="H36" s="282">
        <v>38561.095860000001</v>
      </c>
      <c r="I36" s="282">
        <v>29242.61</v>
      </c>
      <c r="J36" s="282">
        <v>30300.421684157402</v>
      </c>
      <c r="K36" s="282">
        <v>38561.095860000001</v>
      </c>
      <c r="L36" s="266">
        <v>0.06</v>
      </c>
      <c r="M36" s="267" t="s">
        <v>223</v>
      </c>
      <c r="N36" s="266">
        <f t="shared" si="1"/>
        <v>5.6244967183425492E-3</v>
      </c>
      <c r="O36" s="266">
        <f t="shared" si="0"/>
        <v>0.19847463016226002</v>
      </c>
    </row>
    <row r="37" spans="1:15">
      <c r="A37" s="265" t="s">
        <v>198</v>
      </c>
      <c r="B37" s="265" t="s">
        <v>204</v>
      </c>
      <c r="C37" s="265" t="s">
        <v>226</v>
      </c>
      <c r="D37" s="265" t="s">
        <v>219</v>
      </c>
      <c r="E37" s="325" t="s">
        <v>276</v>
      </c>
      <c r="F37" s="265" t="s">
        <v>277</v>
      </c>
      <c r="G37" s="265" t="s">
        <v>222</v>
      </c>
      <c r="H37" s="282">
        <v>454338.37</v>
      </c>
      <c r="I37" s="282">
        <v>339282.76</v>
      </c>
      <c r="J37" s="282">
        <v>352544.78759936901</v>
      </c>
      <c r="K37" s="282">
        <v>454338.37</v>
      </c>
      <c r="L37" s="266">
        <v>6.5000000000000002E-2</v>
      </c>
      <c r="M37" s="267" t="s">
        <v>223</v>
      </c>
      <c r="N37" s="266">
        <f t="shared" si="1"/>
        <v>6.5440904472896369E-2</v>
      </c>
      <c r="O37" s="266">
        <f t="shared" si="0"/>
        <v>0.11711767926967165</v>
      </c>
    </row>
    <row r="38" spans="1:15">
      <c r="A38" s="265" t="s">
        <v>198</v>
      </c>
      <c r="B38" s="265" t="s">
        <v>202</v>
      </c>
      <c r="C38" s="265" t="s">
        <v>218</v>
      </c>
      <c r="D38" s="265" t="s">
        <v>219</v>
      </c>
      <c r="E38" s="325" t="s">
        <v>278</v>
      </c>
      <c r="F38" s="265" t="s">
        <v>279</v>
      </c>
      <c r="G38" s="265" t="s">
        <v>222</v>
      </c>
      <c r="H38" s="282">
        <v>127041.1</v>
      </c>
      <c r="I38" s="282">
        <v>97185.32</v>
      </c>
      <c r="J38" s="282">
        <v>100573.48922218</v>
      </c>
      <c r="K38" s="282">
        <v>127041.1</v>
      </c>
      <c r="L38" s="266">
        <v>0.06</v>
      </c>
      <c r="M38" s="267" t="s">
        <v>223</v>
      </c>
      <c r="N38" s="266">
        <f t="shared" si="1"/>
        <v>1.866889068339847E-2</v>
      </c>
      <c r="O38" s="266">
        <f t="shared" si="0"/>
        <v>0.20203825472778719</v>
      </c>
    </row>
    <row r="39" spans="1:15">
      <c r="A39" s="265" t="s">
        <v>198</v>
      </c>
      <c r="B39" s="265" t="s">
        <v>204</v>
      </c>
      <c r="C39" s="265" t="s">
        <v>226</v>
      </c>
      <c r="D39" s="265" t="s">
        <v>219</v>
      </c>
      <c r="E39" s="325" t="s">
        <v>282</v>
      </c>
      <c r="F39" s="265" t="s">
        <v>283</v>
      </c>
      <c r="G39" s="265" t="s">
        <v>222</v>
      </c>
      <c r="H39" s="282">
        <v>64923.29</v>
      </c>
      <c r="I39" s="282">
        <v>48589.83</v>
      </c>
      <c r="J39" s="282">
        <v>50346.471893735899</v>
      </c>
      <c r="K39" s="282">
        <v>64923.29</v>
      </c>
      <c r="L39" s="266">
        <v>6.5000000000000002E-2</v>
      </c>
      <c r="M39" s="267" t="s">
        <v>223</v>
      </c>
      <c r="N39" s="266">
        <f t="shared" si="1"/>
        <v>9.3455321809762289E-3</v>
      </c>
      <c r="O39" s="266">
        <f t="shared" si="0"/>
        <v>0.11711767926967165</v>
      </c>
    </row>
    <row r="40" spans="1:15">
      <c r="A40" s="265" t="s">
        <v>198</v>
      </c>
      <c r="B40" s="265" t="s">
        <v>202</v>
      </c>
      <c r="C40" s="265" t="s">
        <v>218</v>
      </c>
      <c r="D40" s="265" t="s">
        <v>219</v>
      </c>
      <c r="E40" s="325" t="s">
        <v>299</v>
      </c>
      <c r="F40" s="265" t="s">
        <v>279</v>
      </c>
      <c r="G40" s="265" t="s">
        <v>222</v>
      </c>
      <c r="H40" s="282">
        <v>127041.1</v>
      </c>
      <c r="I40" s="282">
        <v>97728.11</v>
      </c>
      <c r="J40" s="282">
        <v>100575.38924841701</v>
      </c>
      <c r="K40" s="282">
        <v>127041.1</v>
      </c>
      <c r="L40" s="266">
        <v>0.06</v>
      </c>
      <c r="M40" s="267" t="s">
        <v>223</v>
      </c>
      <c r="N40" s="266">
        <f t="shared" si="1"/>
        <v>1.8669243374573739E-2</v>
      </c>
      <c r="O40" s="266">
        <f t="shared" si="0"/>
        <v>0.20203825472778719</v>
      </c>
    </row>
    <row r="41" spans="1:15">
      <c r="A41" s="265" t="s">
        <v>198</v>
      </c>
      <c r="B41" s="265" t="s">
        <v>203</v>
      </c>
      <c r="C41" s="265" t="s">
        <v>226</v>
      </c>
      <c r="D41" s="265" t="s">
        <v>219</v>
      </c>
      <c r="E41" s="325" t="s">
        <v>300</v>
      </c>
      <c r="F41" s="265" t="s">
        <v>301</v>
      </c>
      <c r="G41" s="265" t="s">
        <v>222</v>
      </c>
      <c r="H41" s="282">
        <v>88449.66</v>
      </c>
      <c r="I41" s="282">
        <v>73908.929999999993</v>
      </c>
      <c r="J41" s="282">
        <v>75934.064538656094</v>
      </c>
      <c r="K41" s="282">
        <v>88449.66</v>
      </c>
      <c r="L41" s="266">
        <v>6.5000000000000002E-2</v>
      </c>
      <c r="M41" s="267" t="s">
        <v>223</v>
      </c>
      <c r="N41" s="266">
        <f t="shared" si="1"/>
        <v>1.4095212972939824E-2</v>
      </c>
      <c r="O41" s="266">
        <f t="shared" si="0"/>
        <v>4.2372049465139928E-2</v>
      </c>
    </row>
    <row r="42" spans="1:15">
      <c r="A42" s="265" t="s">
        <v>216</v>
      </c>
      <c r="B42" s="265" t="s">
        <v>202</v>
      </c>
      <c r="C42" s="265" t="s">
        <v>218</v>
      </c>
      <c r="D42" s="265" t="s">
        <v>219</v>
      </c>
      <c r="E42" s="325" t="s">
        <v>302</v>
      </c>
      <c r="F42" s="265" t="s">
        <v>265</v>
      </c>
      <c r="G42" s="265" t="s">
        <v>222</v>
      </c>
      <c r="H42" s="282">
        <v>24901.917839999998</v>
      </c>
      <c r="I42" s="282">
        <v>20074.560000000001</v>
      </c>
      <c r="J42" s="282">
        <v>20614.43</v>
      </c>
      <c r="K42" s="282">
        <v>24901.917839999998</v>
      </c>
      <c r="L42" s="266">
        <v>7.0000000000000007E-2</v>
      </c>
      <c r="M42" s="267" t="s">
        <v>223</v>
      </c>
      <c r="N42" s="266">
        <f t="shared" si="1"/>
        <v>3.8265406037607903E-3</v>
      </c>
      <c r="O42" s="266">
        <f t="shared" si="0"/>
        <v>0.20203825472778719</v>
      </c>
    </row>
    <row r="43" spans="1:15">
      <c r="A43" s="265" t="s">
        <v>216</v>
      </c>
      <c r="B43" s="265" t="s">
        <v>202</v>
      </c>
      <c r="C43" s="265" t="s">
        <v>218</v>
      </c>
      <c r="D43" s="265" t="s">
        <v>219</v>
      </c>
      <c r="E43" s="325" t="s">
        <v>303</v>
      </c>
      <c r="F43" s="265" t="s">
        <v>265</v>
      </c>
      <c r="G43" s="265" t="s">
        <v>222</v>
      </c>
      <c r="H43" s="282">
        <v>19921.534272000001</v>
      </c>
      <c r="I43" s="282">
        <v>16105.7</v>
      </c>
      <c r="J43" s="282">
        <v>16492.122507104399</v>
      </c>
      <c r="K43" s="282">
        <v>19921.534272000001</v>
      </c>
      <c r="L43" s="266">
        <v>7.0000000000000007E-2</v>
      </c>
      <c r="M43" s="267" t="s">
        <v>223</v>
      </c>
      <c r="N43" s="266">
        <f t="shared" si="1"/>
        <v>3.061339868026047E-3</v>
      </c>
      <c r="O43" s="266">
        <f t="shared" si="0"/>
        <v>0.20203825472778719</v>
      </c>
    </row>
    <row r="44" spans="1:15">
      <c r="A44" s="265" t="s">
        <v>229</v>
      </c>
      <c r="B44" s="265" t="s">
        <v>202</v>
      </c>
      <c r="C44" s="265" t="s">
        <v>218</v>
      </c>
      <c r="D44" s="265" t="s">
        <v>219</v>
      </c>
      <c r="E44" s="325" t="s">
        <v>304</v>
      </c>
      <c r="F44" s="265" t="s">
        <v>281</v>
      </c>
      <c r="G44" s="265" t="s">
        <v>222</v>
      </c>
      <c r="H44" s="282">
        <v>189914.3841</v>
      </c>
      <c r="I44" s="282">
        <v>149614.79999999999</v>
      </c>
      <c r="J44" s="282">
        <v>152554.945179359</v>
      </c>
      <c r="K44" s="282">
        <v>189914.3841</v>
      </c>
      <c r="L44" s="266">
        <v>6.25E-2</v>
      </c>
      <c r="M44" s="267" t="s">
        <v>223</v>
      </c>
      <c r="N44" s="266">
        <f t="shared" si="1"/>
        <v>2.8317915752864308E-2</v>
      </c>
      <c r="O44" s="266">
        <f t="shared" si="0"/>
        <v>0.20203825472778719</v>
      </c>
    </row>
    <row r="45" spans="1:15">
      <c r="A45" s="265" t="s">
        <v>229</v>
      </c>
      <c r="B45" s="265" t="s">
        <v>202</v>
      </c>
      <c r="C45" s="265" t="s">
        <v>218</v>
      </c>
      <c r="D45" s="265" t="s">
        <v>219</v>
      </c>
      <c r="E45" s="325" t="s">
        <v>316</v>
      </c>
      <c r="F45" s="265" t="s">
        <v>281</v>
      </c>
      <c r="G45" s="265" t="s">
        <v>222</v>
      </c>
      <c r="H45" s="282">
        <v>186116.096418</v>
      </c>
      <c r="I45" s="282">
        <v>149315.15</v>
      </c>
      <c r="J45" s="282">
        <v>149229.02013443501</v>
      </c>
      <c r="K45" s="282">
        <v>186116.096418</v>
      </c>
      <c r="L45" s="266">
        <v>6.25E-2</v>
      </c>
      <c r="M45" s="267" t="s">
        <v>223</v>
      </c>
      <c r="N45" s="266">
        <f t="shared" si="1"/>
        <v>2.7700543008167194E-2</v>
      </c>
      <c r="O45" s="266">
        <f t="shared" si="0"/>
        <v>0.20203825472778719</v>
      </c>
    </row>
    <row r="46" spans="1:15">
      <c r="A46" s="265" t="s">
        <v>229</v>
      </c>
      <c r="B46" s="265" t="s">
        <v>202</v>
      </c>
      <c r="C46" s="265" t="s">
        <v>218</v>
      </c>
      <c r="D46" s="265" t="s">
        <v>219</v>
      </c>
      <c r="E46" s="325" t="s">
        <v>304</v>
      </c>
      <c r="F46" s="265" t="s">
        <v>305</v>
      </c>
      <c r="G46" s="265" t="s">
        <v>222</v>
      </c>
      <c r="H46" s="282">
        <v>37982.876819999998</v>
      </c>
      <c r="I46" s="282">
        <v>30136.33</v>
      </c>
      <c r="J46" s="282">
        <v>30745.116102634998</v>
      </c>
      <c r="K46" s="282">
        <v>37982.876819999998</v>
      </c>
      <c r="L46" s="266">
        <v>6.25E-2</v>
      </c>
      <c r="M46" s="267" t="s">
        <v>223</v>
      </c>
      <c r="N46" s="266">
        <f t="shared" si="1"/>
        <v>5.7070428400917469E-3</v>
      </c>
      <c r="O46" s="266">
        <f t="shared" si="0"/>
        <v>0.20203825472778719</v>
      </c>
    </row>
    <row r="47" spans="1:15">
      <c r="A47" s="265" t="s">
        <v>198</v>
      </c>
      <c r="B47" s="265" t="s">
        <v>244</v>
      </c>
      <c r="C47" s="265" t="s">
        <v>218</v>
      </c>
      <c r="D47" s="265" t="s">
        <v>219</v>
      </c>
      <c r="E47" s="325" t="s">
        <v>306</v>
      </c>
      <c r="F47" s="265" t="s">
        <v>245</v>
      </c>
      <c r="G47" s="265" t="s">
        <v>222</v>
      </c>
      <c r="H47" s="282">
        <v>109719.2</v>
      </c>
      <c r="I47" s="282">
        <v>99293.43</v>
      </c>
      <c r="J47" s="282">
        <v>100637.08365402299</v>
      </c>
      <c r="K47" s="282">
        <v>109719.2</v>
      </c>
      <c r="L47" s="266">
        <v>5.5E-2</v>
      </c>
      <c r="M47" s="267" t="s">
        <v>223</v>
      </c>
      <c r="N47" s="266">
        <f t="shared" si="1"/>
        <v>1.868069535981302E-2</v>
      </c>
      <c r="O47" s="266">
        <f t="shared" si="0"/>
        <v>1.868069535981302E-2</v>
      </c>
    </row>
    <row r="48" spans="1:15">
      <c r="A48" s="265" t="s">
        <v>198</v>
      </c>
      <c r="B48" s="265" t="s">
        <v>261</v>
      </c>
      <c r="C48" s="265" t="s">
        <v>226</v>
      </c>
      <c r="D48" s="265" t="s">
        <v>219</v>
      </c>
      <c r="E48" s="325" t="s">
        <v>306</v>
      </c>
      <c r="F48" s="265" t="s">
        <v>307</v>
      </c>
      <c r="G48" s="265" t="s">
        <v>222</v>
      </c>
      <c r="H48" s="282">
        <v>27675.35</v>
      </c>
      <c r="I48" s="282">
        <v>24805.63</v>
      </c>
      <c r="J48" s="282">
        <v>25193.124792995</v>
      </c>
      <c r="K48" s="282">
        <v>27675.35</v>
      </c>
      <c r="L48" s="266">
        <v>0.06</v>
      </c>
      <c r="M48" s="267" t="s">
        <v>223</v>
      </c>
      <c r="N48" s="266">
        <f t="shared" si="1"/>
        <v>4.6764579450417993E-3</v>
      </c>
      <c r="O48" s="266">
        <f t="shared" si="0"/>
        <v>5.0501141746278892E-2</v>
      </c>
    </row>
    <row r="49" spans="1:15">
      <c r="A49" s="265" t="s">
        <v>198</v>
      </c>
      <c r="B49" s="265" t="s">
        <v>270</v>
      </c>
      <c r="C49" s="265" t="s">
        <v>226</v>
      </c>
      <c r="D49" s="265" t="s">
        <v>219</v>
      </c>
      <c r="E49" s="325" t="s">
        <v>317</v>
      </c>
      <c r="F49" s="265" t="s">
        <v>318</v>
      </c>
      <c r="G49" s="265" t="s">
        <v>222</v>
      </c>
      <c r="H49" s="282">
        <v>136986</v>
      </c>
      <c r="I49" s="282">
        <v>100000</v>
      </c>
      <c r="J49" s="282">
        <v>101645.573038569</v>
      </c>
      <c r="K49" s="282">
        <v>136986</v>
      </c>
      <c r="L49" s="266">
        <v>6.7500000000000004E-2</v>
      </c>
      <c r="M49" s="267" t="s">
        <v>223</v>
      </c>
      <c r="N49" s="266">
        <f t="shared" si="1"/>
        <v>1.8867895567552306E-2</v>
      </c>
      <c r="O49" s="266">
        <f t="shared" si="0"/>
        <v>4.7170291643353068E-2</v>
      </c>
    </row>
    <row r="50" spans="1:15">
      <c r="A50" s="265" t="s">
        <v>198</v>
      </c>
      <c r="B50" s="265" t="s">
        <v>203</v>
      </c>
      <c r="C50" s="265" t="s">
        <v>226</v>
      </c>
      <c r="D50" s="265" t="s">
        <v>219</v>
      </c>
      <c r="E50" s="325" t="s">
        <v>319</v>
      </c>
      <c r="F50" s="265" t="s">
        <v>320</v>
      </c>
      <c r="G50" s="265" t="s">
        <v>222</v>
      </c>
      <c r="H50" s="282">
        <v>62008.22</v>
      </c>
      <c r="I50" s="282">
        <v>50317.98</v>
      </c>
      <c r="J50" s="282">
        <v>50875.3075368563</v>
      </c>
      <c r="K50" s="282">
        <v>62008.22</v>
      </c>
      <c r="L50" s="266">
        <v>0.06</v>
      </c>
      <c r="M50" s="267" t="s">
        <v>223</v>
      </c>
      <c r="N50" s="266">
        <f t="shared" si="1"/>
        <v>9.4436969646309876E-3</v>
      </c>
      <c r="O50" s="266">
        <f t="shared" si="0"/>
        <v>4.2372049465139928E-2</v>
      </c>
    </row>
    <row r="51" spans="1:15">
      <c r="A51" s="265" t="s">
        <v>198</v>
      </c>
      <c r="B51" s="265" t="s">
        <v>270</v>
      </c>
      <c r="C51" s="265" t="s">
        <v>226</v>
      </c>
      <c r="D51" s="265" t="s">
        <v>219</v>
      </c>
      <c r="E51" s="325" t="s">
        <v>321</v>
      </c>
      <c r="F51" s="265" t="s">
        <v>318</v>
      </c>
      <c r="G51" s="265" t="s">
        <v>222</v>
      </c>
      <c r="H51" s="282">
        <v>68493</v>
      </c>
      <c r="I51" s="282">
        <v>50203.42</v>
      </c>
      <c r="J51" s="282">
        <v>50824.032534427097</v>
      </c>
      <c r="K51" s="282">
        <v>68493</v>
      </c>
      <c r="L51" s="266">
        <v>6.7500000000000004E-2</v>
      </c>
      <c r="M51" s="267" t="s">
        <v>223</v>
      </c>
      <c r="N51" s="266">
        <f t="shared" si="1"/>
        <v>9.4341790745533453E-3</v>
      </c>
      <c r="O51" s="266">
        <f t="shared" si="0"/>
        <v>4.7170291643353068E-2</v>
      </c>
    </row>
    <row r="52" spans="1:15">
      <c r="A52" s="265" t="s">
        <v>198</v>
      </c>
      <c r="B52" s="265" t="s">
        <v>203</v>
      </c>
      <c r="C52" s="265" t="s">
        <v>226</v>
      </c>
      <c r="D52" s="265" t="s">
        <v>219</v>
      </c>
      <c r="E52" s="325" t="s">
        <v>321</v>
      </c>
      <c r="F52" s="265" t="s">
        <v>320</v>
      </c>
      <c r="G52" s="265" t="s">
        <v>222</v>
      </c>
      <c r="H52" s="282">
        <v>62008.22</v>
      </c>
      <c r="I52" s="282">
        <v>50180.82</v>
      </c>
      <c r="J52" s="282">
        <v>50728.414701202099</v>
      </c>
      <c r="K52" s="282">
        <v>62008.22</v>
      </c>
      <c r="L52" s="266">
        <v>0.06</v>
      </c>
      <c r="M52" s="267" t="s">
        <v>223</v>
      </c>
      <c r="N52" s="266">
        <f t="shared" si="1"/>
        <v>9.416430074397672E-3</v>
      </c>
      <c r="O52" s="266">
        <f t="shared" si="0"/>
        <v>4.2372049465139928E-2</v>
      </c>
    </row>
    <row r="53" spans="1:15">
      <c r="A53" s="265" t="s">
        <v>198</v>
      </c>
      <c r="B53" s="265" t="s">
        <v>261</v>
      </c>
      <c r="C53" s="265" t="s">
        <v>226</v>
      </c>
      <c r="D53" s="265" t="s">
        <v>219</v>
      </c>
      <c r="E53" s="325" t="s">
        <v>322</v>
      </c>
      <c r="F53" s="265" t="s">
        <v>323</v>
      </c>
      <c r="G53" s="265" t="s">
        <v>222</v>
      </c>
      <c r="H53" s="282">
        <v>63194.5</v>
      </c>
      <c r="I53" s="282">
        <v>51624.76</v>
      </c>
      <c r="J53" s="282">
        <v>52092.046968203496</v>
      </c>
      <c r="K53" s="282">
        <v>63194.5</v>
      </c>
      <c r="L53" s="266">
        <v>7.0000000000000007E-2</v>
      </c>
      <c r="M53" s="267" t="s">
        <v>223</v>
      </c>
      <c r="N53" s="266">
        <f t="shared" si="1"/>
        <v>9.6695534563334927E-3</v>
      </c>
      <c r="O53" s="266">
        <f t="shared" si="0"/>
        <v>5.0501141746278892E-2</v>
      </c>
    </row>
    <row r="54" spans="1:15">
      <c r="A54" s="265" t="s">
        <v>198</v>
      </c>
      <c r="B54" s="265" t="s">
        <v>203</v>
      </c>
      <c r="C54" s="265" t="s">
        <v>226</v>
      </c>
      <c r="D54" s="265" t="s">
        <v>219</v>
      </c>
      <c r="E54" s="325" t="s">
        <v>324</v>
      </c>
      <c r="F54" s="265" t="s">
        <v>320</v>
      </c>
      <c r="G54" s="265" t="s">
        <v>222</v>
      </c>
      <c r="H54" s="282">
        <v>62008.22</v>
      </c>
      <c r="I54" s="282">
        <v>50345.21</v>
      </c>
      <c r="J54" s="282">
        <v>50729.919777136703</v>
      </c>
      <c r="K54" s="282">
        <v>62008.22</v>
      </c>
      <c r="L54" s="266">
        <v>0.06</v>
      </c>
      <c r="M54" s="267" t="s">
        <v>223</v>
      </c>
      <c r="N54" s="266">
        <f t="shared" si="1"/>
        <v>9.4167094531714488E-3</v>
      </c>
      <c r="O54" s="266">
        <f t="shared" si="0"/>
        <v>4.2372049465139928E-2</v>
      </c>
    </row>
    <row r="55" spans="1:15" ht="15" customHeight="1">
      <c r="A55" s="265" t="s">
        <v>216</v>
      </c>
      <c r="B55" s="265" t="s">
        <v>202</v>
      </c>
      <c r="C55" s="265" t="s">
        <v>218</v>
      </c>
      <c r="D55" s="265" t="s">
        <v>219</v>
      </c>
      <c r="E55" s="325" t="s">
        <v>325</v>
      </c>
      <c r="F55" s="265" t="s">
        <v>265</v>
      </c>
      <c r="G55" s="265" t="s">
        <v>222</v>
      </c>
      <c r="H55" s="282">
        <v>4980.3835680000002</v>
      </c>
      <c r="I55" s="282">
        <v>4093.17</v>
      </c>
      <c r="J55" s="282">
        <v>4123.3088763977303</v>
      </c>
      <c r="K55" s="282">
        <v>4980.3835680000002</v>
      </c>
      <c r="L55" s="266">
        <v>7.0000000000000007E-2</v>
      </c>
      <c r="M55" s="267" t="s">
        <v>223</v>
      </c>
      <c r="N55" s="266">
        <f t="shared" si="1"/>
        <v>7.6538661691752797E-4</v>
      </c>
      <c r="O55" s="266">
        <f t="shared" si="0"/>
        <v>0.20203825472778719</v>
      </c>
    </row>
    <row r="56" spans="1:15" ht="12" customHeight="1">
      <c r="A56" s="265" t="s">
        <v>229</v>
      </c>
      <c r="B56" s="265" t="s">
        <v>202</v>
      </c>
      <c r="C56" s="265" t="s">
        <v>218</v>
      </c>
      <c r="D56" s="265" t="s">
        <v>219</v>
      </c>
      <c r="E56" s="325" t="s">
        <v>325</v>
      </c>
      <c r="F56" s="265" t="s">
        <v>305</v>
      </c>
      <c r="G56" s="265" t="s">
        <v>222</v>
      </c>
      <c r="H56" s="282">
        <v>10128.767152</v>
      </c>
      <c r="I56" s="282">
        <v>8110.72</v>
      </c>
      <c r="J56" s="282">
        <v>8163.3831812142298</v>
      </c>
      <c r="K56" s="282">
        <v>10128.767152</v>
      </c>
      <c r="L56" s="266">
        <v>6.25E-2</v>
      </c>
      <c r="M56" s="267" t="s">
        <v>223</v>
      </c>
      <c r="N56" s="266">
        <f t="shared" si="1"/>
        <v>1.5153228688338303E-3</v>
      </c>
      <c r="O56" s="266">
        <f t="shared" si="0"/>
        <v>0.20203825472778719</v>
      </c>
    </row>
    <row r="57" spans="1:15">
      <c r="A57" s="265" t="s">
        <v>198</v>
      </c>
      <c r="B57" s="265" t="s">
        <v>200</v>
      </c>
      <c r="C57" s="265" t="s">
        <v>218</v>
      </c>
      <c r="D57" s="265" t="s">
        <v>219</v>
      </c>
      <c r="E57" s="325" t="s">
        <v>326</v>
      </c>
      <c r="F57" s="265" t="s">
        <v>327</v>
      </c>
      <c r="G57" s="265" t="s">
        <v>222</v>
      </c>
      <c r="H57" s="282">
        <v>10265.58</v>
      </c>
      <c r="I57" s="282">
        <v>8321.7199999999993</v>
      </c>
      <c r="J57" s="282">
        <v>8368.3471385537796</v>
      </c>
      <c r="K57" s="282">
        <v>10265.58</v>
      </c>
      <c r="L57" s="266">
        <v>0</v>
      </c>
      <c r="M57" s="267" t="s">
        <v>223</v>
      </c>
      <c r="N57" s="266">
        <f t="shared" si="1"/>
        <v>1.5533691745074425E-3</v>
      </c>
      <c r="O57" s="266">
        <f t="shared" si="0"/>
        <v>1.2325370009394637E-2</v>
      </c>
    </row>
    <row r="58" spans="1:15">
      <c r="A58" s="265" t="s">
        <v>198</v>
      </c>
      <c r="B58" s="265" t="s">
        <v>200</v>
      </c>
      <c r="C58" s="265" t="s">
        <v>218</v>
      </c>
      <c r="D58" s="265" t="s">
        <v>219</v>
      </c>
      <c r="E58" s="325" t="s">
        <v>326</v>
      </c>
      <c r="F58" s="265" t="s">
        <v>328</v>
      </c>
      <c r="G58" s="265" t="s">
        <v>222</v>
      </c>
      <c r="H58" s="282">
        <v>5765.64</v>
      </c>
      <c r="I58" s="282">
        <v>4705.1000000000004</v>
      </c>
      <c r="J58" s="282">
        <v>4730.8206643683998</v>
      </c>
      <c r="K58" s="282">
        <v>5765.64</v>
      </c>
      <c r="L58" s="266">
        <v>0</v>
      </c>
      <c r="M58" s="267" t="s">
        <v>223</v>
      </c>
      <c r="N58" s="266">
        <f t="shared" si="1"/>
        <v>8.7815561047849874E-4</v>
      </c>
      <c r="O58" s="266">
        <f t="shared" si="0"/>
        <v>1.2325370009394637E-2</v>
      </c>
    </row>
    <row r="59" spans="1:15">
      <c r="A59" s="265" t="s">
        <v>198</v>
      </c>
      <c r="B59" s="265" t="s">
        <v>200</v>
      </c>
      <c r="C59" s="265" t="s">
        <v>218</v>
      </c>
      <c r="D59" s="265" t="s">
        <v>219</v>
      </c>
      <c r="E59" s="325" t="s">
        <v>326</v>
      </c>
      <c r="F59" s="265" t="s">
        <v>329</v>
      </c>
      <c r="G59" s="265" t="s">
        <v>222</v>
      </c>
      <c r="H59" s="282">
        <v>4211.5200000000004</v>
      </c>
      <c r="I59" s="282">
        <v>3450.6</v>
      </c>
      <c r="J59" s="282">
        <v>3469.1482915521301</v>
      </c>
      <c r="K59" s="282">
        <v>4211.5200000000004</v>
      </c>
      <c r="L59" s="266">
        <v>0</v>
      </c>
      <c r="M59" s="267" t="s">
        <v>223</v>
      </c>
      <c r="N59" s="266">
        <f t="shared" si="1"/>
        <v>6.4395846977537586E-4</v>
      </c>
      <c r="O59" s="266">
        <f t="shared" si="0"/>
        <v>1.2325370009394637E-2</v>
      </c>
    </row>
    <row r="60" spans="1:15">
      <c r="A60" s="265" t="s">
        <v>198</v>
      </c>
      <c r="B60" s="265" t="s">
        <v>200</v>
      </c>
      <c r="C60" s="265" t="s">
        <v>218</v>
      </c>
      <c r="D60" s="265" t="s">
        <v>219</v>
      </c>
      <c r="E60" s="325" t="s">
        <v>330</v>
      </c>
      <c r="F60" s="265" t="s">
        <v>331</v>
      </c>
      <c r="G60" s="265" t="s">
        <v>222</v>
      </c>
      <c r="H60" s="282">
        <v>4010.88</v>
      </c>
      <c r="I60" s="282">
        <v>3256.94</v>
      </c>
      <c r="J60" s="282">
        <v>3268.0268577619399</v>
      </c>
      <c r="K60" s="282">
        <v>4010.88</v>
      </c>
      <c r="L60" s="266">
        <v>0</v>
      </c>
      <c r="M60" s="267" t="s">
        <v>223</v>
      </c>
      <c r="N60" s="266">
        <f t="shared" si="1"/>
        <v>6.0662543011894346E-4</v>
      </c>
      <c r="O60" s="266">
        <f t="shared" si="0"/>
        <v>1.2325370009394637E-2</v>
      </c>
    </row>
    <row r="61" spans="1:15">
      <c r="A61" s="265" t="s">
        <v>198</v>
      </c>
      <c r="B61" s="265" t="s">
        <v>204</v>
      </c>
      <c r="C61" s="265" t="s">
        <v>226</v>
      </c>
      <c r="D61" s="265" t="s">
        <v>219</v>
      </c>
      <c r="E61" s="325" t="s">
        <v>332</v>
      </c>
      <c r="F61" s="265" t="s">
        <v>333</v>
      </c>
      <c r="G61" s="265" t="s">
        <v>222</v>
      </c>
      <c r="H61" s="282">
        <v>125359.6</v>
      </c>
      <c r="I61" s="282">
        <v>101215.75</v>
      </c>
      <c r="J61" s="282">
        <v>101525.709736679</v>
      </c>
      <c r="K61" s="282">
        <v>125359.6</v>
      </c>
      <c r="L61" s="266">
        <v>6.25E-2</v>
      </c>
      <c r="M61" s="267" t="s">
        <v>223</v>
      </c>
      <c r="N61" s="266">
        <f t="shared" si="1"/>
        <v>1.8845646017524344E-2</v>
      </c>
      <c r="O61" s="266">
        <f t="shared" si="0"/>
        <v>0.11711767926967165</v>
      </c>
    </row>
    <row r="62" spans="1:15">
      <c r="A62" s="265" t="s">
        <v>198</v>
      </c>
      <c r="B62" s="265" t="s">
        <v>200</v>
      </c>
      <c r="C62" s="265" t="s">
        <v>218</v>
      </c>
      <c r="D62" s="265" t="s">
        <v>219</v>
      </c>
      <c r="E62" s="325" t="s">
        <v>334</v>
      </c>
      <c r="F62" s="265" t="s">
        <v>335</v>
      </c>
      <c r="G62" s="265" t="s">
        <v>222</v>
      </c>
      <c r="H62" s="282">
        <v>4077.76</v>
      </c>
      <c r="I62" s="282">
        <v>3261.05</v>
      </c>
      <c r="J62" s="282">
        <v>3267.8248282909799</v>
      </c>
      <c r="K62" s="282">
        <v>4077.76</v>
      </c>
      <c r="L62" s="266">
        <v>0</v>
      </c>
      <c r="M62" s="267" t="s">
        <v>223</v>
      </c>
      <c r="N62" s="266">
        <f t="shared" si="1"/>
        <v>6.0658792852545846E-4</v>
      </c>
      <c r="O62" s="266">
        <f t="shared" si="0"/>
        <v>1.2325370009394637E-2</v>
      </c>
    </row>
    <row r="63" spans="1:15">
      <c r="A63" s="265" t="s">
        <v>198</v>
      </c>
      <c r="B63" s="265" t="s">
        <v>200</v>
      </c>
      <c r="C63" s="265" t="s">
        <v>218</v>
      </c>
      <c r="D63" s="265" t="s">
        <v>219</v>
      </c>
      <c r="E63" s="325" t="s">
        <v>334</v>
      </c>
      <c r="F63" s="265" t="s">
        <v>333</v>
      </c>
      <c r="G63" s="265" t="s">
        <v>222</v>
      </c>
      <c r="H63" s="282">
        <v>5861.78</v>
      </c>
      <c r="I63" s="282">
        <v>4684.03</v>
      </c>
      <c r="J63" s="282">
        <v>4693.7609664153197</v>
      </c>
      <c r="K63" s="282">
        <v>5861.78</v>
      </c>
      <c r="L63" s="266">
        <v>0</v>
      </c>
      <c r="M63" s="267" t="s">
        <v>223</v>
      </c>
      <c r="N63" s="266">
        <f t="shared" si="1"/>
        <v>8.7127642735383454E-4</v>
      </c>
      <c r="O63" s="266">
        <f t="shared" si="0"/>
        <v>1.2325370009394637E-2</v>
      </c>
    </row>
    <row r="64" spans="1:15">
      <c r="A64" s="265" t="s">
        <v>198</v>
      </c>
      <c r="B64" s="265" t="s">
        <v>200</v>
      </c>
      <c r="C64" s="265" t="s">
        <v>218</v>
      </c>
      <c r="D64" s="265" t="s">
        <v>219</v>
      </c>
      <c r="E64" s="325" t="s">
        <v>334</v>
      </c>
      <c r="F64" s="265" t="s">
        <v>336</v>
      </c>
      <c r="G64" s="265" t="s">
        <v>222</v>
      </c>
      <c r="H64" s="282">
        <v>9939.5400000000009</v>
      </c>
      <c r="I64" s="282">
        <v>7932.34</v>
      </c>
      <c r="J64" s="282">
        <v>7948.8193363500504</v>
      </c>
      <c r="K64" s="282">
        <v>9939.5400000000009</v>
      </c>
      <c r="L64" s="266">
        <v>0</v>
      </c>
      <c r="M64" s="267" t="s">
        <v>223</v>
      </c>
      <c r="N64" s="266">
        <f t="shared" si="1"/>
        <v>1.4754945900760956E-3</v>
      </c>
      <c r="O64" s="266">
        <f t="shared" si="0"/>
        <v>1.2325370009394637E-2</v>
      </c>
    </row>
    <row r="65" spans="1:15">
      <c r="A65" s="265" t="s">
        <v>198</v>
      </c>
      <c r="B65" s="265" t="s">
        <v>270</v>
      </c>
      <c r="C65" s="265" t="s">
        <v>226</v>
      </c>
      <c r="D65" s="265" t="s">
        <v>219</v>
      </c>
      <c r="E65" s="325" t="s">
        <v>337</v>
      </c>
      <c r="F65" s="265" t="s">
        <v>318</v>
      </c>
      <c r="G65" s="265" t="s">
        <v>222</v>
      </c>
      <c r="H65" s="282">
        <v>136986</v>
      </c>
      <c r="I65" s="282">
        <v>101442.47</v>
      </c>
      <c r="J65" s="282">
        <v>101647.30467377001</v>
      </c>
      <c r="K65" s="282">
        <v>136986</v>
      </c>
      <c r="L65" s="267">
        <v>6.7500000000000004E-2</v>
      </c>
      <c r="M65" s="267" t="s">
        <v>223</v>
      </c>
      <c r="N65" s="266">
        <f t="shared" si="1"/>
        <v>1.8868217001247422E-2</v>
      </c>
      <c r="O65" s="266">
        <f t="shared" si="0"/>
        <v>4.7170291643353068E-2</v>
      </c>
    </row>
    <row r="66" spans="1:15">
      <c r="A66" s="265" t="s">
        <v>216</v>
      </c>
      <c r="B66" s="265" t="s">
        <v>199</v>
      </c>
      <c r="C66" s="265" t="s">
        <v>218</v>
      </c>
      <c r="D66" s="265" t="s">
        <v>219</v>
      </c>
      <c r="E66" s="325" t="s">
        <v>338</v>
      </c>
      <c r="F66" s="265" t="s">
        <v>240</v>
      </c>
      <c r="G66" s="265" t="s">
        <v>222</v>
      </c>
      <c r="H66" s="282">
        <v>36282.739679999999</v>
      </c>
      <c r="I66" s="282">
        <v>30177.54</v>
      </c>
      <c r="J66" s="282">
        <v>30197.239386605401</v>
      </c>
      <c r="K66" s="282">
        <v>36282.739679999999</v>
      </c>
      <c r="L66" s="266">
        <v>0.06</v>
      </c>
      <c r="M66" s="267" t="s">
        <v>223</v>
      </c>
      <c r="N66" s="266">
        <f t="shared" si="1"/>
        <v>5.6053435692536803E-3</v>
      </c>
      <c r="O66" s="266">
        <f t="shared" si="0"/>
        <v>0.1084891044142347</v>
      </c>
    </row>
    <row r="67" spans="1:15">
      <c r="A67" s="265" t="s">
        <v>198</v>
      </c>
      <c r="B67" s="265" t="s">
        <v>261</v>
      </c>
      <c r="C67" s="265" t="s">
        <v>226</v>
      </c>
      <c r="D67" s="265" t="s">
        <v>219</v>
      </c>
      <c r="E67" s="325" t="s">
        <v>339</v>
      </c>
      <c r="F67" s="265" t="s">
        <v>323</v>
      </c>
      <c r="G67" s="265" t="s">
        <v>222</v>
      </c>
      <c r="H67" s="282">
        <v>53083.38</v>
      </c>
      <c r="I67" s="282">
        <v>43861.15</v>
      </c>
      <c r="J67" s="282">
        <v>43861.15</v>
      </c>
      <c r="K67" s="282">
        <v>53083.38</v>
      </c>
      <c r="L67" s="266">
        <v>7.0000000000000007E-2</v>
      </c>
      <c r="M67" s="267" t="s">
        <v>223</v>
      </c>
      <c r="N67" s="266">
        <f t="shared" si="1"/>
        <v>8.1416983832510812E-3</v>
      </c>
      <c r="O67" s="266">
        <f t="shared" si="0"/>
        <v>5.0501141746278892E-2</v>
      </c>
    </row>
    <row r="68" spans="1:15">
      <c r="A68" s="376" t="s">
        <v>197</v>
      </c>
      <c r="B68" s="376"/>
      <c r="C68" s="376"/>
      <c r="D68" s="376"/>
      <c r="E68" s="376"/>
      <c r="F68" s="376"/>
      <c r="G68" s="376"/>
      <c r="H68" s="376"/>
      <c r="I68" s="377"/>
      <c r="J68" s="326">
        <f>SUM(J5:J67)</f>
        <v>5350813.2410729015</v>
      </c>
      <c r="K68" s="378"/>
      <c r="L68" s="376"/>
      <c r="M68" s="376"/>
      <c r="N68" s="376"/>
      <c r="O68" s="377"/>
    </row>
    <row r="69" spans="1:15">
      <c r="A69"/>
      <c r="B69"/>
      <c r="C69"/>
      <c r="D69"/>
      <c r="E69"/>
      <c r="F69"/>
      <c r="G69"/>
      <c r="H69"/>
      <c r="I69"/>
      <c r="J69"/>
      <c r="K69"/>
      <c r="L69"/>
      <c r="M69"/>
      <c r="N69"/>
      <c r="O69"/>
    </row>
    <row r="70" spans="1:15">
      <c r="A70" s="283" t="s">
        <v>340</v>
      </c>
      <c r="B70" s="327"/>
      <c r="C70"/>
      <c r="D70"/>
      <c r="E70"/>
      <c r="F70" s="284">
        <v>5387223.6399999997</v>
      </c>
      <c r="G70"/>
      <c r="H70"/>
      <c r="I70"/>
      <c r="J70"/>
      <c r="K70"/>
      <c r="L70"/>
      <c r="M70"/>
      <c r="N70"/>
      <c r="O70"/>
    </row>
  </sheetData>
  <mergeCells count="3">
    <mergeCell ref="A2:J2"/>
    <mergeCell ref="A68:I68"/>
    <mergeCell ref="K68:O6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showGridLines="0" zoomScale="85" zoomScaleNormal="85" workbookViewId="0">
      <selection activeCell="G32" sqref="G32"/>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6.140625" style="1" customWidth="1"/>
    <col min="6" max="6" width="15.140625" style="4" bestFit="1" customWidth="1"/>
    <col min="7" max="7" width="7.42578125" style="4" customWidth="1"/>
    <col min="8" max="8" width="19.7109375" style="17" customWidth="1"/>
    <col min="9" max="9" width="12.28515625" style="4" bestFit="1" customWidth="1"/>
    <col min="10" max="10" width="12.85546875" style="4" bestFit="1" customWidth="1"/>
    <col min="11" max="16384" width="9.140625" style="4"/>
  </cols>
  <sheetData>
    <row r="1" spans="1:9" ht="15">
      <c r="B1" s="2"/>
      <c r="C1" s="2"/>
      <c r="E1" s="2"/>
      <c r="F1" s="2"/>
      <c r="G1" s="2"/>
      <c r="H1" s="16"/>
    </row>
    <row r="2" spans="1:9">
      <c r="B2" s="2"/>
      <c r="C2" s="3"/>
      <c r="E2" s="337"/>
      <c r="F2" s="337"/>
      <c r="G2" s="337"/>
      <c r="H2" s="337"/>
    </row>
    <row r="3" spans="1:9" ht="23.25">
      <c r="B3" s="332" t="s">
        <v>310</v>
      </c>
      <c r="C3" s="332"/>
      <c r="D3" s="332"/>
      <c r="E3" s="332"/>
      <c r="F3" s="3"/>
      <c r="G3" s="339"/>
      <c r="H3" s="339"/>
    </row>
    <row r="4" spans="1:9" ht="18">
      <c r="A4" s="4"/>
      <c r="B4" s="338" t="str">
        <f>+"ESTADO DE FLUJOS DE CAJA AL "&amp;UPPER(TEXT(INDICE!O3,"DD \D\E MMMM \D\E AAAA"))</f>
        <v>ESTADO DE FLUJOS DE CAJA AL 31 DE MARZO DE 2020</v>
      </c>
      <c r="C4" s="338"/>
      <c r="D4" s="338"/>
      <c r="E4" s="338"/>
    </row>
    <row r="5" spans="1:9">
      <c r="C5" s="6"/>
    </row>
    <row r="6" spans="1:9" ht="15">
      <c r="A6" s="23"/>
      <c r="B6" s="96"/>
      <c r="C6" s="335">
        <f>+INDICE!P3</f>
        <v>2020</v>
      </c>
      <c r="D6" s="84"/>
      <c r="E6" s="333">
        <f>+INDICE!P2</f>
        <v>2019</v>
      </c>
      <c r="G6" s="18"/>
      <c r="I6" s="18"/>
    </row>
    <row r="7" spans="1:9" s="7" customFormat="1" ht="15">
      <c r="A7" s="1"/>
      <c r="B7" s="92"/>
      <c r="C7" s="336"/>
      <c r="D7" s="274"/>
      <c r="E7" s="334"/>
      <c r="G7" s="19"/>
      <c r="H7" s="20"/>
      <c r="I7" s="19"/>
    </row>
    <row r="8" spans="1:9" s="7" customFormat="1" ht="15">
      <c r="A8" s="23"/>
      <c r="B8" s="92"/>
      <c r="C8" s="81" t="s">
        <v>86</v>
      </c>
      <c r="D8" s="81"/>
      <c r="E8" s="86" t="s">
        <v>86</v>
      </c>
      <c r="G8" s="19"/>
      <c r="H8" s="20"/>
      <c r="I8" s="19"/>
    </row>
    <row r="9" spans="1:9" s="7" customFormat="1" ht="15">
      <c r="A9" s="1"/>
      <c r="B9" s="85"/>
      <c r="C9" s="87"/>
      <c r="D9" s="88"/>
      <c r="E9" s="296"/>
      <c r="G9" s="19"/>
      <c r="H9" s="20"/>
      <c r="I9" s="19"/>
    </row>
    <row r="10" spans="1:9" s="7" customFormat="1" ht="15">
      <c r="A10" s="23"/>
      <c r="B10" s="89" t="s">
        <v>2</v>
      </c>
      <c r="C10" s="302">
        <f>+E25</f>
        <v>30529.919999999984</v>
      </c>
      <c r="D10" s="287"/>
      <c r="E10" s="297">
        <v>349069.75</v>
      </c>
      <c r="G10" s="19"/>
      <c r="H10" s="20"/>
      <c r="I10" s="19"/>
    </row>
    <row r="11" spans="1:9" s="7" customFormat="1" ht="15">
      <c r="A11" s="1"/>
      <c r="B11" s="85" t="s">
        <v>3</v>
      </c>
      <c r="C11" s="303"/>
      <c r="D11" s="288"/>
      <c r="E11" s="298"/>
      <c r="G11" s="19"/>
      <c r="H11" s="20"/>
      <c r="I11" s="19"/>
    </row>
    <row r="12" spans="1:9" s="7" customFormat="1" ht="15">
      <c r="A12" s="23"/>
      <c r="B12" s="89" t="s">
        <v>87</v>
      </c>
      <c r="C12" s="304"/>
      <c r="D12" s="289"/>
      <c r="E12" s="294"/>
      <c r="G12" s="19"/>
      <c r="H12" s="20"/>
      <c r="I12" s="19"/>
    </row>
    <row r="13" spans="1:9" s="7" customFormat="1" ht="15">
      <c r="A13" s="1"/>
      <c r="B13" s="89" t="s">
        <v>5</v>
      </c>
      <c r="C13" s="304"/>
      <c r="D13" s="289"/>
      <c r="E13" s="294"/>
      <c r="G13" s="19"/>
      <c r="H13" s="20"/>
      <c r="I13" s="19"/>
    </row>
    <row r="14" spans="1:9" s="7" customFormat="1" ht="15">
      <c r="A14" s="23"/>
      <c r="B14" s="85" t="s">
        <v>6</v>
      </c>
      <c r="C14" s="304">
        <v>-98511.230000000403</v>
      </c>
      <c r="D14" s="291"/>
      <c r="E14" s="294">
        <v>-575873.28000000003</v>
      </c>
      <c r="G14" s="19"/>
      <c r="H14" s="20"/>
      <c r="I14" s="19"/>
    </row>
    <row r="15" spans="1:9" s="7" customFormat="1">
      <c r="A15" s="1"/>
      <c r="B15" s="85" t="s">
        <v>88</v>
      </c>
      <c r="C15" s="304">
        <v>0</v>
      </c>
      <c r="D15" s="289"/>
      <c r="E15" s="294">
        <v>0</v>
      </c>
      <c r="G15" s="19"/>
      <c r="H15" s="20"/>
      <c r="I15" s="19"/>
    </row>
    <row r="16" spans="1:9" s="7" customFormat="1" ht="15">
      <c r="A16" s="23"/>
      <c r="B16" s="85" t="s">
        <v>8</v>
      </c>
      <c r="C16" s="304">
        <v>2032.33</v>
      </c>
      <c r="D16" s="289"/>
      <c r="E16" s="294">
        <v>257332.53</v>
      </c>
      <c r="G16" s="19"/>
      <c r="H16" s="21"/>
      <c r="I16" s="19"/>
    </row>
    <row r="17" spans="1:10" s="7" customFormat="1">
      <c r="A17" s="1"/>
      <c r="B17" s="85" t="s">
        <v>9</v>
      </c>
      <c r="C17" s="305">
        <v>0</v>
      </c>
      <c r="D17" s="289"/>
      <c r="E17" s="295">
        <v>0.92</v>
      </c>
      <c r="G17" s="19"/>
      <c r="H17" s="21"/>
      <c r="I17" s="19"/>
    </row>
    <row r="18" spans="1:10" s="7" customFormat="1" ht="15">
      <c r="A18" s="23"/>
      <c r="B18" s="85" t="s">
        <v>10</v>
      </c>
      <c r="C18" s="306">
        <f>SUM(C14:C17)</f>
        <v>-96478.900000000402</v>
      </c>
      <c r="D18" s="292"/>
      <c r="E18" s="299">
        <f>SUM(E14:E17)</f>
        <v>-318539.83</v>
      </c>
      <c r="G18" s="19"/>
      <c r="H18" s="21"/>
      <c r="I18" s="19"/>
    </row>
    <row r="19" spans="1:10" s="7" customFormat="1">
      <c r="A19" s="1"/>
      <c r="B19" s="85"/>
      <c r="C19" s="304"/>
      <c r="D19" s="289"/>
      <c r="E19" s="294"/>
      <c r="G19" s="19"/>
      <c r="H19" s="20"/>
      <c r="I19" s="19"/>
    </row>
    <row r="20" spans="1:10" s="7" customFormat="1" ht="15">
      <c r="A20" s="23"/>
      <c r="B20" s="85" t="s">
        <v>11</v>
      </c>
      <c r="C20" s="304"/>
      <c r="D20" s="289"/>
      <c r="E20" s="294"/>
      <c r="G20" s="19"/>
      <c r="H20" s="20"/>
      <c r="I20" s="19"/>
    </row>
    <row r="21" spans="1:10" s="7" customFormat="1" ht="15">
      <c r="A21" s="1"/>
      <c r="B21" s="89" t="s">
        <v>12</v>
      </c>
      <c r="C21" s="304"/>
      <c r="D21" s="290"/>
      <c r="E21" s="294"/>
      <c r="G21" s="19"/>
      <c r="H21" s="20"/>
      <c r="I21" s="19"/>
    </row>
    <row r="22" spans="1:10" s="7" customFormat="1" ht="15">
      <c r="A22" s="23"/>
      <c r="B22" s="85" t="s">
        <v>13</v>
      </c>
      <c r="C22" s="304">
        <v>106178.7</v>
      </c>
      <c r="D22" s="290"/>
      <c r="E22" s="294">
        <v>0</v>
      </c>
      <c r="G22" s="19"/>
      <c r="H22" s="20"/>
      <c r="I22" s="19"/>
    </row>
    <row r="23" spans="1:10" s="7" customFormat="1">
      <c r="A23" s="1"/>
      <c r="B23" s="85" t="s">
        <v>14</v>
      </c>
      <c r="C23" s="304">
        <v>0</v>
      </c>
      <c r="D23" s="290"/>
      <c r="E23" s="300">
        <v>0</v>
      </c>
      <c r="H23" s="20"/>
    </row>
    <row r="24" spans="1:10" s="7" customFormat="1" ht="15">
      <c r="A24" s="23"/>
      <c r="B24" s="85" t="s">
        <v>15</v>
      </c>
      <c r="C24" s="307">
        <f>SUM(C22:C23)</f>
        <v>106178.7</v>
      </c>
      <c r="D24" s="290"/>
      <c r="E24" s="294">
        <f>SUM(E22:E23)</f>
        <v>0</v>
      </c>
      <c r="H24" s="20"/>
    </row>
    <row r="25" spans="1:10" s="7" customFormat="1" ht="15.75" thickBot="1">
      <c r="A25" s="1"/>
      <c r="B25" s="97" t="s">
        <v>16</v>
      </c>
      <c r="C25" s="308">
        <f>+C10+C18+C24</f>
        <v>40229.719999999579</v>
      </c>
      <c r="D25" s="293"/>
      <c r="E25" s="301">
        <f>+E10+E18+E24</f>
        <v>30529.919999999984</v>
      </c>
      <c r="H25" s="21"/>
      <c r="I25" s="19"/>
      <c r="J25" s="19"/>
    </row>
    <row r="26" spans="1:10" s="7" customFormat="1" ht="15.75" thickTop="1">
      <c r="A26" s="23"/>
      <c r="B26" s="92"/>
      <c r="C26" s="93"/>
      <c r="D26" s="94"/>
      <c r="E26" s="95"/>
      <c r="H26" s="20"/>
      <c r="I26" s="19"/>
    </row>
    <row r="27" spans="1:10" s="7" customFormat="1">
      <c r="A27" s="1"/>
      <c r="B27" s="1"/>
      <c r="C27" s="15"/>
      <c r="D27" s="10"/>
      <c r="E27" s="10"/>
      <c r="H27" s="20"/>
    </row>
    <row r="28" spans="1:10" s="7" customFormat="1">
      <c r="A28" s="1"/>
      <c r="B28" s="1" t="s">
        <v>343</v>
      </c>
      <c r="C28" s="10"/>
      <c r="D28" s="10"/>
      <c r="E28" s="10"/>
      <c r="H28" s="20"/>
    </row>
    <row r="29" spans="1:10">
      <c r="C29" s="22"/>
      <c r="D29" s="22"/>
      <c r="E29" s="22"/>
    </row>
    <row r="30" spans="1:10" ht="15">
      <c r="B30" s="23"/>
      <c r="C30" s="18"/>
      <c r="D30" s="18"/>
      <c r="E30" s="18"/>
      <c r="F30" s="18"/>
      <c r="G30" s="18"/>
      <c r="I30" s="18"/>
    </row>
    <row r="31" spans="1:10" ht="15">
      <c r="B31" s="5"/>
      <c r="C31" s="22"/>
      <c r="D31" s="22"/>
      <c r="E31" s="22"/>
    </row>
    <row r="32" spans="1:10" ht="15">
      <c r="B32" s="23"/>
      <c r="C32" s="22"/>
      <c r="D32" s="22"/>
      <c r="E32" s="22"/>
    </row>
    <row r="33" spans="2:7">
      <c r="C33" s="22"/>
      <c r="D33" s="22"/>
      <c r="E33" s="22"/>
      <c r="F33" s="277"/>
    </row>
    <row r="34" spans="2:7" ht="15">
      <c r="B34" s="9"/>
      <c r="C34" s="331"/>
      <c r="D34" s="331"/>
      <c r="E34" s="331"/>
      <c r="F34" s="331"/>
      <c r="G34" s="331"/>
    </row>
    <row r="35" spans="2:7" ht="15">
      <c r="B35" s="9"/>
      <c r="C35" s="331"/>
      <c r="D35" s="331"/>
      <c r="E35" s="331"/>
      <c r="F35" s="331"/>
      <c r="G35" s="331"/>
    </row>
    <row r="36" spans="2:7">
      <c r="C36" s="22"/>
      <c r="D36" s="22"/>
      <c r="E36" s="22"/>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BBD77-2895-4C0B-A003-86C357A0C0F9}">
  <dimension ref="A1:M36"/>
  <sheetViews>
    <sheetView showGridLines="0" workbookViewId="0">
      <selection activeCell="B17" sqref="B17"/>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0.28515625" customWidth="1"/>
    <col min="8" max="8" width="10.140625" style="26" bestFit="1" customWidth="1"/>
    <col min="9" max="11" width="12.42578125" customWidth="1"/>
  </cols>
  <sheetData>
    <row r="1" spans="1:13" ht="20.25">
      <c r="A1" s="24"/>
      <c r="B1" s="25"/>
      <c r="C1" s="25"/>
      <c r="D1" s="25"/>
    </row>
    <row r="2" spans="1:13" ht="20.25">
      <c r="A2" s="27"/>
      <c r="B2" s="341" t="s">
        <v>310</v>
      </c>
      <c r="C2" s="341"/>
      <c r="D2" s="341"/>
      <c r="E2" s="341"/>
      <c r="F2" s="100"/>
      <c r="G2" s="28"/>
      <c r="H2" s="29"/>
      <c r="I2" s="28"/>
      <c r="J2" s="28"/>
      <c r="K2" s="28"/>
    </row>
    <row r="3" spans="1:13" ht="18">
      <c r="A3" s="30"/>
      <c r="B3" s="338" t="s">
        <v>17</v>
      </c>
      <c r="C3" s="338"/>
      <c r="D3" s="338"/>
      <c r="E3" s="338"/>
      <c r="F3" s="122"/>
      <c r="G3" s="122"/>
      <c r="H3" s="122"/>
      <c r="I3" s="31"/>
      <c r="J3" s="31"/>
      <c r="K3" s="31"/>
    </row>
    <row r="4" spans="1:13">
      <c r="A4" s="31"/>
      <c r="B4" s="331" t="str">
        <f>+"Correspondiente al periodo cerrado al "&amp;TEXT(INDICE!O3,"DD \d\e MMMM \d\e AAAA")</f>
        <v>Correspondiente al periodo cerrado al 31 de marzo de 2020</v>
      </c>
      <c r="C4" s="331"/>
      <c r="D4" s="331"/>
      <c r="E4" s="331"/>
      <c r="F4" s="123"/>
      <c r="G4" s="123"/>
      <c r="H4" s="123"/>
      <c r="I4" s="31"/>
      <c r="J4" s="31"/>
      <c r="K4" s="31"/>
    </row>
    <row r="5" spans="1:13">
      <c r="A5" s="31"/>
      <c r="B5" s="340"/>
      <c r="C5" s="340"/>
      <c r="D5" s="340"/>
      <c r="E5" s="340"/>
      <c r="F5" s="340"/>
      <c r="G5" s="340"/>
      <c r="H5" s="340"/>
      <c r="I5" s="31"/>
      <c r="J5" s="31"/>
      <c r="K5" s="31"/>
    </row>
    <row r="6" spans="1:13" ht="45">
      <c r="A6" s="31"/>
      <c r="B6" s="106" t="s">
        <v>18</v>
      </c>
      <c r="C6" s="107" t="s">
        <v>19</v>
      </c>
      <c r="D6" s="106" t="s">
        <v>20</v>
      </c>
      <c r="E6" s="115" t="str">
        <f>+"TOTAL ACTIVO NETO AL "&amp;UPPER(TEXT(INDICE!O2,"DD \D\E MMMM \D\E AAAA"))</f>
        <v>TOTAL ACTIVO NETO AL 31 DE MARZO DE 2019</v>
      </c>
      <c r="F6" s="101"/>
      <c r="G6" s="101"/>
      <c r="H6" s="102"/>
      <c r="I6" s="31"/>
      <c r="J6" s="31"/>
      <c r="K6" s="31"/>
    </row>
    <row r="7" spans="1:13" ht="15.75">
      <c r="A7" s="31"/>
      <c r="B7" s="116" t="s">
        <v>21</v>
      </c>
      <c r="C7" s="103">
        <v>5000000</v>
      </c>
      <c r="D7" s="263">
        <v>281044.89</v>
      </c>
      <c r="E7" s="311">
        <f t="shared" ref="E7:E13" si="0">+C7+D7</f>
        <v>5281044.8899999997</v>
      </c>
      <c r="F7" s="101"/>
      <c r="G7" s="101"/>
      <c r="H7" s="102"/>
      <c r="I7" s="31"/>
      <c r="J7" s="31"/>
      <c r="K7" s="32"/>
    </row>
    <row r="8" spans="1:13">
      <c r="B8" s="117"/>
      <c r="C8" s="104"/>
      <c r="D8" s="104"/>
      <c r="E8" s="310"/>
      <c r="F8" s="79"/>
      <c r="G8" s="79"/>
      <c r="H8" s="105"/>
    </row>
    <row r="9" spans="1:13">
      <c r="A9" s="33"/>
      <c r="B9" s="117" t="s">
        <v>22</v>
      </c>
      <c r="C9" s="108"/>
      <c r="D9" s="108"/>
      <c r="E9" s="310"/>
      <c r="F9" s="82"/>
      <c r="G9" s="82"/>
      <c r="H9" s="11"/>
      <c r="I9" s="34"/>
      <c r="J9" s="34"/>
      <c r="K9" s="34"/>
    </row>
    <row r="10" spans="1:13">
      <c r="A10" s="33"/>
      <c r="B10" s="118" t="s">
        <v>14</v>
      </c>
      <c r="C10" s="261">
        <v>0</v>
      </c>
      <c r="D10" s="108"/>
      <c r="E10" s="310">
        <f t="shared" si="0"/>
        <v>0</v>
      </c>
      <c r="F10" s="82"/>
      <c r="G10" s="82"/>
      <c r="H10" s="11"/>
      <c r="I10" s="34"/>
      <c r="J10" s="34"/>
      <c r="K10" s="34"/>
    </row>
    <row r="11" spans="1:13">
      <c r="A11" s="35"/>
      <c r="B11" s="119" t="s">
        <v>23</v>
      </c>
      <c r="C11" s="262">
        <v>0</v>
      </c>
      <c r="D11" s="110"/>
      <c r="E11" s="310">
        <f t="shared" si="0"/>
        <v>0</v>
      </c>
      <c r="F11" s="111"/>
      <c r="G11" s="9"/>
      <c r="H11" s="112"/>
      <c r="I11" s="36"/>
      <c r="J11" s="37"/>
      <c r="K11" s="37"/>
    </row>
    <row r="12" spans="1:13">
      <c r="A12" s="35"/>
      <c r="B12" s="119" t="s">
        <v>24</v>
      </c>
      <c r="C12" s="109"/>
      <c r="D12" s="309">
        <v>28142.17</v>
      </c>
      <c r="E12" s="310">
        <f>+C12+D12</f>
        <v>28142.17</v>
      </c>
      <c r="F12" s="111"/>
      <c r="G12" s="9"/>
      <c r="H12" s="112"/>
      <c r="I12" s="36"/>
      <c r="J12" s="37"/>
      <c r="K12" s="37"/>
    </row>
    <row r="13" spans="1:13">
      <c r="A13" s="33"/>
      <c r="B13" s="113" t="s">
        <v>25</v>
      </c>
      <c r="C13" s="114"/>
      <c r="D13" s="310">
        <v>78036.56</v>
      </c>
      <c r="E13" s="310">
        <f t="shared" si="0"/>
        <v>78036.56</v>
      </c>
      <c r="F13" s="1"/>
      <c r="G13" s="1"/>
      <c r="H13" s="14"/>
      <c r="I13" s="33"/>
      <c r="J13" s="33"/>
      <c r="K13" s="33"/>
    </row>
    <row r="14" spans="1:13" ht="45">
      <c r="A14" s="33"/>
      <c r="B14" s="217" t="s">
        <v>26</v>
      </c>
      <c r="C14" s="312">
        <f>+C7+C10-C11</f>
        <v>5000000</v>
      </c>
      <c r="D14" s="312">
        <f>+D7+D12+D13</f>
        <v>387223.62</v>
      </c>
      <c r="E14" s="206" t="str">
        <f>+"TOTAL ACTIVO NETO AL "&amp;UPPER(TEXT(INDICE!O3,"DD \D\E MMMM \D\E AAAA"))</f>
        <v>TOTAL ACTIVO NETO AL 31 DE MARZO DE 2020</v>
      </c>
      <c r="F14" s="22"/>
      <c r="G14" s="22"/>
      <c r="H14" s="14"/>
      <c r="I14" s="39"/>
      <c r="J14" s="39"/>
      <c r="K14" s="39"/>
    </row>
    <row r="15" spans="1:13" ht="22.5" customHeight="1" thickBot="1">
      <c r="A15" s="33"/>
      <c r="B15" s="120"/>
      <c r="C15" s="121"/>
      <c r="D15" s="121"/>
      <c r="E15" s="313">
        <f>+C14+D14</f>
        <v>5387223.6200000001</v>
      </c>
      <c r="F15" s="22"/>
      <c r="G15" s="22"/>
      <c r="H15" s="14"/>
      <c r="I15" s="39"/>
      <c r="J15" s="39"/>
      <c r="K15" s="39"/>
      <c r="M15" s="40"/>
    </row>
    <row r="16" spans="1:13" ht="15.75" thickTop="1">
      <c r="A16" s="41"/>
      <c r="B16" s="39"/>
      <c r="C16" s="39"/>
      <c r="D16" s="39"/>
      <c r="E16" s="38"/>
      <c r="F16" s="39"/>
      <c r="G16" s="39"/>
      <c r="H16" s="38"/>
      <c r="I16" s="39"/>
      <c r="J16" s="39"/>
      <c r="K16" s="39"/>
      <c r="M16" s="40"/>
    </row>
    <row r="17" spans="1:11">
      <c r="A17" s="33"/>
      <c r="B17" s="1" t="s">
        <v>343</v>
      </c>
      <c r="C17" s="39"/>
      <c r="D17" s="39"/>
      <c r="E17" s="39"/>
      <c r="F17" s="39"/>
      <c r="G17" s="39"/>
      <c r="H17" s="38"/>
      <c r="I17" s="39"/>
      <c r="J17" s="39"/>
      <c r="K17" s="39"/>
    </row>
    <row r="18" spans="1:11">
      <c r="A18" s="33"/>
      <c r="B18" s="23"/>
      <c r="C18" s="22"/>
      <c r="D18" s="39"/>
      <c r="E18" s="38"/>
      <c r="F18" s="39"/>
      <c r="G18" s="39"/>
      <c r="H18" s="38"/>
      <c r="I18" s="39"/>
      <c r="J18" s="39"/>
      <c r="K18" s="39"/>
    </row>
    <row r="19" spans="1:11" ht="17.25" customHeight="1">
      <c r="A19" s="33"/>
      <c r="B19" s="23"/>
      <c r="C19" s="23"/>
      <c r="D19" s="39"/>
      <c r="E19" s="38"/>
      <c r="F19" s="39"/>
      <c r="G19" s="39"/>
      <c r="H19" s="38"/>
      <c r="I19" s="38"/>
      <c r="J19" s="39"/>
      <c r="K19" s="39"/>
    </row>
    <row r="20" spans="1:11">
      <c r="A20" s="33"/>
      <c r="B20" s="5"/>
      <c r="C20" s="22"/>
      <c r="D20" s="39"/>
      <c r="E20" s="38"/>
      <c r="F20" s="39"/>
      <c r="G20" s="39"/>
      <c r="H20" s="38"/>
      <c r="I20" s="39"/>
      <c r="J20" s="39"/>
      <c r="K20" s="39"/>
    </row>
    <row r="21" spans="1:11">
      <c r="A21" s="33"/>
      <c r="B21" s="23"/>
      <c r="C21" s="39"/>
      <c r="D21" s="39"/>
      <c r="E21" s="39"/>
      <c r="F21" s="39"/>
      <c r="G21" s="39"/>
      <c r="H21" s="38"/>
      <c r="I21" s="39"/>
      <c r="J21" s="39"/>
      <c r="K21" s="39"/>
    </row>
    <row r="22" spans="1:11">
      <c r="A22" s="33"/>
      <c r="B22" s="39"/>
      <c r="C22" s="39"/>
      <c r="D22" s="39"/>
      <c r="E22" s="39"/>
      <c r="F22" s="39"/>
      <c r="G22" s="39"/>
      <c r="H22" s="38"/>
      <c r="I22" s="39"/>
      <c r="J22" s="39"/>
      <c r="K22" s="39"/>
    </row>
    <row r="23" spans="1:11">
      <c r="A23" s="33"/>
      <c r="B23" s="39"/>
      <c r="C23" s="39"/>
      <c r="D23" s="39"/>
      <c r="E23" s="39"/>
      <c r="F23" s="39"/>
      <c r="G23" s="39"/>
      <c r="H23" s="38"/>
      <c r="I23" s="39"/>
      <c r="J23" s="39"/>
      <c r="K23" s="39"/>
    </row>
    <row r="24" spans="1:11">
      <c r="A24" s="33"/>
      <c r="B24" s="39"/>
      <c r="C24" s="39"/>
      <c r="D24" s="39"/>
      <c r="E24" s="39"/>
      <c r="F24" s="39"/>
      <c r="G24" s="39"/>
      <c r="H24" s="38"/>
      <c r="I24" s="39"/>
      <c r="J24" s="39"/>
      <c r="K24" s="39"/>
    </row>
    <row r="25" spans="1:11">
      <c r="A25" s="42"/>
      <c r="B25" s="39"/>
      <c r="C25" s="39"/>
      <c r="D25" s="39"/>
      <c r="E25" s="39"/>
      <c r="F25" s="39"/>
      <c r="G25" s="39"/>
      <c r="H25" s="38"/>
      <c r="I25" s="39"/>
      <c r="J25" s="39"/>
      <c r="K25" s="39"/>
    </row>
    <row r="26" spans="1:11">
      <c r="A26" s="42"/>
      <c r="B26" s="39"/>
      <c r="C26" s="39"/>
      <c r="D26" s="39"/>
      <c r="E26" s="39"/>
      <c r="F26" s="39"/>
      <c r="G26" s="39"/>
      <c r="H26" s="38"/>
      <c r="I26" s="39"/>
      <c r="J26" s="39"/>
      <c r="K26" s="39"/>
    </row>
    <row r="28" spans="1:11">
      <c r="J28" s="40"/>
    </row>
    <row r="29" spans="1:11">
      <c r="G29" s="40"/>
    </row>
    <row r="30" spans="1:11">
      <c r="J30" s="40"/>
    </row>
    <row r="31" spans="1:11">
      <c r="J31" s="40"/>
    </row>
    <row r="32" spans="1:11">
      <c r="J32" s="40"/>
    </row>
    <row r="35" spans="2:8">
      <c r="B35" s="9"/>
      <c r="C35" s="5"/>
      <c r="D35" s="5"/>
      <c r="E35" s="331"/>
      <c r="F35" s="331"/>
      <c r="G35" s="331"/>
      <c r="H35" s="331"/>
    </row>
    <row r="36" spans="2:8">
      <c r="B36" s="9"/>
      <c r="C36" s="5"/>
      <c r="D36" s="5"/>
      <c r="E36" s="331"/>
      <c r="F36" s="331"/>
      <c r="G36" s="331"/>
      <c r="H36" s="331"/>
    </row>
  </sheetData>
  <mergeCells count="6">
    <mergeCell ref="B5:H5"/>
    <mergeCell ref="E35:H35"/>
    <mergeCell ref="E36:H36"/>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76360-6B1C-498F-B853-9A9FBB7C5647}">
  <dimension ref="B1:J43"/>
  <sheetViews>
    <sheetView showGridLines="0" workbookViewId="0">
      <selection activeCell="B23" sqref="B23"/>
    </sheetView>
  </sheetViews>
  <sheetFormatPr baseColWidth="10" defaultColWidth="9.140625" defaultRowHeight="15"/>
  <cols>
    <col min="1" max="1" width="11.42578125" customWidth="1"/>
    <col min="2" max="2" width="68.5703125" customWidth="1"/>
    <col min="3" max="3" width="29.42578125" customWidth="1"/>
    <col min="4" max="4" width="10.140625" bestFit="1" customWidth="1"/>
    <col min="6" max="7" width="11.85546875" style="26" customWidth="1"/>
    <col min="8" max="9" width="10.140625" style="26" bestFit="1" customWidth="1"/>
    <col min="10" max="10" width="9.140625" style="26"/>
  </cols>
  <sheetData>
    <row r="1" spans="2:5">
      <c r="B1" s="2"/>
      <c r="C1" s="43"/>
      <c r="D1" s="2"/>
      <c r="E1" s="2"/>
    </row>
    <row r="2" spans="2:5" ht="23.25">
      <c r="B2" s="332" t="s">
        <v>310</v>
      </c>
      <c r="C2" s="332"/>
      <c r="D2" s="332"/>
      <c r="E2" s="3"/>
    </row>
    <row r="3" spans="2:5" ht="20.25">
      <c r="B3" s="342" t="str">
        <f>+"ESTADOS DE INGRESOS Y EGRESOS AL "&amp;UPPER(TEXT(INDICE!O3,"DD \D\E MMMM \D\E AAAA"))</f>
        <v>ESTADOS DE INGRESOS Y EGRESOS AL 31 DE MARZO DE 2020</v>
      </c>
      <c r="C3" s="342"/>
      <c r="D3" s="342"/>
    </row>
    <row r="4" spans="2:5" ht="20.25">
      <c r="B4" s="124"/>
      <c r="C4" s="124"/>
      <c r="D4" s="124"/>
    </row>
    <row r="5" spans="2:5">
      <c r="B5" s="128"/>
      <c r="C5" s="335">
        <f>+INDICE!P3</f>
        <v>2020</v>
      </c>
      <c r="D5" s="333">
        <f>+INDICE!P2</f>
        <v>2019</v>
      </c>
    </row>
    <row r="6" spans="2:5" ht="9" customHeight="1">
      <c r="B6" s="129"/>
      <c r="C6" s="343"/>
      <c r="D6" s="344"/>
    </row>
    <row r="7" spans="2:5">
      <c r="B7" s="89" t="s">
        <v>27</v>
      </c>
      <c r="C7" s="137"/>
      <c r="D7" s="138"/>
    </row>
    <row r="8" spans="2:5">
      <c r="B8" s="130"/>
      <c r="C8" s="137"/>
      <c r="D8" s="138"/>
    </row>
    <row r="9" spans="2:5">
      <c r="B9" s="89" t="s">
        <v>28</v>
      </c>
      <c r="C9" s="137"/>
      <c r="D9" s="139"/>
    </row>
    <row r="10" spans="2:5">
      <c r="B10" s="85" t="s">
        <v>29</v>
      </c>
      <c r="C10" s="140">
        <v>79288.55</v>
      </c>
      <c r="D10" s="139">
        <v>69845.100000000006</v>
      </c>
    </row>
    <row r="11" spans="2:5">
      <c r="B11" s="131" t="s">
        <v>30</v>
      </c>
      <c r="C11" s="141">
        <v>6199.49</v>
      </c>
      <c r="D11" s="142">
        <v>7695.29</v>
      </c>
    </row>
    <row r="12" spans="2:5">
      <c r="B12" s="89" t="s">
        <v>31</v>
      </c>
      <c r="C12" s="83">
        <f>SUM(C10:C11)</f>
        <v>85488.040000000008</v>
      </c>
      <c r="D12" s="143">
        <f>SUM(D10:D11)</f>
        <v>77540.39</v>
      </c>
    </row>
    <row r="13" spans="2:5" ht="21.75" customHeight="1">
      <c r="B13" s="89" t="s">
        <v>32</v>
      </c>
      <c r="C13" s="137"/>
      <c r="D13" s="139"/>
    </row>
    <row r="14" spans="2:5">
      <c r="B14" s="131" t="s">
        <v>33</v>
      </c>
      <c r="C14" s="140">
        <v>7332.04</v>
      </c>
      <c r="D14" s="139">
        <v>7112.42</v>
      </c>
      <c r="E14" s="40"/>
    </row>
    <row r="15" spans="2:5" hidden="1">
      <c r="B15" s="132" t="s">
        <v>34</v>
      </c>
      <c r="C15" s="140"/>
      <c r="D15" s="139"/>
    </row>
    <row r="16" spans="2:5">
      <c r="B16" s="131" t="s">
        <v>35</v>
      </c>
      <c r="C16" s="140">
        <v>112.55</v>
      </c>
      <c r="D16" s="139">
        <v>0</v>
      </c>
    </row>
    <row r="17" spans="2:7">
      <c r="B17" s="85" t="s">
        <v>36</v>
      </c>
      <c r="C17" s="91">
        <v>6.9</v>
      </c>
      <c r="D17" s="139">
        <v>59.36</v>
      </c>
    </row>
    <row r="18" spans="2:7">
      <c r="B18" s="133" t="s">
        <v>37</v>
      </c>
      <c r="C18" s="98">
        <f>SUM(C14:C17)</f>
        <v>7451.49</v>
      </c>
      <c r="D18" s="144">
        <f>SUM(D14:D17)</f>
        <v>7171.78</v>
      </c>
    </row>
    <row r="19" spans="2:7" ht="15.75" thickBot="1">
      <c r="B19" s="133" t="s">
        <v>38</v>
      </c>
      <c r="C19" s="99">
        <f>+C12-C18</f>
        <v>78036.55</v>
      </c>
      <c r="D19" s="145">
        <f>+D12-D18</f>
        <v>70368.61</v>
      </c>
      <c r="G19" s="29"/>
    </row>
    <row r="20" spans="2:7" ht="15.75" thickTop="1">
      <c r="B20" s="132"/>
      <c r="C20" s="137"/>
      <c r="D20" s="138"/>
    </row>
    <row r="21" spans="2:7">
      <c r="B21" s="134"/>
      <c r="C21" s="135"/>
      <c r="D21" s="136"/>
    </row>
    <row r="22" spans="2:7">
      <c r="B22" s="126"/>
      <c r="C22" s="127"/>
      <c r="D22" s="127"/>
    </row>
    <row r="23" spans="2:7">
      <c r="B23" s="1" t="s">
        <v>343</v>
      </c>
      <c r="C23" s="40"/>
      <c r="D23" s="40"/>
    </row>
    <row r="24" spans="2:7">
      <c r="B24" s="23"/>
      <c r="C24" s="40"/>
      <c r="D24" s="40"/>
    </row>
    <row r="25" spans="2:7">
      <c r="B25" s="28"/>
      <c r="C25" s="40"/>
      <c r="D25" s="40"/>
    </row>
    <row r="26" spans="2:7">
      <c r="B26" s="23"/>
      <c r="C26" s="40"/>
      <c r="D26" s="40"/>
    </row>
    <row r="27" spans="2:7">
      <c r="B27" s="28"/>
      <c r="C27" s="52"/>
      <c r="D27" s="52"/>
    </row>
    <row r="28" spans="2:7">
      <c r="B28" s="28"/>
      <c r="C28" s="40"/>
      <c r="D28" s="40"/>
    </row>
    <row r="29" spans="2:7">
      <c r="B29" s="4"/>
      <c r="C29" s="40"/>
      <c r="D29" s="40"/>
    </row>
    <row r="30" spans="2:7">
      <c r="B30" s="28"/>
      <c r="C30" s="40"/>
      <c r="D30" s="40"/>
    </row>
    <row r="31" spans="2:7">
      <c r="B31" s="4"/>
      <c r="C31" s="40"/>
      <c r="D31" s="40"/>
    </row>
    <row r="32" spans="2:7">
      <c r="B32" s="28"/>
      <c r="C32" s="52"/>
      <c r="D32" s="52"/>
    </row>
    <row r="33" spans="2:4">
      <c r="B33" s="4"/>
      <c r="C33" s="40"/>
      <c r="D33" s="40"/>
    </row>
    <row r="34" spans="2:4">
      <c r="B34" s="28"/>
      <c r="C34" s="40"/>
      <c r="D34" s="40"/>
    </row>
    <row r="35" spans="2:4">
      <c r="B35" s="28"/>
      <c r="C35" s="40"/>
      <c r="D35" s="40"/>
    </row>
    <row r="36" spans="2:4">
      <c r="B36" s="28"/>
      <c r="C36" s="40"/>
      <c r="D36" s="40"/>
    </row>
    <row r="37" spans="2:4">
      <c r="B37" s="28"/>
      <c r="C37" s="52"/>
      <c r="D37" s="52"/>
    </row>
    <row r="39" spans="2:4">
      <c r="C39" s="40"/>
      <c r="D39" s="40"/>
    </row>
    <row r="41" spans="2:4">
      <c r="C41" s="40"/>
    </row>
    <row r="42" spans="2:4">
      <c r="C42" s="40"/>
    </row>
    <row r="43" spans="2:4">
      <c r="C43" s="40"/>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A00EE-A981-4A7D-9B06-0DBB525CBF13}">
  <dimension ref="A1:H50"/>
  <sheetViews>
    <sheetView showGridLines="0" zoomScale="85" zoomScaleNormal="85" workbookViewId="0">
      <selection activeCell="C35" sqref="C35"/>
    </sheetView>
  </sheetViews>
  <sheetFormatPr baseColWidth="10" defaultColWidth="9.140625" defaultRowHeight="15"/>
  <cols>
    <col min="1" max="1" width="8.85546875" customWidth="1"/>
    <col min="2" max="2" width="50.5703125" customWidth="1"/>
    <col min="3" max="3" width="14.42578125" style="56" customWidth="1"/>
    <col min="4" max="4" width="27.5703125" style="12" customWidth="1"/>
    <col min="5" max="5" width="8.85546875" customWidth="1"/>
    <col min="6" max="6" width="15.85546875" style="26" customWidth="1"/>
    <col min="7" max="7" width="13.7109375" style="26" bestFit="1" customWidth="1"/>
    <col min="8" max="8" width="11.7109375" style="26" bestFit="1" customWidth="1"/>
  </cols>
  <sheetData>
    <row r="1" spans="1:8" s="4" customFormat="1" ht="14.25">
      <c r="A1" s="1"/>
      <c r="B1" s="2"/>
      <c r="C1" s="43"/>
      <c r="D1" s="55"/>
      <c r="E1" s="2"/>
      <c r="F1" s="50"/>
      <c r="G1" s="50"/>
      <c r="H1" s="50"/>
    </row>
    <row r="2" spans="1:8" s="4" customFormat="1" ht="26.25">
      <c r="A2" s="1"/>
      <c r="B2" s="346" t="s">
        <v>0</v>
      </c>
      <c r="C2" s="346"/>
      <c r="D2" s="346"/>
      <c r="E2" s="3"/>
      <c r="F2" s="50"/>
      <c r="G2" s="50"/>
      <c r="H2" s="50"/>
    </row>
    <row r="3" spans="1:8" ht="21.75" customHeight="1">
      <c r="B3" s="342" t="str">
        <f>+"ESTADO DEL ACTIVO NETO AL "&amp;UPPER(TEXT(INDICE!O3,"DD \D\E MMMM \D\E AAAA"))</f>
        <v>ESTADO DEL ACTIVO NETO AL 31 DE MARZO DE 2020</v>
      </c>
      <c r="C3" s="342"/>
      <c r="D3" s="342"/>
    </row>
    <row r="4" spans="1:8">
      <c r="B4" s="345" t="s">
        <v>39</v>
      </c>
      <c r="C4" s="345"/>
      <c r="D4" s="345"/>
    </row>
    <row r="5" spans="1:8" ht="21.75" customHeight="1">
      <c r="B5" s="147"/>
      <c r="C5" s="147"/>
      <c r="D5" s="147"/>
    </row>
    <row r="6" spans="1:8">
      <c r="B6" s="97" t="s">
        <v>40</v>
      </c>
      <c r="C6" s="164">
        <f>+INDICE!P3</f>
        <v>2020</v>
      </c>
      <c r="D6" s="165">
        <f>+INDICE!P2</f>
        <v>2019</v>
      </c>
    </row>
    <row r="7" spans="1:8" ht="17.25" customHeight="1">
      <c r="B7" s="89" t="s">
        <v>41</v>
      </c>
      <c r="C7" s="152"/>
      <c r="D7" s="153"/>
    </row>
    <row r="8" spans="1:8" ht="15" customHeight="1">
      <c r="B8" s="89" t="s">
        <v>42</v>
      </c>
      <c r="C8" s="152"/>
      <c r="D8" s="153"/>
    </row>
    <row r="9" spans="1:8" ht="14.25" customHeight="1">
      <c r="B9" s="130" t="s">
        <v>308</v>
      </c>
      <c r="C9" s="90">
        <v>40229.72</v>
      </c>
      <c r="D9" s="153">
        <v>30529.919999999998</v>
      </c>
    </row>
    <row r="10" spans="1:8" ht="14.25" customHeight="1">
      <c r="B10" s="85"/>
      <c r="C10" s="90"/>
      <c r="D10" s="153"/>
    </row>
    <row r="11" spans="1:8">
      <c r="B11" s="130"/>
      <c r="C11" s="149">
        <f>SUM(C9:C10)</f>
        <v>40229.72</v>
      </c>
      <c r="D11" s="154">
        <f>SUM(D9:D10)</f>
        <v>30529.919999999998</v>
      </c>
    </row>
    <row r="12" spans="1:8">
      <c r="B12" s="89" t="s">
        <v>44</v>
      </c>
      <c r="C12" s="90"/>
      <c r="D12" s="153"/>
    </row>
    <row r="13" spans="1:8">
      <c r="B13" s="85" t="s">
        <v>309</v>
      </c>
      <c r="C13" s="140">
        <v>321799.39</v>
      </c>
      <c r="D13" s="153">
        <v>337236.19</v>
      </c>
    </row>
    <row r="14" spans="1:8">
      <c r="B14" s="85" t="s">
        <v>46</v>
      </c>
      <c r="C14" s="90">
        <v>0</v>
      </c>
      <c r="D14" s="153">
        <v>0</v>
      </c>
    </row>
    <row r="15" spans="1:8">
      <c r="B15" s="89"/>
      <c r="C15" s="149">
        <f>SUM(C13:C14)</f>
        <v>321799.39</v>
      </c>
      <c r="D15" s="154">
        <f>SUM(D13:D14)</f>
        <v>337236.19</v>
      </c>
    </row>
    <row r="16" spans="1:8">
      <c r="B16" s="89"/>
      <c r="C16" s="149">
        <f>+C11+C15</f>
        <v>362029.11</v>
      </c>
      <c r="D16" s="154">
        <f>+D11+D15</f>
        <v>367766.11</v>
      </c>
    </row>
    <row r="17" spans="2:4">
      <c r="B17" s="89" t="s">
        <v>47</v>
      </c>
      <c r="C17" s="155"/>
      <c r="D17" s="156"/>
    </row>
    <row r="18" spans="2:4">
      <c r="B18" s="89" t="s">
        <v>44</v>
      </c>
      <c r="C18" s="155"/>
      <c r="D18" s="156"/>
    </row>
    <row r="19" spans="2:4">
      <c r="B19" s="85" t="s">
        <v>309</v>
      </c>
      <c r="C19" s="186">
        <v>5027704.04</v>
      </c>
      <c r="D19" s="187">
        <v>4913756.01</v>
      </c>
    </row>
    <row r="20" spans="2:4">
      <c r="B20" s="85" t="s">
        <v>46</v>
      </c>
      <c r="C20" s="188">
        <v>0</v>
      </c>
      <c r="D20" s="189">
        <v>0</v>
      </c>
    </row>
    <row r="21" spans="2:4">
      <c r="B21" s="89"/>
      <c r="C21" s="155">
        <f>SUM(C19:C20)</f>
        <v>5027704.04</v>
      </c>
      <c r="D21" s="156">
        <f>SUM(D19:D20)</f>
        <v>4913756.01</v>
      </c>
    </row>
    <row r="22" spans="2:4" ht="15.75" thickBot="1">
      <c r="B22" s="89" t="s">
        <v>48</v>
      </c>
      <c r="C22" s="151">
        <f>+C16+C21</f>
        <v>5389733.1500000004</v>
      </c>
      <c r="D22" s="158">
        <f>+D16+D21</f>
        <v>5281522.12</v>
      </c>
    </row>
    <row r="23" spans="2:4" ht="27.75" customHeight="1" thickTop="1">
      <c r="B23" s="159" t="s">
        <v>49</v>
      </c>
      <c r="C23" s="150"/>
      <c r="D23" s="157"/>
    </row>
    <row r="24" spans="2:4">
      <c r="B24" s="89" t="s">
        <v>50</v>
      </c>
      <c r="C24" s="90"/>
      <c r="D24" s="153"/>
    </row>
    <row r="25" spans="2:4">
      <c r="B25" s="89" t="s">
        <v>51</v>
      </c>
      <c r="C25" s="90"/>
      <c r="D25" s="153"/>
    </row>
    <row r="26" spans="2:4">
      <c r="B26" s="130" t="s">
        <v>52</v>
      </c>
      <c r="C26" s="90">
        <v>2509.59</v>
      </c>
      <c r="D26" s="153">
        <v>477.24</v>
      </c>
    </row>
    <row r="27" spans="2:4">
      <c r="B27" s="85" t="s">
        <v>53</v>
      </c>
      <c r="C27" s="90">
        <v>0</v>
      </c>
      <c r="D27" s="153">
        <v>0</v>
      </c>
    </row>
    <row r="28" spans="2:4" ht="15.75" customHeight="1">
      <c r="B28" s="89" t="s">
        <v>54</v>
      </c>
      <c r="C28" s="149">
        <f>SUM(C26:C27)</f>
        <v>2509.59</v>
      </c>
      <c r="D28" s="154">
        <f>SUM(D26:D27)</f>
        <v>477.24</v>
      </c>
    </row>
    <row r="29" spans="2:4">
      <c r="B29" s="89" t="s">
        <v>55</v>
      </c>
      <c r="C29" s="155">
        <v>5000000</v>
      </c>
      <c r="D29" s="156">
        <v>5000000</v>
      </c>
    </row>
    <row r="30" spans="2:4">
      <c r="B30" s="89" t="s">
        <v>56</v>
      </c>
      <c r="C30" s="155">
        <v>387223.62</v>
      </c>
      <c r="D30" s="156">
        <v>281044.89</v>
      </c>
    </row>
    <row r="31" spans="2:4">
      <c r="B31" s="89" t="s">
        <v>57</v>
      </c>
      <c r="C31" s="98">
        <f>SUM(C29:C30)</f>
        <v>5387223.6200000001</v>
      </c>
      <c r="D31" s="144">
        <f>SUM(D29:D30)</f>
        <v>5281044.8899999997</v>
      </c>
    </row>
    <row r="32" spans="2:4" ht="15.75" thickBot="1">
      <c r="B32" s="89" t="s">
        <v>58</v>
      </c>
      <c r="C32" s="151">
        <f>+C28+C31</f>
        <v>5389733.21</v>
      </c>
      <c r="D32" s="158">
        <f>+D28+D31</f>
        <v>5281522.13</v>
      </c>
    </row>
    <row r="33" spans="2:4" ht="15.75" thickTop="1">
      <c r="B33" s="85" t="s">
        <v>59</v>
      </c>
      <c r="C33" s="90">
        <v>5000</v>
      </c>
      <c r="D33" s="153">
        <v>5000</v>
      </c>
    </row>
    <row r="34" spans="2:4">
      <c r="B34" s="85" t="s">
        <v>60</v>
      </c>
      <c r="C34" s="90">
        <f>+C31/C33</f>
        <v>1077.444724</v>
      </c>
      <c r="D34" s="153">
        <v>1056.208985</v>
      </c>
    </row>
    <row r="35" spans="2:4" ht="15.75" thickBot="1">
      <c r="B35" s="160" t="s">
        <v>61</v>
      </c>
      <c r="C35" s="163">
        <f>+C33*C34</f>
        <v>5387223.6200000001</v>
      </c>
      <c r="D35" s="264">
        <f>+D33*D34</f>
        <v>5281044.9249999998</v>
      </c>
    </row>
    <row r="36" spans="2:4" ht="15.75" thickTop="1">
      <c r="B36" s="159"/>
      <c r="C36" s="161"/>
      <c r="D36" s="162"/>
    </row>
    <row r="37" spans="2:4">
      <c r="B37" s="23"/>
      <c r="C37" s="148"/>
      <c r="D37" s="80"/>
    </row>
    <row r="38" spans="2:4">
      <c r="B38" s="1" t="s">
        <v>343</v>
      </c>
      <c r="C38" s="80"/>
      <c r="D38" s="80"/>
    </row>
    <row r="39" spans="2:4">
      <c r="B39" s="79"/>
      <c r="C39" s="148"/>
      <c r="D39" s="80"/>
    </row>
    <row r="50" ht="21" customHeight="1"/>
  </sheetData>
  <mergeCells count="3">
    <mergeCell ref="B3:D3"/>
    <mergeCell ref="B4:D4"/>
    <mergeCell ref="B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041CF-F383-41D4-9E5D-1C00D5924F4B}">
  <dimension ref="A1:G51"/>
  <sheetViews>
    <sheetView showGridLines="0" topLeftCell="A16" zoomScaleNormal="100" workbookViewId="0">
      <selection activeCell="B36" sqref="B36"/>
    </sheetView>
  </sheetViews>
  <sheetFormatPr baseColWidth="10" defaultColWidth="9.140625" defaultRowHeight="15"/>
  <cols>
    <col min="1" max="1" width="11.42578125" customWidth="1"/>
    <col min="2" max="2" width="50.5703125" customWidth="1"/>
    <col min="3" max="3" width="19.85546875" style="56" customWidth="1"/>
    <col min="4" max="4" width="17.7109375" style="56" customWidth="1"/>
    <col min="5" max="5" width="17.28515625" bestFit="1" customWidth="1"/>
    <col min="6" max="6" width="15.85546875" style="26" customWidth="1"/>
    <col min="7" max="7" width="16.42578125" style="26" bestFit="1" customWidth="1"/>
  </cols>
  <sheetData>
    <row r="1" spans="1:7" s="4" customFormat="1" ht="14.25">
      <c r="A1" s="1"/>
      <c r="B1" s="2"/>
      <c r="C1" s="43"/>
      <c r="D1" s="2"/>
      <c r="E1" s="2"/>
      <c r="F1" s="50"/>
      <c r="G1" s="50"/>
    </row>
    <row r="2" spans="1:7" s="4" customFormat="1" ht="26.25">
      <c r="A2" s="1"/>
      <c r="B2" s="348" t="s">
        <v>0</v>
      </c>
      <c r="C2" s="348"/>
      <c r="D2" s="348"/>
      <c r="E2" s="3"/>
      <c r="F2" s="50"/>
      <c r="G2" s="50"/>
    </row>
    <row r="3" spans="1:7" ht="21.75" customHeight="1">
      <c r="B3" s="342" t="str">
        <f>+"ESTADO DEL ACTIVO NETO AL "&amp;UPPER(TEXT(INDICE!O3,"DD \D\E MMMM \D\E AAAA"))</f>
        <v>ESTADO DEL ACTIVO NETO AL 31 DE MARZO DE 2020</v>
      </c>
      <c r="C3" s="342"/>
      <c r="D3" s="342"/>
    </row>
    <row r="4" spans="1:7" ht="14.25" customHeight="1">
      <c r="B4" s="347" t="s">
        <v>62</v>
      </c>
      <c r="C4" s="347"/>
      <c r="D4" s="347"/>
    </row>
    <row r="5" spans="1:7">
      <c r="B5" s="97" t="s">
        <v>40</v>
      </c>
      <c r="C5" s="164">
        <f>+INDICE!P3</f>
        <v>2020</v>
      </c>
      <c r="D5" s="165">
        <f>+INDICE!P2</f>
        <v>2019</v>
      </c>
    </row>
    <row r="6" spans="1:7" ht="17.25" customHeight="1">
      <c r="B6" s="89" t="s">
        <v>41</v>
      </c>
      <c r="C6" s="167"/>
      <c r="D6" s="168"/>
    </row>
    <row r="7" spans="1:7" ht="15" customHeight="1">
      <c r="B7" s="89" t="s">
        <v>42</v>
      </c>
      <c r="C7" s="167"/>
      <c r="D7" s="168"/>
    </row>
    <row r="8" spans="1:7" ht="14.25" customHeight="1">
      <c r="B8" s="130" t="s">
        <v>43</v>
      </c>
      <c r="C8" s="167">
        <v>263676849.20159999</v>
      </c>
      <c r="D8" s="168">
        <v>188905406.49599999</v>
      </c>
      <c r="E8" s="269"/>
    </row>
    <row r="9" spans="1:7" ht="14.25" customHeight="1">
      <c r="B9" s="85"/>
      <c r="C9" s="167"/>
      <c r="D9" s="168">
        <v>0</v>
      </c>
    </row>
    <row r="10" spans="1:7">
      <c r="B10" s="130"/>
      <c r="C10" s="172">
        <f>SUM(C8:C9)</f>
        <v>263676849.20159999</v>
      </c>
      <c r="D10" s="173">
        <f>+SUM(D8:D9)</f>
        <v>188905406.49599999</v>
      </c>
      <c r="F10" s="57"/>
    </row>
    <row r="11" spans="1:7">
      <c r="B11" s="89" t="s">
        <v>44</v>
      </c>
      <c r="C11" s="167"/>
      <c r="D11" s="168"/>
    </row>
    <row r="12" spans="1:7">
      <c r="B12" s="85" t="s">
        <v>45</v>
      </c>
      <c r="C12" s="167">
        <v>2109163305.8892</v>
      </c>
      <c r="D12" s="168">
        <v>2086665787.4345</v>
      </c>
      <c r="F12" s="57"/>
    </row>
    <row r="13" spans="1:7">
      <c r="B13" s="85" t="s">
        <v>46</v>
      </c>
      <c r="C13" s="167">
        <v>0</v>
      </c>
      <c r="D13" s="168">
        <v>0</v>
      </c>
    </row>
    <row r="14" spans="1:7">
      <c r="B14" s="89"/>
      <c r="C14" s="172">
        <f>SUM(C12:C13)</f>
        <v>2109163305.8892</v>
      </c>
      <c r="D14" s="173">
        <f>+SUM(D12:D13)</f>
        <v>2086665787.4345</v>
      </c>
      <c r="F14" s="58"/>
      <c r="G14" s="57"/>
    </row>
    <row r="15" spans="1:7">
      <c r="B15" s="89" t="s">
        <v>63</v>
      </c>
      <c r="C15" s="172">
        <f>+C10+C14</f>
        <v>2372840155.0907998</v>
      </c>
      <c r="D15" s="173">
        <f>+D10+D14</f>
        <v>2275571193.9305</v>
      </c>
      <c r="F15" s="12"/>
    </row>
    <row r="16" spans="1:7">
      <c r="B16" s="89"/>
      <c r="C16" s="174"/>
      <c r="D16" s="175"/>
    </row>
    <row r="17" spans="2:6">
      <c r="B17" s="89" t="s">
        <v>47</v>
      </c>
      <c r="C17" s="174"/>
      <c r="D17" s="175"/>
    </row>
    <row r="18" spans="2:6">
      <c r="B18" s="89" t="s">
        <v>44</v>
      </c>
      <c r="C18" s="174"/>
      <c r="D18" s="175"/>
    </row>
    <row r="19" spans="2:6">
      <c r="B19" s="85" t="s">
        <v>45</v>
      </c>
      <c r="C19" s="167">
        <v>32952980035.291199</v>
      </c>
      <c r="D19" s="184">
        <v>30404110999.675499</v>
      </c>
    </row>
    <row r="20" spans="2:6">
      <c r="B20" s="85" t="s">
        <v>46</v>
      </c>
      <c r="C20" s="185">
        <v>0</v>
      </c>
      <c r="D20" s="184"/>
    </row>
    <row r="21" spans="2:6">
      <c r="B21" s="89" t="s">
        <v>64</v>
      </c>
      <c r="C21" s="172">
        <f>SUM(C19:C20)</f>
        <v>32952980035.291199</v>
      </c>
      <c r="D21" s="173">
        <f>+SUM(D19:D20)</f>
        <v>30404110999.675499</v>
      </c>
    </row>
    <row r="22" spans="2:6">
      <c r="B22" s="89"/>
      <c r="C22" s="174"/>
      <c r="D22" s="175"/>
    </row>
    <row r="23" spans="2:6" ht="15.75" thickBot="1">
      <c r="B23" s="89" t="s">
        <v>48</v>
      </c>
      <c r="C23" s="176">
        <f>+C15+C21</f>
        <v>35325820190.381996</v>
      </c>
      <c r="D23" s="177">
        <f>+D15+D21</f>
        <v>32679682193.605999</v>
      </c>
      <c r="F23" s="58"/>
    </row>
    <row r="24" spans="2:6" ht="27.75" customHeight="1" thickTop="1">
      <c r="B24" s="159" t="s">
        <v>49</v>
      </c>
      <c r="C24" s="178"/>
      <c r="D24" s="179"/>
    </row>
    <row r="25" spans="2:6">
      <c r="B25" s="89" t="s">
        <v>50</v>
      </c>
      <c r="C25" s="167"/>
      <c r="D25" s="168"/>
    </row>
    <row r="26" spans="2:6">
      <c r="B26" s="89" t="s">
        <v>51</v>
      </c>
      <c r="C26" s="167"/>
      <c r="D26" s="168"/>
    </row>
    <row r="27" spans="2:6">
      <c r="B27" s="130" t="s">
        <v>52</v>
      </c>
      <c r="C27" s="167">
        <v>16448555.5452</v>
      </c>
      <c r="D27" s="168">
        <v>2952946.3620000002</v>
      </c>
    </row>
    <row r="28" spans="2:6">
      <c r="B28" s="85" t="s">
        <v>53</v>
      </c>
      <c r="C28" s="167">
        <v>0</v>
      </c>
      <c r="D28" s="168">
        <v>0</v>
      </c>
    </row>
    <row r="29" spans="2:6" ht="15.75" customHeight="1">
      <c r="B29" s="89" t="s">
        <v>54</v>
      </c>
      <c r="C29" s="172">
        <f>SUM(C27:C28)</f>
        <v>16448555.5452</v>
      </c>
      <c r="D29" s="173">
        <f>SUM(D27:D28)</f>
        <v>2952946.3620000002</v>
      </c>
    </row>
    <row r="30" spans="2:6">
      <c r="B30" s="89" t="s">
        <v>55</v>
      </c>
      <c r="C30" s="180">
        <f>+'4'!C29*INDICE!$M$3</f>
        <v>32771400000</v>
      </c>
      <c r="D30" s="181">
        <v>30937750000</v>
      </c>
    </row>
    <row r="31" spans="2:6">
      <c r="B31" s="89" t="s">
        <v>56</v>
      </c>
      <c r="C31" s="174">
        <f>+'4'!C30*INDICE!$M$3</f>
        <v>2537972028.0935998</v>
      </c>
      <c r="D31" s="175">
        <v>1738979309.1195002</v>
      </c>
    </row>
    <row r="32" spans="2:6">
      <c r="B32" s="89" t="s">
        <v>57</v>
      </c>
      <c r="C32" s="183">
        <f>SUM(C30:C31)</f>
        <v>35309372028.093597</v>
      </c>
      <c r="D32" s="173">
        <v>32676729309.119499</v>
      </c>
    </row>
    <row r="33" spans="2:4" ht="15.75" thickBot="1">
      <c r="B33" s="89" t="s">
        <v>58</v>
      </c>
      <c r="C33" s="176">
        <f>+C29+C32</f>
        <v>35325820583.638794</v>
      </c>
      <c r="D33" s="177">
        <v>32679682255.481499</v>
      </c>
    </row>
    <row r="34" spans="2:4" ht="15.75" thickTop="1">
      <c r="B34" s="129"/>
      <c r="C34" s="169"/>
      <c r="D34" s="170"/>
    </row>
    <row r="35" spans="2:4">
      <c r="B35" s="79"/>
      <c r="C35" s="171"/>
      <c r="D35" s="75"/>
    </row>
    <row r="36" spans="2:4">
      <c r="B36" s="1" t="s">
        <v>343</v>
      </c>
      <c r="C36" s="166"/>
      <c r="D36" s="146"/>
    </row>
    <row r="37" spans="2:4">
      <c r="B37" s="28"/>
    </row>
    <row r="38" spans="2:4">
      <c r="B38" s="23"/>
    </row>
    <row r="51" ht="21" customHeight="1"/>
  </sheetData>
  <mergeCells count="3">
    <mergeCell ref="B3:D3"/>
    <mergeCell ref="B4:D4"/>
    <mergeCell ref="B2:D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8E312-1557-4FCC-A5B2-EEB4D266D073}">
  <dimension ref="B1:I43"/>
  <sheetViews>
    <sheetView showGridLines="0" workbookViewId="0">
      <selection activeCell="B24" sqref="B24"/>
    </sheetView>
  </sheetViews>
  <sheetFormatPr baseColWidth="10" defaultColWidth="9.140625" defaultRowHeight="15"/>
  <cols>
    <col min="1" max="1" width="11.42578125" customWidth="1"/>
    <col min="2" max="2" width="64.28515625" customWidth="1"/>
    <col min="3" max="3" width="15.7109375" customWidth="1"/>
    <col min="4" max="4" width="14.5703125" customWidth="1"/>
    <col min="5" max="5" width="16.42578125" hidden="1" customWidth="1"/>
    <col min="7" max="7" width="13.7109375" bestFit="1" customWidth="1"/>
  </cols>
  <sheetData>
    <row r="1" spans="2:8">
      <c r="B1" s="2"/>
      <c r="C1" s="43"/>
      <c r="D1" s="2"/>
      <c r="E1" s="2"/>
      <c r="F1" s="2"/>
    </row>
    <row r="2" spans="2:8" ht="26.25">
      <c r="B2" s="349" t="s">
        <v>0</v>
      </c>
      <c r="C2" s="349"/>
      <c r="D2" s="349"/>
      <c r="E2" s="3"/>
      <c r="F2" s="3"/>
    </row>
    <row r="3" spans="2:8" ht="20.25">
      <c r="B3" s="342" t="str">
        <f>+"ESTADOS DE RESULTADOS AL "&amp;UPPER(TEXT(INDICE!O3,"DD \D\E MMMM \D\E AAAA"))</f>
        <v>ESTADOS DE RESULTADOS AL 31 DE MARZO DE 2020</v>
      </c>
      <c r="C3" s="342"/>
      <c r="D3" s="342"/>
      <c r="E3" s="44"/>
      <c r="F3" s="45"/>
    </row>
    <row r="4" spans="2:8">
      <c r="B4" s="350" t="s">
        <v>65</v>
      </c>
      <c r="C4" s="350"/>
      <c r="D4" s="350"/>
    </row>
    <row r="5" spans="2:8">
      <c r="B5" s="351"/>
      <c r="C5" s="351"/>
      <c r="D5" s="351"/>
    </row>
    <row r="6" spans="2:8">
      <c r="B6" s="190"/>
      <c r="C6" s="192">
        <f>+INDICE!P3</f>
        <v>2020</v>
      </c>
      <c r="D6" s="193">
        <f>+INDICE!P2</f>
        <v>2019</v>
      </c>
      <c r="E6" s="46">
        <v>2007</v>
      </c>
      <c r="G6" s="26"/>
      <c r="H6" s="26"/>
    </row>
    <row r="7" spans="2:8">
      <c r="B7" s="89" t="s">
        <v>27</v>
      </c>
      <c r="C7" s="137"/>
      <c r="D7" s="138"/>
      <c r="E7" s="40">
        <v>0</v>
      </c>
      <c r="G7" s="26"/>
    </row>
    <row r="8" spans="2:8">
      <c r="B8" s="89"/>
      <c r="C8" s="137"/>
      <c r="D8" s="138"/>
      <c r="E8" s="40"/>
      <c r="G8" s="26"/>
    </row>
    <row r="9" spans="2:8">
      <c r="B9" s="89" t="s">
        <v>28</v>
      </c>
      <c r="C9" s="137"/>
      <c r="D9" s="138"/>
      <c r="E9" s="40"/>
    </row>
    <row r="10" spans="2:8">
      <c r="B10" s="85" t="s">
        <v>29</v>
      </c>
      <c r="C10" s="137">
        <v>519679357.49400002</v>
      </c>
      <c r="D10" s="138">
        <v>432170048.50500005</v>
      </c>
      <c r="E10" s="40"/>
      <c r="G10" s="26"/>
    </row>
    <row r="11" spans="2:8">
      <c r="B11" s="131" t="s">
        <v>30</v>
      </c>
      <c r="C11" s="196">
        <v>40633193.317199998</v>
      </c>
      <c r="D11" s="197">
        <v>47614991.6395</v>
      </c>
      <c r="E11" s="47">
        <v>0</v>
      </c>
    </row>
    <row r="12" spans="2:8">
      <c r="B12" s="89" t="s">
        <v>31</v>
      </c>
      <c r="C12" s="81">
        <f>SUM(C9:C11)</f>
        <v>560312550.81120002</v>
      </c>
      <c r="D12" s="86">
        <f>SUM(D9:D11)</f>
        <v>479785040.14450008</v>
      </c>
      <c r="E12" s="48">
        <f>SUM(E11:E11)</f>
        <v>0</v>
      </c>
    </row>
    <row r="13" spans="2:8" ht="21.75" customHeight="1">
      <c r="B13" s="89" t="s">
        <v>32</v>
      </c>
      <c r="C13" s="137"/>
      <c r="D13" s="138"/>
      <c r="E13" s="40"/>
    </row>
    <row r="14" spans="2:8">
      <c r="B14" s="131" t="s">
        <v>33</v>
      </c>
      <c r="C14" s="137">
        <v>48056243.131200001</v>
      </c>
      <c r="D14" s="138">
        <v>44008454.370999999</v>
      </c>
      <c r="E14" s="40">
        <v>13612821</v>
      </c>
      <c r="F14" s="40"/>
    </row>
    <row r="15" spans="2:8" hidden="1">
      <c r="B15" s="132" t="s">
        <v>34</v>
      </c>
      <c r="C15" s="137"/>
      <c r="D15" s="138"/>
      <c r="E15" s="40">
        <v>0</v>
      </c>
    </row>
    <row r="16" spans="2:8">
      <c r="B16" s="131" t="s">
        <v>35</v>
      </c>
      <c r="C16" s="137">
        <v>0</v>
      </c>
      <c r="D16" s="138">
        <v>0</v>
      </c>
      <c r="E16" s="40"/>
    </row>
    <row r="17" spans="2:9">
      <c r="B17" s="85" t="s">
        <v>36</v>
      </c>
      <c r="C17" s="198">
        <v>45224.531999999999</v>
      </c>
      <c r="D17" s="138">
        <v>367292.96799999999</v>
      </c>
      <c r="E17" s="40">
        <v>0</v>
      </c>
      <c r="G17" s="50"/>
    </row>
    <row r="18" spans="2:9">
      <c r="B18" s="133" t="s">
        <v>37</v>
      </c>
      <c r="C18" s="199">
        <f>SUM(C14:C17)</f>
        <v>48101467.663199998</v>
      </c>
      <c r="D18" s="200">
        <f>SUM(D14:D17)</f>
        <v>44375747.339000002</v>
      </c>
      <c r="E18" s="40"/>
    </row>
    <row r="19" spans="2:9" ht="15.75" thickBot="1">
      <c r="B19" s="133" t="s">
        <v>38</v>
      </c>
      <c r="C19" s="201">
        <f>+C12-C18</f>
        <v>512211083.148</v>
      </c>
      <c r="D19" s="202">
        <f>+D12-D18</f>
        <v>435409292.80550009</v>
      </c>
      <c r="E19" s="52" t="e">
        <f>+#REF!+E12-#REF!</f>
        <v>#REF!</v>
      </c>
    </row>
    <row r="20" spans="2:9" ht="15.75" thickTop="1">
      <c r="B20" s="191"/>
      <c r="C20" s="203"/>
      <c r="D20" s="204"/>
      <c r="E20" s="40"/>
    </row>
    <row r="21" spans="2:9">
      <c r="B21" s="49"/>
      <c r="C21" s="40"/>
      <c r="D21" s="40"/>
      <c r="E21" s="47">
        <v>0</v>
      </c>
    </row>
    <row r="22" spans="2:9">
      <c r="B22" s="51"/>
      <c r="C22" s="52"/>
      <c r="D22" s="52"/>
      <c r="E22" s="48" t="e">
        <f>+E19-E21</f>
        <v>#REF!</v>
      </c>
      <c r="I22" s="40"/>
    </row>
    <row r="23" spans="2:9">
      <c r="C23" s="40"/>
      <c r="D23" s="40"/>
      <c r="E23" s="40"/>
    </row>
    <row r="24" spans="2:9">
      <c r="B24" s="1" t="s">
        <v>343</v>
      </c>
      <c r="C24" s="40"/>
      <c r="D24" s="40"/>
      <c r="E24" s="40"/>
      <c r="I24" s="40"/>
    </row>
    <row r="25" spans="2:9">
      <c r="B25" s="28"/>
      <c r="C25" s="40"/>
      <c r="D25" s="40"/>
      <c r="E25" s="40">
        <v>0</v>
      </c>
    </row>
    <row r="26" spans="2:9">
      <c r="B26" s="23"/>
      <c r="C26" s="40"/>
      <c r="D26" s="40"/>
      <c r="E26" s="47">
        <v>0</v>
      </c>
    </row>
    <row r="27" spans="2:9">
      <c r="B27" s="28"/>
      <c r="C27" s="52"/>
      <c r="D27" s="52"/>
      <c r="E27" s="52">
        <v>0</v>
      </c>
    </row>
    <row r="28" spans="2:9">
      <c r="B28" s="28"/>
      <c r="C28" s="40"/>
      <c r="D28" s="40"/>
      <c r="E28" s="40"/>
    </row>
    <row r="29" spans="2:9">
      <c r="B29" s="4"/>
      <c r="C29" s="40"/>
      <c r="D29" s="40"/>
      <c r="E29" s="40">
        <v>0</v>
      </c>
    </row>
    <row r="30" spans="2:9">
      <c r="B30" s="28"/>
      <c r="C30" s="40"/>
      <c r="D30" s="40"/>
      <c r="E30" s="40">
        <v>0</v>
      </c>
    </row>
    <row r="31" spans="2:9">
      <c r="B31" s="4"/>
      <c r="C31" s="40"/>
      <c r="D31" s="40"/>
      <c r="E31" s="40">
        <v>0</v>
      </c>
    </row>
    <row r="32" spans="2:9">
      <c r="B32" s="28"/>
      <c r="C32" s="52"/>
      <c r="D32" s="52"/>
      <c r="E32" s="53" t="e">
        <f>+E22+E27</f>
        <v>#REF!</v>
      </c>
    </row>
    <row r="33" spans="2:5">
      <c r="B33" s="4"/>
      <c r="C33" s="40"/>
      <c r="D33" s="40"/>
      <c r="E33" s="40"/>
    </row>
    <row r="34" spans="2:5">
      <c r="B34" s="28"/>
      <c r="C34" s="40"/>
      <c r="D34" s="40"/>
      <c r="E34" s="40"/>
    </row>
    <row r="35" spans="2:5">
      <c r="B35" s="28"/>
      <c r="C35" s="40"/>
      <c r="D35" s="40"/>
      <c r="E35" s="40">
        <v>324736</v>
      </c>
    </row>
    <row r="36" spans="2:5">
      <c r="B36" s="28"/>
      <c r="C36" s="40"/>
      <c r="D36" s="40"/>
      <c r="E36" s="40" t="e">
        <f>+#REF!</f>
        <v>#REF!</v>
      </c>
    </row>
    <row r="37" spans="2:5" ht="15.75" thickBot="1">
      <c r="B37" s="28"/>
      <c r="C37" s="52"/>
      <c r="D37" s="52"/>
      <c r="E37" s="54" t="e">
        <f>+E32-E35-E36</f>
        <v>#REF!</v>
      </c>
    </row>
    <row r="38" spans="2:5" ht="15.75" thickTop="1"/>
    <row r="39" spans="2:5">
      <c r="C39" s="40"/>
      <c r="D39" s="40"/>
    </row>
    <row r="41" spans="2:5">
      <c r="C41" s="40"/>
    </row>
    <row r="42" spans="2:5">
      <c r="C42" s="40"/>
    </row>
    <row r="43" spans="2:5">
      <c r="C43" s="40"/>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0A874-19B8-4515-8773-7724E151642B}">
  <dimension ref="A1:M36"/>
  <sheetViews>
    <sheetView showGridLines="0" workbookViewId="0">
      <selection activeCell="B17" sqref="B17"/>
    </sheetView>
  </sheetViews>
  <sheetFormatPr baseColWidth="10" defaultColWidth="9.140625" defaultRowHeight="15"/>
  <cols>
    <col min="1" max="1" width="5.7109375" customWidth="1"/>
    <col min="2" max="2" width="27.140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0.25">
      <c r="A1" s="24"/>
      <c r="B1" s="25"/>
      <c r="C1" s="25"/>
      <c r="D1" s="25"/>
    </row>
    <row r="2" spans="1:13" ht="26.25">
      <c r="A2" s="27"/>
      <c r="B2" s="349" t="s">
        <v>0</v>
      </c>
      <c r="C2" s="349"/>
      <c r="D2" s="349"/>
      <c r="E2" s="349"/>
      <c r="F2" s="3"/>
      <c r="G2" s="28"/>
      <c r="H2" s="28"/>
      <c r="I2" s="28"/>
      <c r="J2" s="28"/>
      <c r="K2" s="28"/>
    </row>
    <row r="3" spans="1:13" ht="20.25">
      <c r="A3" s="30"/>
      <c r="B3" s="342" t="s">
        <v>17</v>
      </c>
      <c r="C3" s="342"/>
      <c r="D3" s="342"/>
      <c r="E3" s="342"/>
      <c r="F3" s="220"/>
      <c r="G3" s="220"/>
      <c r="H3" s="220"/>
      <c r="I3" s="31"/>
      <c r="J3" s="31"/>
      <c r="K3" s="31"/>
    </row>
    <row r="4" spans="1:13">
      <c r="A4" s="31"/>
      <c r="B4" s="352" t="str">
        <f>+"Correspondiente al periodo cerrado al "&amp;TEXT(INDICE!O3,"DD \d\e MMMM \d\e AAAA")</f>
        <v>Correspondiente al periodo cerrado al 31 de marzo de 2020</v>
      </c>
      <c r="C4" s="352"/>
      <c r="D4" s="352"/>
      <c r="E4" s="352"/>
      <c r="F4" s="220"/>
      <c r="G4" s="220"/>
      <c r="H4" s="220"/>
      <c r="I4" s="31"/>
      <c r="J4" s="31"/>
      <c r="K4" s="31"/>
    </row>
    <row r="5" spans="1:13">
      <c r="A5" s="31"/>
      <c r="B5" s="353" t="s">
        <v>65</v>
      </c>
      <c r="C5" s="353"/>
      <c r="D5" s="353"/>
      <c r="E5" s="353"/>
      <c r="F5" s="221"/>
      <c r="G5" s="221"/>
      <c r="H5" s="221"/>
      <c r="I5" s="31"/>
      <c r="J5" s="31"/>
      <c r="K5" s="31"/>
    </row>
    <row r="6" spans="1:13" ht="45">
      <c r="A6" s="31"/>
      <c r="B6" s="206" t="s">
        <v>18</v>
      </c>
      <c r="C6" s="206" t="s">
        <v>19</v>
      </c>
      <c r="D6" s="206" t="s">
        <v>20</v>
      </c>
      <c r="E6" s="206" t="str">
        <f>+"TOTAL ACTIVO NETO AL "&amp;UPPER(TEXT(INDICE!O2,"DD \D\E MMMM \D\E AAAA"))</f>
        <v>TOTAL ACTIVO NETO AL 31 DE MARZO DE 2019</v>
      </c>
      <c r="F6" s="31"/>
      <c r="G6" s="31"/>
      <c r="H6" s="31"/>
      <c r="I6" s="26"/>
      <c r="J6" s="26"/>
      <c r="K6" s="31"/>
    </row>
    <row r="7" spans="1:13" ht="23.25" customHeight="1">
      <c r="A7" s="31"/>
      <c r="B7" s="209" t="s">
        <v>21</v>
      </c>
      <c r="C7" s="214">
        <v>32771400000</v>
      </c>
      <c r="D7" s="214">
        <v>1842046901.6292</v>
      </c>
      <c r="E7" s="213">
        <f t="shared" ref="E7:E13" si="0">+C7+D7</f>
        <v>34613446901.629196</v>
      </c>
      <c r="F7" s="31"/>
      <c r="G7" s="31"/>
      <c r="H7" s="31"/>
      <c r="I7" s="59"/>
      <c r="J7" s="31"/>
      <c r="K7" s="32"/>
    </row>
    <row r="8" spans="1:13">
      <c r="B8" s="212"/>
      <c r="C8" s="205"/>
      <c r="D8" s="205"/>
      <c r="E8" s="208"/>
      <c r="I8" s="40"/>
    </row>
    <row r="9" spans="1:13">
      <c r="A9" s="33"/>
      <c r="B9" s="117" t="s">
        <v>22</v>
      </c>
      <c r="C9" s="207"/>
      <c r="D9" s="207"/>
      <c r="E9" s="208"/>
      <c r="F9" s="34"/>
      <c r="G9" s="34"/>
      <c r="H9" s="34"/>
      <c r="I9" s="34"/>
      <c r="J9" s="34"/>
      <c r="K9" s="34"/>
    </row>
    <row r="10" spans="1:13">
      <c r="A10" s="33"/>
      <c r="B10" s="118" t="s">
        <v>288</v>
      </c>
      <c r="C10" s="216"/>
      <c r="D10" s="208"/>
      <c r="E10" s="314">
        <f t="shared" si="0"/>
        <v>0</v>
      </c>
      <c r="F10" s="34"/>
      <c r="G10" s="34"/>
      <c r="H10" s="34"/>
      <c r="I10" s="34"/>
      <c r="J10" s="34"/>
      <c r="K10" s="34"/>
    </row>
    <row r="11" spans="1:13">
      <c r="A11" s="35"/>
      <c r="B11" s="210" t="s">
        <v>23</v>
      </c>
      <c r="C11" s="216"/>
      <c r="D11" s="208"/>
      <c r="E11" s="314">
        <f t="shared" si="0"/>
        <v>0</v>
      </c>
      <c r="F11" s="36"/>
      <c r="G11" s="35"/>
      <c r="H11" s="35"/>
      <c r="I11" s="36"/>
      <c r="J11" s="37"/>
      <c r="K11" s="37"/>
    </row>
    <row r="12" spans="1:13">
      <c r="A12" s="35"/>
      <c r="B12" s="210" t="s">
        <v>24</v>
      </c>
      <c r="C12" s="216"/>
      <c r="D12" s="208">
        <v>184451661.98759997</v>
      </c>
      <c r="E12" s="208">
        <f>+C12+D12</f>
        <v>184451661.98759997</v>
      </c>
      <c r="F12" s="36"/>
      <c r="G12" s="35"/>
      <c r="H12" s="35"/>
      <c r="I12" s="36"/>
      <c r="J12" s="37"/>
      <c r="K12" s="37"/>
    </row>
    <row r="13" spans="1:13">
      <c r="A13" s="33"/>
      <c r="B13" s="211" t="s">
        <v>25</v>
      </c>
      <c r="C13" s="215"/>
      <c r="D13" s="215">
        <v>511473464.47679996</v>
      </c>
      <c r="E13" s="208">
        <f t="shared" si="0"/>
        <v>511473464.47679996</v>
      </c>
      <c r="F13" s="33"/>
      <c r="G13" s="33"/>
      <c r="H13" s="60"/>
      <c r="I13" s="33"/>
      <c r="J13" s="33"/>
      <c r="K13" s="33"/>
    </row>
    <row r="14" spans="1:13" ht="58.5" customHeight="1">
      <c r="A14" s="33"/>
      <c r="B14" s="217" t="s">
        <v>26</v>
      </c>
      <c r="C14" s="218">
        <f>+C7+C10-C11+C8</f>
        <v>32771400000</v>
      </c>
      <c r="D14" s="218">
        <f>+D7+D13+D12+D10</f>
        <v>2537972028.0935998</v>
      </c>
      <c r="E14" s="206" t="str">
        <f>+"TOTAL ACTIVO NETO AL "&amp;UPPER(TEXT(INDICE!O3,"DD \D\E MMMM \D\E AAAA"))</f>
        <v>TOTAL ACTIVO NETO AL 31 DE MARZO DE 2020</v>
      </c>
      <c r="F14" s="39"/>
      <c r="G14" s="39"/>
      <c r="H14" s="39"/>
      <c r="I14" s="39"/>
      <c r="J14" s="39"/>
      <c r="K14" s="39"/>
    </row>
    <row r="15" spans="1:13" ht="21" customHeight="1" thickBot="1">
      <c r="A15" s="33"/>
      <c r="B15" s="22"/>
      <c r="C15" s="22"/>
      <c r="D15" s="22"/>
      <c r="E15" s="219">
        <f>+C14+D14</f>
        <v>35309372028.093597</v>
      </c>
      <c r="F15" s="39"/>
      <c r="G15" s="39"/>
      <c r="H15" s="39"/>
      <c r="I15" s="39"/>
      <c r="J15" s="39"/>
      <c r="K15" s="39"/>
      <c r="M15" s="40"/>
    </row>
    <row r="16" spans="1:13" ht="15.75" thickTop="1">
      <c r="A16" s="41"/>
      <c r="B16" s="19"/>
      <c r="C16" s="39"/>
      <c r="D16" s="39"/>
      <c r="E16" s="39"/>
      <c r="F16" s="39"/>
      <c r="G16" s="39"/>
      <c r="H16" s="39"/>
      <c r="I16" s="39"/>
      <c r="J16" s="39"/>
      <c r="K16" s="39"/>
      <c r="M16" s="40"/>
    </row>
    <row r="17" spans="1:11">
      <c r="A17" s="33"/>
      <c r="B17" s="1" t="s">
        <v>343</v>
      </c>
      <c r="C17" s="39"/>
      <c r="D17" s="39"/>
      <c r="E17" s="39"/>
      <c r="F17" s="39"/>
      <c r="G17" s="39"/>
      <c r="H17" s="39"/>
      <c r="I17" s="39"/>
      <c r="J17" s="39"/>
      <c r="K17" s="39"/>
    </row>
    <row r="18" spans="1:11">
      <c r="A18" s="33"/>
      <c r="B18" s="23"/>
      <c r="C18" s="39"/>
      <c r="D18" s="39"/>
      <c r="E18" s="39"/>
      <c r="F18" s="39"/>
      <c r="G18" s="39"/>
      <c r="H18" s="39"/>
      <c r="I18" s="39"/>
      <c r="J18" s="39"/>
      <c r="K18" s="39"/>
    </row>
    <row r="19" spans="1:11">
      <c r="A19" s="33"/>
      <c r="B19" s="28"/>
      <c r="C19" s="39"/>
      <c r="D19" s="39"/>
      <c r="E19" s="39"/>
      <c r="F19" s="39"/>
      <c r="G19" s="39"/>
      <c r="H19" s="39"/>
      <c r="I19" s="39"/>
      <c r="J19" s="39"/>
      <c r="K19" s="39"/>
    </row>
    <row r="20" spans="1:11">
      <c r="A20" s="33"/>
      <c r="B20" s="23"/>
      <c r="C20" s="39"/>
      <c r="D20" s="39"/>
      <c r="E20" s="39"/>
      <c r="F20" s="39"/>
      <c r="G20" s="39"/>
      <c r="H20" s="39"/>
      <c r="I20" s="39"/>
      <c r="J20" s="39"/>
      <c r="K20" s="39"/>
    </row>
    <row r="21" spans="1:11">
      <c r="A21" s="33"/>
      <c r="B21" s="28"/>
      <c r="C21" s="39"/>
      <c r="D21" s="39"/>
      <c r="E21" s="39"/>
      <c r="F21" s="39"/>
      <c r="G21" s="39"/>
      <c r="H21" s="39"/>
      <c r="I21" s="39"/>
      <c r="J21" s="39"/>
      <c r="K21" s="39"/>
    </row>
    <row r="22" spans="1:11">
      <c r="A22" s="33"/>
      <c r="B22" s="39"/>
      <c r="C22" s="39"/>
      <c r="D22" s="39"/>
      <c r="E22" s="39"/>
      <c r="F22" s="39"/>
      <c r="G22" s="39"/>
      <c r="H22" s="39"/>
      <c r="I22" s="39"/>
      <c r="J22" s="39"/>
      <c r="K22" s="39"/>
    </row>
    <row r="23" spans="1:11">
      <c r="A23" s="33"/>
      <c r="B23" s="39"/>
      <c r="C23" s="39"/>
      <c r="D23" s="39"/>
      <c r="E23" s="39"/>
      <c r="F23" s="39"/>
      <c r="G23" s="39"/>
      <c r="H23" s="39"/>
      <c r="I23" s="39"/>
      <c r="J23" s="39"/>
      <c r="K23" s="39"/>
    </row>
    <row r="24" spans="1:11">
      <c r="A24" s="33"/>
      <c r="B24" s="39"/>
      <c r="C24" s="39"/>
      <c r="D24" s="39"/>
      <c r="E24" s="39"/>
      <c r="F24" s="39"/>
      <c r="G24" s="39"/>
      <c r="H24" s="39"/>
      <c r="I24" s="39"/>
      <c r="J24" s="39"/>
      <c r="K24" s="39"/>
    </row>
    <row r="25" spans="1:11">
      <c r="A25" s="42"/>
      <c r="B25" s="39"/>
      <c r="C25" s="39"/>
      <c r="D25" s="39"/>
      <c r="E25" s="39"/>
      <c r="F25" s="39"/>
      <c r="G25" s="39"/>
      <c r="H25" s="39"/>
      <c r="I25" s="39"/>
      <c r="J25" s="39"/>
      <c r="K25" s="39"/>
    </row>
    <row r="26" spans="1:11">
      <c r="A26" s="42"/>
      <c r="B26" s="39"/>
      <c r="C26" s="39"/>
      <c r="D26" s="39"/>
      <c r="E26" s="39"/>
      <c r="F26" s="39"/>
      <c r="G26" s="39"/>
      <c r="H26" s="39"/>
      <c r="I26" s="39"/>
      <c r="J26" s="39"/>
      <c r="K26" s="39"/>
    </row>
    <row r="28" spans="1:11">
      <c r="J28" s="40"/>
    </row>
    <row r="29" spans="1:11">
      <c r="G29" s="40"/>
    </row>
    <row r="30" spans="1:11">
      <c r="J30" s="40"/>
    </row>
    <row r="31" spans="1:11">
      <c r="J31" s="40"/>
    </row>
    <row r="32" spans="1:11">
      <c r="J32" s="40"/>
    </row>
    <row r="35" spans="2:8">
      <c r="B35" s="9"/>
      <c r="C35" s="5"/>
      <c r="D35" s="5"/>
      <c r="E35" s="331"/>
      <c r="F35" s="331"/>
      <c r="G35" s="331"/>
      <c r="H35" s="331"/>
    </row>
    <row r="36" spans="2:8">
      <c r="B36" s="9"/>
      <c r="C36" s="5"/>
      <c r="D36" s="5"/>
      <c r="E36" s="331"/>
      <c r="F36" s="331"/>
      <c r="G36" s="331"/>
      <c r="H36" s="331"/>
    </row>
  </sheetData>
  <mergeCells count="6">
    <mergeCell ref="E35:H35"/>
    <mergeCell ref="E36:H36"/>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2273F-07C9-4A91-9FAB-FCAA0C9DE6A2}">
  <dimension ref="A1:J36"/>
  <sheetViews>
    <sheetView showGridLines="0" workbookViewId="0">
      <selection activeCell="B29" sqref="B29"/>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6.140625" style="1" bestFit="1" customWidth="1"/>
    <col min="6" max="6" width="6.5703125" style="4" customWidth="1"/>
    <col min="7" max="7" width="7.42578125" style="4"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45"/>
    </row>
    <row r="2" spans="1:10">
      <c r="B2" s="2"/>
      <c r="C2" s="3"/>
      <c r="E2" s="337"/>
      <c r="F2" s="337"/>
      <c r="G2" s="337"/>
      <c r="H2" s="337"/>
    </row>
    <row r="3" spans="1:10" ht="26.25">
      <c r="B3" s="349" t="s">
        <v>0</v>
      </c>
      <c r="C3" s="349"/>
      <c r="D3" s="349"/>
      <c r="E3" s="349"/>
      <c r="F3" s="3"/>
      <c r="G3" s="339"/>
      <c r="H3" s="339"/>
    </row>
    <row r="4" spans="1:10" ht="18">
      <c r="A4" s="4"/>
      <c r="B4" s="338" t="str">
        <f>+"ESTADO DE FLUJOS DE CAJA  AL "&amp;UPPER(TEXT(INDICE!O3,"DD \D\E MMMM \D\E AAAA"))</f>
        <v>ESTADO DE FLUJOS DE CAJA  AL 31 DE MARZO DE 2020</v>
      </c>
      <c r="C4" s="338"/>
      <c r="D4" s="338"/>
      <c r="E4" s="338"/>
    </row>
    <row r="5" spans="1:10" ht="16.5" customHeight="1">
      <c r="A5" s="5"/>
      <c r="B5" s="331" t="s">
        <v>65</v>
      </c>
      <c r="C5" s="331"/>
      <c r="D5" s="331"/>
      <c r="E5" s="331"/>
    </row>
    <row r="6" spans="1:10" ht="15">
      <c r="A6" s="5"/>
      <c r="B6" s="123"/>
      <c r="C6" s="123"/>
      <c r="G6" s="18"/>
      <c r="H6" s="18"/>
      <c r="I6" s="18"/>
    </row>
    <row r="7" spans="1:10" s="7" customFormat="1" ht="15">
      <c r="A7" s="1"/>
      <c r="B7" s="96"/>
      <c r="C7" s="222">
        <f>+INDICE!P3</f>
        <v>2020</v>
      </c>
      <c r="D7" s="223"/>
      <c r="E7" s="224">
        <f>+INDICE!P2</f>
        <v>2019</v>
      </c>
      <c r="G7" s="19"/>
      <c r="H7" s="19"/>
      <c r="I7" s="26"/>
      <c r="J7" s="26"/>
    </row>
    <row r="8" spans="1:10" s="7" customFormat="1" ht="15">
      <c r="A8" s="1"/>
      <c r="B8" s="92"/>
      <c r="C8" s="8" t="s">
        <v>1</v>
      </c>
      <c r="D8" s="125"/>
      <c r="E8" s="195" t="s">
        <v>1</v>
      </c>
      <c r="G8" s="19"/>
      <c r="H8" s="19"/>
      <c r="I8" s="19"/>
    </row>
    <row r="9" spans="1:10" s="7" customFormat="1" ht="15">
      <c r="A9" s="1"/>
      <c r="B9" s="85"/>
      <c r="C9" s="182"/>
      <c r="D9" s="225"/>
      <c r="E9" s="226"/>
      <c r="G9" s="19"/>
      <c r="H9" s="19"/>
      <c r="I9" s="19"/>
    </row>
    <row r="10" spans="1:10" s="7" customFormat="1" ht="15">
      <c r="A10" s="1"/>
      <c r="B10" s="89" t="s">
        <v>2</v>
      </c>
      <c r="C10" s="61">
        <f>+E26</f>
        <v>200101644.05759987</v>
      </c>
      <c r="D10" s="225"/>
      <c r="E10" s="195">
        <v>2159892719.1624999</v>
      </c>
      <c r="G10" s="19"/>
      <c r="H10" s="19"/>
      <c r="I10" s="19"/>
    </row>
    <row r="11" spans="1:10" s="7" customFormat="1" ht="15">
      <c r="A11" s="1"/>
      <c r="B11" s="85" t="s">
        <v>3</v>
      </c>
      <c r="C11" s="182"/>
      <c r="D11" s="182"/>
      <c r="E11" s="226"/>
      <c r="G11" s="19"/>
      <c r="H11" s="19"/>
      <c r="I11" s="19"/>
    </row>
    <row r="12" spans="1:10" s="7" customFormat="1" ht="15">
      <c r="A12" s="5"/>
      <c r="B12" s="89" t="s">
        <v>4</v>
      </c>
      <c r="C12" s="227"/>
      <c r="D12" s="227"/>
      <c r="E12" s="228"/>
      <c r="G12" s="19"/>
      <c r="H12" s="19"/>
      <c r="I12" s="19"/>
    </row>
    <row r="13" spans="1:10" s="7" customFormat="1" ht="15">
      <c r="A13" s="5"/>
      <c r="B13" s="89" t="s">
        <v>5</v>
      </c>
      <c r="C13" s="227"/>
      <c r="D13" s="227"/>
      <c r="E13" s="228"/>
      <c r="G13" s="19"/>
      <c r="H13" s="19"/>
      <c r="I13" s="21"/>
    </row>
    <row r="14" spans="1:10" s="7" customFormat="1" ht="15">
      <c r="A14" s="1"/>
      <c r="B14" s="85" t="s">
        <v>6</v>
      </c>
      <c r="C14" s="194">
        <v>-645670184.56440258</v>
      </c>
      <c r="D14" s="229"/>
      <c r="E14" s="278">
        <v>-3563244713.6640005</v>
      </c>
      <c r="G14" s="19"/>
      <c r="H14" s="19"/>
      <c r="I14" s="12"/>
    </row>
    <row r="15" spans="1:10" s="7" customFormat="1">
      <c r="A15" s="1"/>
      <c r="B15" s="85" t="s">
        <v>7</v>
      </c>
      <c r="C15" s="318">
        <v>0</v>
      </c>
      <c r="D15" s="227"/>
      <c r="E15" s="278">
        <v>0</v>
      </c>
      <c r="G15" s="19"/>
      <c r="H15" s="19"/>
      <c r="I15" s="19"/>
    </row>
    <row r="16" spans="1:10" s="7" customFormat="1">
      <c r="A16" s="1"/>
      <c r="B16" s="85" t="s">
        <v>8</v>
      </c>
      <c r="C16" s="194">
        <v>13320459.872399999</v>
      </c>
      <c r="D16" s="227"/>
      <c r="E16" s="278">
        <v>1592257896.0015001</v>
      </c>
      <c r="G16" s="19"/>
      <c r="H16" s="19"/>
      <c r="I16" s="19"/>
    </row>
    <row r="17" spans="1:10" s="7" customFormat="1">
      <c r="A17" s="1"/>
      <c r="B17" s="85" t="s">
        <v>9</v>
      </c>
      <c r="C17" s="230">
        <v>0</v>
      </c>
      <c r="D17" s="227"/>
      <c r="E17" s="278">
        <v>0</v>
      </c>
      <c r="G17" s="19"/>
      <c r="H17" s="19"/>
      <c r="I17" s="19"/>
    </row>
    <row r="18" spans="1:10" s="7" customFormat="1">
      <c r="A18" s="1"/>
      <c r="B18" s="85" t="s">
        <v>10</v>
      </c>
      <c r="C18" s="13">
        <f>+C14+C15+C16+C17</f>
        <v>-632349724.69200253</v>
      </c>
      <c r="D18" s="227"/>
      <c r="E18" s="231">
        <f>+E14+E15+E16+E17</f>
        <v>-1970986817.6625004</v>
      </c>
      <c r="G18" s="19"/>
      <c r="H18" s="19"/>
      <c r="I18" s="19"/>
    </row>
    <row r="19" spans="1:10" s="7" customFormat="1">
      <c r="A19" s="1"/>
      <c r="B19" s="85"/>
      <c r="C19" s="229"/>
      <c r="D19" s="227"/>
      <c r="E19" s="232"/>
      <c r="G19" s="19"/>
      <c r="H19" s="19"/>
      <c r="I19" s="19"/>
    </row>
    <row r="20" spans="1:10" s="7" customFormat="1" ht="15">
      <c r="A20" s="1"/>
      <c r="B20" s="89" t="s">
        <v>11</v>
      </c>
      <c r="C20" s="229"/>
      <c r="D20" s="227"/>
      <c r="E20" s="319"/>
      <c r="G20" s="19"/>
      <c r="H20" s="19"/>
      <c r="I20" s="19"/>
    </row>
    <row r="21" spans="1:10" s="7" customFormat="1" ht="15">
      <c r="A21" s="5"/>
      <c r="B21" s="85" t="s">
        <v>12</v>
      </c>
      <c r="C21" s="318">
        <v>0</v>
      </c>
      <c r="D21" s="227"/>
      <c r="E21" s="319">
        <v>0</v>
      </c>
      <c r="G21" s="19"/>
      <c r="H21" s="19"/>
      <c r="I21" s="19"/>
    </row>
    <row r="22" spans="1:10" s="7" customFormat="1" ht="15">
      <c r="A22" s="5"/>
      <c r="B22" s="85" t="s">
        <v>66</v>
      </c>
      <c r="C22" s="318"/>
      <c r="D22" s="227"/>
      <c r="E22" s="319">
        <v>0</v>
      </c>
      <c r="G22" s="19"/>
      <c r="H22" s="19"/>
      <c r="I22" s="19"/>
    </row>
    <row r="23" spans="1:10" s="7" customFormat="1" ht="15">
      <c r="A23" s="5"/>
      <c r="B23" s="85" t="s">
        <v>13</v>
      </c>
      <c r="C23" s="233">
        <v>695924929.83599997</v>
      </c>
      <c r="D23" s="227"/>
      <c r="E23" s="319">
        <f>+'1'!E22*INDICE!$M$3</f>
        <v>0</v>
      </c>
      <c r="G23" s="19"/>
      <c r="H23" s="19"/>
      <c r="I23" s="19"/>
    </row>
    <row r="24" spans="1:10" s="7" customFormat="1">
      <c r="A24" s="1"/>
      <c r="B24" s="85" t="s">
        <v>14</v>
      </c>
      <c r="C24" s="320">
        <v>0</v>
      </c>
      <c r="D24" s="227"/>
      <c r="E24" s="319">
        <f>+'1'!E23*INDICE!$M$3</f>
        <v>0</v>
      </c>
    </row>
    <row r="25" spans="1:10" s="7" customFormat="1">
      <c r="A25" s="1"/>
      <c r="B25" s="85" t="s">
        <v>15</v>
      </c>
      <c r="C25" s="229">
        <f>+C23+C24+C22</f>
        <v>695924929.83599997</v>
      </c>
      <c r="D25" s="227"/>
      <c r="E25" s="319">
        <f>+'1'!E24*INDICE!$M$3</f>
        <v>0</v>
      </c>
    </row>
    <row r="26" spans="1:10" s="7" customFormat="1" ht="15.75" thickBot="1">
      <c r="A26" s="5"/>
      <c r="B26" s="89" t="s">
        <v>16</v>
      </c>
      <c r="C26" s="315">
        <f>+C18+C25+C10</f>
        <v>263676849.2015973</v>
      </c>
      <c r="D26" s="316"/>
      <c r="E26" s="317">
        <f>+'1'!E25*INDICE!$M$3</f>
        <v>200101644.05759987</v>
      </c>
      <c r="I26" s="19"/>
      <c r="J26" s="19"/>
    </row>
    <row r="27" spans="1:10" s="7" customFormat="1" ht="15" thickTop="1">
      <c r="A27" s="1"/>
      <c r="B27" s="92"/>
      <c r="C27" s="94"/>
      <c r="D27" s="94"/>
      <c r="E27" s="95"/>
      <c r="I27" s="19"/>
    </row>
    <row r="28" spans="1:10" s="7" customFormat="1">
      <c r="A28" s="1"/>
      <c r="B28" s="1"/>
      <c r="C28" s="10"/>
      <c r="D28" s="10"/>
      <c r="E28" s="10"/>
    </row>
    <row r="29" spans="1:10">
      <c r="B29" s="1" t="s">
        <v>343</v>
      </c>
      <c r="C29" s="22"/>
      <c r="D29" s="22"/>
      <c r="E29" s="22"/>
    </row>
    <row r="30" spans="1:10" ht="15">
      <c r="B30" s="23"/>
      <c r="C30" s="18"/>
      <c r="D30" s="18"/>
      <c r="E30" s="18"/>
      <c r="F30" s="18"/>
      <c r="G30" s="18"/>
      <c r="H30" s="18"/>
      <c r="I30" s="18"/>
    </row>
    <row r="31" spans="1:10">
      <c r="B31" s="28"/>
      <c r="C31" s="22"/>
      <c r="D31" s="22"/>
      <c r="E31" s="22"/>
    </row>
    <row r="32" spans="1:10" ht="15">
      <c r="B32" s="23"/>
      <c r="C32" s="22"/>
      <c r="D32" s="22"/>
      <c r="E32" s="22"/>
    </row>
    <row r="33" spans="2:7">
      <c r="C33" s="22"/>
      <c r="D33" s="22"/>
      <c r="E33" s="22"/>
    </row>
    <row r="34" spans="2:7" ht="15">
      <c r="B34" s="9"/>
      <c r="C34" s="331"/>
      <c r="D34" s="331"/>
      <c r="E34" s="331"/>
      <c r="F34" s="331"/>
      <c r="G34" s="331"/>
    </row>
    <row r="35" spans="2:7" ht="15">
      <c r="B35" s="9"/>
      <c r="C35" s="331"/>
      <c r="D35" s="331"/>
      <c r="E35" s="331"/>
      <c r="F35" s="331"/>
      <c r="G35" s="331"/>
    </row>
    <row r="36" spans="2:7">
      <c r="C36" s="22"/>
      <c r="D36" s="22"/>
      <c r="E36" s="22"/>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 Id="rId4" Type="http://schemas.openxmlformats.org/package/2006/relationships/digital-signature/signature" Target="sig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oHC2/Gt/D9vtU6P/ASbe6veKBsf4PguBgrohIBRi7MA=</DigestValue>
    </Reference>
    <Reference Type="http://www.w3.org/2000/09/xmldsig#Object" URI="#idOfficeObject">
      <DigestMethod Algorithm="http://www.w3.org/2001/04/xmlenc#sha256"/>
      <DigestValue>Dhpbjx6neJ7AXncP/nZN3kzqOhcjMjth4K09iSqlCBw=</DigestValue>
    </Reference>
    <Reference Type="http://uri.etsi.org/01903#SignedProperties" URI="#idSignedProperties">
      <Transforms>
        <Transform Algorithm="http://www.w3.org/TR/2001/REC-xml-c14n-20010315"/>
      </Transforms>
      <DigestMethod Algorithm="http://www.w3.org/2001/04/xmlenc#sha256"/>
      <DigestValue>xKxiDjNdcC47XYgqXhSzG3Ut6nqVk0S81NqhYfpXg7U=</DigestValue>
    </Reference>
    <Reference Type="http://www.w3.org/2000/09/xmldsig#Object" URI="#idValidSigLnImg">
      <DigestMethod Algorithm="http://www.w3.org/2001/04/xmlenc#sha256"/>
      <DigestValue>H0tRHM7wvZbLRGbstyG4RkTl/g2hLVWEreBxlXXBvQw=</DigestValue>
    </Reference>
    <Reference Type="http://www.w3.org/2000/09/xmldsig#Object" URI="#idInvalidSigLnImg">
      <DigestMethod Algorithm="http://www.w3.org/2001/04/xmlenc#sha256"/>
      <DigestValue>fWyQ3lsx2swYNKMY4x/c+dX1FFWn8Znh7lW5SY9HSQs=</DigestValue>
    </Reference>
  </SignedInfo>
  <SignatureValue>KC2KwMy0tjn/qurOkVKI2CaQq+ogKd2BkT3WmoERwTQwPFrwmh+mmqlcFTmzovEJe0pfjrxxpqoF
n+Bej0OYVTc5vSIs20bqF8SpnpZM+WDWZR1dxXmE8tOZnqhTPH1yJmIfctS2aFyjDcGZCYVM0rzD
TR4WW6a6na7mkMoL6eo4bMSbG+YCEqTv9H7ivSRlRzrZgxMdYD43jL7XJxa5RMrRB1KIR5JUYpon
cX5RXVLQSP8PSWc7i3TST3l0vSWu+pcjxhhtg2mHqe9S2rsK+IeLL6pS5OGEFVN1EpRwlyPrYkeY
7tapOwEZOKK1ahXX1b5S1CFFzfvX4K2yfHtZ1g==</SignatureValue>
  <KeyInfo>
    <X509Data>
      <X509Certificate>MIIIATCCBemgAwIBAgIIZE5R1+m/fe4wDQYJKoZIhvcNAQELBQAwWzEXMBUGA1UEBRMOUlVDIDgwMDUwMTcyLTExGjAYBgNVBAMTEUNBLURPQ1VNRU5UQSBTLkEuMRcwFQYDVQQKEw5ET0NVTUVOVEEgUy5BLjELMAkGA1UEBhMCUFkwHhcNMTkxMDMxMTMxMzIyWhcNMjExMDMwMTMyMzIyWjCBpDELMAkGA1UEBhMCUFkxFjAUBgNVBAQMDUdBUkNJQSBBR1VJQVIxETAPBgNVBAUTCENJMzI4MjY0MRcwFQYDVQQqDA5NQVJJQSBBR1VTVElOQTEXMBUGA1UECgwOUEVSU09OQSBGSVNJQ0ExETAPBgNVBAsMCEZJUk1BIEYyMSUwIwYDVQQDDBxNQVJJQSBBR1VTVElOQSBHQVJDSUEgQUdVSUFSMIIBIjANBgkqhkiG9w0BAQEFAAOCAQ8AMIIBCgKCAQEA3yFcP4DGxGW6FrkRPgnKrC8kZ+XcjSM+o/gHVxwZAOfrNYeih+RSYMqWX/yIaKu+PMnHIXiso1AIpa3L7VSSkgNbWrXUUPYxTCbF7mouW2gc58uKCioUQ/ftKMiAZs/QELW2I37Lr0CTfQUDW58SsWDkKAH5pUk4v6Tel1w9zELkUrWItmr+N9qtrWEuv0v2NmyBAXH7Bxh0HedqnE6tSx2IIGGJjFQAoNcZDd5kxNF1Fgtrnm5oSlsT8048lk70++GcAycXYucsyhqFherjzOtzfpKmuFxDMyD6CO5sKLf7UX7dqneIMfA0pfBGnPYSVpjsIaTBqu17OxD+SwXg4QIDAQABo4IDfTCCA3kwDAYDVR0TAQH/BAIwADAOBgNVHQ8BAf8EBAMCBeAwKgYDVR0lAQH/BCAwHgYIKwYBBQUHAwEGCCsGAQUFBwMCBggrBgEFBQcDBDAdBgNVHQ4EFgQUP1NafFbU+rNar2mnBKrRzBuuBf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IgYDVR0RBBswGYEXbWdhcmNpYWFndWlhckBnbWFpbC5jb20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GzaO89CSrHL9y/pzzgk4rNf+zqxpOtJk0LesLlRg0wIUTLZYbYbpsZTAcDuwVdme/vLIiu1MuzdeogA6fGKbxwIUMmXUMLPyU/LRH/2ZnWR9aOwnasG4UxbNsN8fgL8HsPrvWhykKSLhUV9VtUl9qZ46SrTXdPd/0wzGrO/Fbs8YFEYBopYgxjYzt2AIIzl809AnI+Azv7Y8kqsJDPp2VXdc5ZM+IJJigpMSYtMloug2bhL0xXvuobEAmymb7B/sDImEFv97/JKC6w5iXUwaVDEqvaGzDQnQRg6JMMLmtMPdFfgkIvfCAahCt+4oJCBO/++AhZMlSkW8BTFrrtRGfDgned4Byx90Z3+bsEVsNO9XlPkcuZCwojSb67PFwkkvdWv469sN+QEwIe18Bs5doDkDIPyH2hFcQElUqZngxANug0ssw4z8hS0G4X/7GYimGxW27wZKuoxvQ9ejjeKFqjLMECn3FW4AUnnwiop4xsZxGPu6FF2v8C4PKnf9ApB+/5orcUf3vDrfTCL3Y3+ZRRR7Gu3kmSW7G8XP3yCaFSvpIM1nKUiCTc9kH7hmRC6GV0MKzNL350Bs/NaIq5NVhq1/cjHPM37/Aa2lLiL2brHJmcKDgmy23qN0lbQX+dQrNYL+jVJeWx51esukMU6Gr8do2ik1eaYHTUKqyDBhoI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yothMe0VPSzI2e894sP9AcU9hW+9tBoKjRa5X2eHMr8=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AYAOduD7Xu70YQREXN5ovNe1Pi58DqlaHSR84kjYXmA=</DigestValue>
      </Reference>
      <Reference URI="/xl/media/image3.emf?ContentType=image/x-emf">
        <DigestMethod Algorithm="http://www.w3.org/2001/04/xmlenc#sha256"/>
        <DigestValue>Wrh0mGftgXZN2u7+0Yh1u0xG2FIk5UC162+DTERIQI4=</DigestValue>
      </Reference>
      <Reference URI="/xl/media/image4.emf?ContentType=image/x-emf">
        <DigestMethod Algorithm="http://www.w3.org/2001/04/xmlenc#sha256"/>
        <DigestValue>H6AyOjol+Y5jRGeB19oJtB5E0D0fmJP0LoFhGbnXS78=</DigestValue>
      </Reference>
      <Reference URI="/xl/media/image5.emf?ContentType=image/x-emf">
        <DigestMethod Algorithm="http://www.w3.org/2001/04/xmlenc#sha256"/>
        <DigestValue>AAC60T4QcjGpByuDIONyJNfVavz2wu2jsrLxYOb2bDM=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X/+ed5Fae1CZ+lbP1cXL9ktAhYQIj6md1jKEUClhOXM=</DigestValue>
      </Reference>
      <Reference URI="/xl/styles.xml?ContentType=application/vnd.openxmlformats-officedocument.spreadsheetml.styles+xml">
        <DigestMethod Algorithm="http://www.w3.org/2001/04/xmlenc#sha256"/>
        <DigestValue>4K0AYJZA44vjL7hi6DIQWMry+vQWVkZ0F9XI64BIqbY=</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rJjbVYXkMQ6apxRogMK0na7/KX4/jjFCOnjnYWKjLY4=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4ujkJXqb9aawVEt8dvLnDoO3neH/wY7eFnXEsWOGRqQ=</DigestValue>
      </Reference>
      <Reference URI="/xl/worksheets/sheet10.xml?ContentType=application/vnd.openxmlformats-officedocument.spreadsheetml.worksheet+xml">
        <DigestMethod Algorithm="http://www.w3.org/2001/04/xmlenc#sha256"/>
        <DigestValue>LBCigtTVEzwp2wz6unMfkpjPIJ24KRCk90b+bgJq9js=</DigestValue>
      </Reference>
      <Reference URI="/xl/worksheets/sheet11.xml?ContentType=application/vnd.openxmlformats-officedocument.spreadsheetml.worksheet+xml">
        <DigestMethod Algorithm="http://www.w3.org/2001/04/xmlenc#sha256"/>
        <DigestValue>l2zQoo8hQvWzjzxwIDJOchHuqkSZo+3buRVJ2GUi2ME=</DigestValue>
      </Reference>
      <Reference URI="/xl/worksheets/sheet12.xml?ContentType=application/vnd.openxmlformats-officedocument.spreadsheetml.worksheet+xml">
        <DigestMethod Algorithm="http://www.w3.org/2001/04/xmlenc#sha256"/>
        <DigestValue>4nhJt+HWbJbnAriOjYvUCWaONg8LkZGaPV8vNb/kURc=</DigestValue>
      </Reference>
      <Reference URI="/xl/worksheets/sheet2.xml?ContentType=application/vnd.openxmlformats-officedocument.spreadsheetml.worksheet+xml">
        <DigestMethod Algorithm="http://www.w3.org/2001/04/xmlenc#sha256"/>
        <DigestValue>uOnCLpaEDfHHD1RBF+CdzRgsCcSzNA9cOtWOBsXZfmc=</DigestValue>
      </Reference>
      <Reference URI="/xl/worksheets/sheet3.xml?ContentType=application/vnd.openxmlformats-officedocument.spreadsheetml.worksheet+xml">
        <DigestMethod Algorithm="http://www.w3.org/2001/04/xmlenc#sha256"/>
        <DigestValue>twupKn4wIk4en2WpjhlU3Ep7UPCwyDbmkQTScVusjd0=</DigestValue>
      </Reference>
      <Reference URI="/xl/worksheets/sheet4.xml?ContentType=application/vnd.openxmlformats-officedocument.spreadsheetml.worksheet+xml">
        <DigestMethod Algorithm="http://www.w3.org/2001/04/xmlenc#sha256"/>
        <DigestValue>8FM4aE5GxD9nCS1JRF9jWzvPKqlY5l4YQqRFZPtQ4XI=</DigestValue>
      </Reference>
      <Reference URI="/xl/worksheets/sheet5.xml?ContentType=application/vnd.openxmlformats-officedocument.spreadsheetml.worksheet+xml">
        <DigestMethod Algorithm="http://www.w3.org/2001/04/xmlenc#sha256"/>
        <DigestValue>d+3uYyivO96l7WkUDxwRqvgs3eCIza+JpzxkHHwESGE=</DigestValue>
      </Reference>
      <Reference URI="/xl/worksheets/sheet6.xml?ContentType=application/vnd.openxmlformats-officedocument.spreadsheetml.worksheet+xml">
        <DigestMethod Algorithm="http://www.w3.org/2001/04/xmlenc#sha256"/>
        <DigestValue>0COacccoe91soNhSw/B0fjqVFS8JCWAIPndEoYFYa+0=</DigestValue>
      </Reference>
      <Reference URI="/xl/worksheets/sheet7.xml?ContentType=application/vnd.openxmlformats-officedocument.spreadsheetml.worksheet+xml">
        <DigestMethod Algorithm="http://www.w3.org/2001/04/xmlenc#sha256"/>
        <DigestValue>XSqBHg46rIFyne8CFRu7N+xTi27EfoQH/SdQ/uZXtis=</DigestValue>
      </Reference>
      <Reference URI="/xl/worksheets/sheet8.xml?ContentType=application/vnd.openxmlformats-officedocument.spreadsheetml.worksheet+xml">
        <DigestMethod Algorithm="http://www.w3.org/2001/04/xmlenc#sha256"/>
        <DigestValue>Ahl7PLUgBX6LN9NawMrGx0ZRgKfSms81xjkGgMJQ3XM=</DigestValue>
      </Reference>
      <Reference URI="/xl/worksheets/sheet9.xml?ContentType=application/vnd.openxmlformats-officedocument.spreadsheetml.worksheet+xml">
        <DigestMethod Algorithm="http://www.w3.org/2001/04/xmlenc#sha256"/>
        <DigestValue>tKASxe7/Hnjs4nlrJH7sozBrEK5ujQJMufc6BuGM+c0=</DigestValue>
      </Reference>
    </Manifest>
    <SignatureProperties>
      <SignatureProperty Id="idSignatureTime" Target="#idPackageSignature">
        <mdssi:SignatureTime xmlns:mdssi="http://schemas.openxmlformats.org/package/2006/digital-signature">
          <mdssi:Format>YYYY-MM-DDThh:mm:ssTZD</mdssi:Format>
          <mdssi:Value>2020-06-29T21:41:25Z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Agustina Garcia Aguiar</SignatureText>
          <SignatureImage/>
          <SignatureComments/>
          <WindowsVersion>10.0</WindowsVersion>
          <OfficeVersion>16.0.12827/20</OfficeVersion>
          <ApplicationVersion>16.0.12827</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2020-06-29T21:41:25Z</xd:SigningTime>
          <xd:SigningCertificate>
            <xd:Cert>
              <xd:CertDigest>
                <DigestMethod Algorithm="http://www.w3.org/2001/04/xmlenc#sha256"/>
                <DigestValue>uVpYsuncVOylbupU1+KsRwJ5mDvOqzR31XBDb+d7pzs=</DigestValue>
              </xd:CertDigest>
              <xd:IssuerSerial>
                <X509IssuerName>C=PY, O=DOCUMENTA S.A., CN=CA-DOCUMENTA S.A., SERIALNUMBER=RUC 80050172-1</X509IssuerName>
                <X509SerialNumber>7227804439757684206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AcBAAB/AAAAAAAAAAAAAAD8GwAAkQ0AACBFTUYAAAEAGBwAAKoAAAAGAAAAAAAAAAAAAAAAAAAAgAcAADgEAAAJAgAAJQEAAAAAAAAAAAAAAAAAACjzBwCIeAQ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FdkCQAAAAkAAAAwwi8DQElUdn50wWQ4g1wA4PozAyUAAACF/5PHEGVbBbBjWwVsW8NkN9p9GajCLwN+4lhkAgIAAEzCLwMlAAAAMwAAAGAAAAAzAAAAIgAAADTWWQV/2X0Z/////xKz25Xh51hk4MMvA9nZ13Qwwi8DAAAAAAAA13QCAgAA9f///wAAAAAAAAAAAAAAAJABAAAAAAABAAAAAHMAZQBnAG8AZQAgAHUAaQDtGsp1lMIvAxGx9XYAAFR2iMIvAwAAAACQwi8DAAAAAGzIV2QAAFR2AAAAABMAFAB+dMFkQElUdqjCLwM0Xyh2AABUdn50wWRsyFdkZHYACAAAAAAlAAAADAAAAAEAAAAYAAAADAAAAAAAAAASAAAADAAAAAEAAAAeAAAAGAAAAL0AAAAEAAAA9wAAABEAAAAlAAAADAAAAAEAAABUAAAAiAAAAL4AAAAEAAAA9QAAABAAAAABAAAAVRXZQXsJ2UG+AAAABAAAAAoAAABMAAAAAAAAAAAAAAAAAAAA//////////9gAAAAMgA5AC8AMAA2AC8AMgAwADIAMAAGAAAABgAAAAQAAAAGAAAABgAAAAQAAAAGAAAABgAAAAYAAAAGAAAASwAAAEAAAAAwAAAABQAAACAAAAABAAAAAQAAABAAAAAAAAAAAAAAAAgBAACAAAAAAAAAAAAAAAAIAQAAgAAAAFIAAABwAQAAAgAAABAAAAAHAAAAAAAAAAAAAAC8AgAAAAAAAAECAiJTAHkAcwB0AGUAbQAAAAAAAAAAAAAAAAAAAAAAAAAAAAAAAAAAAAAAAAAAAAAAAAAAAAAAAAAAAAAAAAAAAAAAAAAgdwSPLgO+VSB3CQAAAOD6MwPpVSB3UI8uA+D6MwNUdMFkAAAAAFR0wWQAAAAA4PozAwAAAAAAAAAAAAAAAAAAAAAI3jMDAAAAAAAAAAAAAAAAAAAAAAAAAAAAAAAAAAAAAAAAAAAAAAAAAAAAAAAAAAAAAAAAAAAAAAAAAAAAAAAAAAAAAAFWy3Xj5VTM+I8uA6ItG3cAAAAAAQAAAFCPLgP//wAAAAAAAFwwG3dcMBt34JAuAyiQLgMskC4DAADBZAcAAAAAAAAAhkH2dgkAAABUBtv/BwAAAGCQLgPkXex2AdgAAGCQLgM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C8DrdrXdAAAAADsuy8DAAAAAJS7LwPE44FlAAAzAwAAAAAgAAAAZMAvA6APAAAMwC8DNqOzYyAAAAABAAAAil8LgMh/9hFfprNj3LsvA2qItWPIf/YRAAAAAPhHDyAsFwtkAgAAAN7K25UAAAAAnL0vA9nZ13Tsuy8DBwAAAAAA13SgvC8D4P///wAAAAAAAAAAAAAAAJABAAAAAAABAAAAAGEAcgBpAGEAbAAAAAAAAAAAAAAAAAAAAAAAAAAAAAAABgAAAAAAAACGQfZ2AAAAAFQG2/8GAAAAUL0vA+Rd7HYB2AAAUL0vAwAAAAAAAAAAAAAAAAAAAAAAAAAAZHYACAAAAAAlAAAADAAAAAMAAAAYAAAADAAAAAAAAAASAAAADAAAAAEAAAAWAAAADAAAAAgAAABUAAAAVAAAAAoAAAAnAAAAHgAAAEoAAAABAAAAVRXZQXsJ2UEKAAAASwAAAAEAAABMAAAABAAAAAkAAAAnAAAAIAAAAEsAAABQAAAAWAAn3x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JAAAARwAAACkAAAAzAAAAoQAAABUAAAAhAPAAAAAAAAAAAAAAAIA/AAAAAAAAAAAAAIA/AAAAAAAAAAAAAAAAAAAAAAAAAAAAAAAAAAAAAAAAAAAlAAAADAAAAAAAAIAoAAAADAAAAAQAAABSAAAAcAEAAAQAAADw////AAAAAAAAAAAAAAAAkAEAAAAAAAEAAAAAcwBlAGcAbwBlACAAdQBpAAAAAAAAAAAAAAAAAAAAAAAAAAAAAAAAAAAAAAAAAAAAAAAAAAAAAAAAAAAAAAAAAAAALwOt2td0vAIAACS8LwMAAAAAUwB5AHMAdABlAG0AAAAAAAAAAAAAAAAAAAAAAAAAAAAAAAAAJDeWOgC8LwNzukRgAQAAAKi8LwMgDQCEAAAAACOgfRkMvC8Do7pdZNgoWgUg1ewOBs3blQIAAADUvS8D2dnXdCS8LwMHAAAAAADXdFYiC4Dw////AAAAAAAAAAAAAAAAkAEAAAAAAAEAAAAAcwBlAGcAbwBlACAAdQBpAAAAAAAAAAAAAAAAAAAAAAAJAAAAAAAAAIZB9nYAAAAAVAbb/wkAAACIvS8D5F3sdgHYAACIvS8DAAAAAAAAAAAAAAAAAAAAAAAAAABkdgAIAAAAACUAAAAMAAAABAAAABgAAAAMAAAAAAAAABIAAAAMAAAAAQAAAB4AAAAYAAAAKQAAADMAAADKAAAASAAAACUAAAAMAAAABAAAAFQAAADQAAAAKgAAADMAAADIAAAARwAAAAEAAABVFdlBewnZQSoAAAAzAAAAFgAAAEwAAAAAAAAAAAAAAAAAAAD//////////3gAAABBAGcAdQBzAHQAaQBuAGEAIABHAGEAcgBjAGkAYQAgAEEAZwB1AGkAYQByAAoAAAAJAAAACQAAAAcAAAAFAAAABAAAAAkAAAAIAAAABAAAAAsAAAAIAAAABgAAAAcAAAAEAAAACAAAAAQAAAAKAAAACQAAAAkAAAAEAAAACAAAAAYAAABLAAAAQAAAADAAAAAFAAAAIAAAAAEAAAABAAAAEAAAAAAAAAAAAAAACAEAAIAAAAAAAAAAAAAAAAgBAACAAAAAJQAAAAwAAAACAAAAJwAAABgAAAAFAAAAAAAAAP///wAAAAAAJQAAAAwAAAAFAAAATAAAAGQAAAAAAAAAUAAAAAcBAAB8AAAAAAAAAFAAAAAIAQAALQAAACEA8AAAAAAAAAAAAAAAgD8AAAAAAAAAAAAAgD8AAAAAAAAAAAAAAAAAAAAAAAAAAAAAAAAAAAAAAAAAACUAAAAMAAAAAAAAgCgAAAAMAAAABQAAACcAAAAYAAAABQAAAAAAAAD///8AAAAAACUAAAAMAAAABQAAAEwAAABkAAAACQAAAFAAAAD+AAAAXAAAAAkAAABQAAAA9gAAAA0AAAAhAPAAAAAAAAAAAAAAAIA/AAAAAAAAAAAAAIA/AAAAAAAAAAAAAAAAAAAAAAAAAAAAAAAAAAAAAAAAAAAlAAAADAAAAAAAAIAoAAAADAAAAAUAAAAlAAAADAAAAAEAAAAYAAAADAAAAAAAAAASAAAADAAAAAEAAAAeAAAAGAAAAAkAAABQAAAA/wAAAF0AAAAlAAAADAAAAAEAAABUAAAA9AAAAAoAAABQAAAAnwAAAFwAAAABAAAAVRXZQXsJ2UEKAAAAUAAAABwAAABMAAAAAAAAAAAAAAAAAAAA//////////+EAAAATQBhAHIAaQBhACAAQQBnAHUAcwB0AGkAbgBhACAARwBhAHIAYwBpAGEAIABBAGcAdQBpAGEAcgAKAAAABgAAAAQAAAADAAAABgAAAAMAAAAHAAAABwAAAAcAAAAFAAAABAAAAAMAAAAHAAAABgAAAAMAAAAIAAAABgAAAAQAAAAFAAAAAwAAAAYAAAADAAAABwAAAAcAAAAHAAAAAwAAAAYAAAAEAAAASwAAAEAAAAAwAAAABQAAACAAAAABAAAAAQAAABAAAAAAAAAAAAAAAAgBAACAAAAAAAAAAAAAAAAIAQAAgAAAACUAAAAMAAAAAgAAACcAAAAYAAAABQAAAAAAAAD///8AAAAAACUAAAAMAAAABQAAAEwAAABkAAAACQAAAGAAAAD+AAAAbAAAAAkAAABgAAAA9gAAAA0AAAAhAPAAAAAAAAAAAAAAAIA/AAAAAAAAAAAAAIA/AAAAAAAAAAAAAAAAAAAAAAAAAAAAAAAAAAAAAAAAAAAlAAAADAAAAAAAAIAoAAAADAAAAAUAAAAlAAAADAAAAAEAAAAYAAAADAAAAAAAAAASAAAADAAAAAEAAAAeAAAAGAAAAAkAAABgAAAA/wAAAG0AAAAlAAAADAAAAAEAAABUAAAAfAAAAAoAAABgAAAAOgAAAGwAAAABAAAAVRXZQXsJ2UEKAAAAYAAAAAgAAABMAAAAAAAAAAAAAAAAAAAA//////////9cAAAAQwBvAG4AdABhAGQAbwByAAcAAAAHAAAABwAAAAQAAAAGAAAABwAAAAcAAAAEAAAASwAAAEAAAAAwAAAABQAAACAAAAABAAAAAQAAABAAAAAAAAAAAAAAAAgBAACAAAAAAAAAAAAAAAAIAQAAgAAAACUAAAAMAAAAAgAAACcAAAAYAAAABQAAAAAAAAD///8AAAAAACUAAAAMAAAABQAAAEwAAABkAAAACQAAAHAAAAD+AAAAfAAAAAkAAABwAAAA9gAAAA0AAAAhAPAAAAAAAAAAAAAAAIA/AAAAAAAAAAAAAIA/AAAAAAAAAAAAAAAAAAAAAAAAAAAAAAAAAAAAAAAAAAAlAAAADAAAAAAAAIAoAAAADAAAAAUAAAAlAAAADAAAAAEAAAAYAAAADAAAAAAAAAASAAAADAAAAAEAAAAWAAAADAAAAAAAAABUAAAARAEAAAoAAABwAAAA/QAAAHwAAAABAAAAVRXZQXsJ2UEKAAAAcAAAACkAAABMAAAABAAAAAkAAABwAAAA/wAAAH0AAACgAAAARgBpAHIAbQBhAGQAbwAgAHAAbwByADoAIABNAEEAUgBJAEEAIABBAEcAVQBTAFQASQBOAEEAIABHAEEAUgBDAEkAQQAgAEEARwBVAEkAQQBSADQuBgAAAAMAAAAEAAAACQAAAAYAAAAHAAAABwAAAAMAAAAHAAAABwAAAAQAAAADAAAAAwAAAAoAAAAHAAAABwAAAAMAAAAHAAAAAwAAAAcAAAAIAAAACAAAAAYAAAAGAAAAAwAAAAgAAAAHAAAAAwAAAAgAAAAHAAAABwAAAAcAAAADAAAABwAAAAMAAAAHAAAACAAAAAgAAAADAAAABwAAAAcAAAAWAAAADAAAAAAAAAAlAAAADAAAAAIAAAAOAAAAFAAAAAAAAAAQAAAAFAAAAA==</Object>
  <Object Id="idInvalidSigLnImg">AQAAAGwAAAAAAAAAAAAAAAcBAAB/AAAAAAAAAAAAAAD8GwAAkQ0AACBFTUYAAAEAhCEAALEAAAAGAAAAAAAAAAAAAAAAAAAAgAcAADgEAAAJAgAAJQEAAAAAAAAAAAAAAAAAACjzBwCIeAQ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FdkCQAAAAkAAAAwwi8DQElUdn50wWQ4g1wA4PozAyUAAACF/5PHEGVbBbBjWwVsW8NkN9p9GajCLwN+4lhkAgIAAEzCLwMlAAAAMwAAAGAAAAAzAAAAIgAAADTWWQV/2X0Z/////xKz25Xh51hk4MMvA9nZ13Qwwi8DAAAAAAAA13QCAgAA9f///wAAAAAAAAAAAAAAAJABAAAAAAABAAAAAHMAZQBnAG8AZQAgAHUAaQDtGsp1lMIvAxGx9XYAAFR2iMIvAwAAAACQwi8DAAAAAGzIV2QAAFR2AAAAABMAFAB+dMFkQElUdqjCLwM0Xyh2AABUdn50wWRsyFdkZHYACAAAAAAlAAAADAAAAAEAAAAYAAAADAAAAP8AAAASAAAADAAAAAEAAAAeAAAAGAAAACIAAAAEAAAAcgAAABEAAAAlAAAADAAAAAEAAABUAAAAqAAAACMAAAAEAAAAcAAAABAAAAABAAAAVRXZQXsJ2UEjAAAABAAAAA8AAABMAAAAAAAAAAAAAAAAAAAA//////////9sAAAARgBpAHIAbQBhACAAbgBvACAAdgDhAGwAaQBkAGEAIDwGAAAAAwAAAAQAAAAJAAAABgAAAAMAAAAHAAAABwAAAAMAAAAFAAAABgAAAAMAAAADAAAABwAAAAYAAABLAAAAQAAAADAAAAAFAAAAIAAAAAEAAAABAAAAEAAAAAAAAAAAAAAACAEAAIAAAAAAAAAAAAAAAAgBAACAAAAAUgAAAHABAAACAAAAEAAAAAcAAAAAAAAAAAAAALwCAAAAAAAAAQICIlMAeQBzAHQAZQBtAAAAAAAAAAAAAAAAAAAAAAAAAAAAAAAAAAAAAAAAAAAAAAAAAAAAAAAAAAAAAAAAAAAAAAAAACB3BI8uA75VIHcJAAAA4PozA+lVIHdQjy4D4PozA1R0wWQAAAAAVHTBZAAAAADg+jMDAAAAAAAAAAAAAAAAAAAAAAjeMwMAAAAAAAAAAAAAAAAAAAAAAAAAAAAAAAAAAAAAAAAAAAAAAAAAAAAAAAAAAAAAAAAAAAAAAAAAAAAAAAAAAAAAAVbLdePlVMz4jy4Doi0bdwAAAAABAAAAUI8uA///AAAAAAAAXDAbd1wwG3fgkC4DKJAuAyyQLgMAAMFkBwAAAAAAAACGQfZ2CQAAAFQG2/8HAAAAYJAuA+Rd7HYB2AAAYJAuAw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LwOt2td0AAAAAOy7LwMAAAAAlLsvA8TjgWUAADMDAAAAACAAAABkwC8DoA8AAAzALwM2o7NjIAAAAAEAAACKXwuAyH/2EV+ms2Pcuy8Daoi1Y8h/9hEAAAAA+EcPICwXC2QCAAAA3srblQAAAACcvS8D2dnXdOy7LwMHAAAAAADXdKC8LwPg////AAAAAAAAAAAAAAAAkAEAAAAAAAEAAAAAYQByAGkAYQBsAAAAAAAAAAAAAAAAAAAAAAAAAAAAAAAGAAAAAAAAAIZB9nYAAAAAVAbb/wYAAABQvS8D5F3sdgHYAABQvS8DAAAAAAAAAAAAAAAAAAAAAAAAAABkdgAIAAAAACUAAAAMAAAAAwAAABgAAAAMAAAAAAAAABIAAAAMAAAAAQAAABYAAAAMAAAACAAAAFQAAABUAAAACgAAACcAAAAeAAAASgAAAAEAAABVFdlBewnZQQoAAABLAAAAAQAAAEwAAAAEAAAACQAAACcAAAAgAAAASwAAAFAAAABYAC53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MkAAABHAAAAKQAAADMAAAChAAAAFQAAACEA8AAAAAAAAAAAAAAAgD8AAAAAAAAAAAAAgD8AAAAAAAAAAAAAAAAAAAAAAAAAAAAAAAAAAAAAAAAAACUAAAAMAAAAAAAAgCgAAAAMAAAABAAAAFIAAABwAQAABAAAAPD///8AAAAAAAAAAAAAAACQAQAAAAAAAQAAAABzAGUAZwBvAGUAIAB1AGkAAAAAAAAAAAAAAAAAAAAAAAAAAAAAAAAAAAAAAAAAAAAAAAAAAAAAAAAAAAAAAAAAAAAvA63a13S8AgAAJLwvAwAAAABTAHkAcwB0AGUAbQAAAAAAAAAAAAAAAAAAAAAAAAAAAAAAAAAkN5Y6ALwvA3O6RGABAAAAqLwvAyANAIQAAAAAI6B9GQy8LwOjul1k2ChaBSDV7A4GzduVAgAAANS9LwPZ2dd0JLwvAwcAAAAAANd0ViILgPD///8AAAAAAAAAAAAAAACQAQAAAAAAAQAAAABzAGUAZwBvAGUAIAB1AGkAAAAAAAAAAAAAAAAAAAAAAAkAAAAAAAAAhkH2dgAAAABUBtv/CQAAAIi9LwPkXex2AdgAAIi9LwMAAAAAAAAAAAAAAAAAAAAAAAAAAGR2AAgAAAAAJQAAAAwAAAAEAAAAGAAAAAwAAAAAAAAAEgAAAAwAAAABAAAAHgAAABgAAAApAAAAMwAAAMoAAABIAAAAJQAAAAwAAAAEAAAAVAAAANAAAAAqAAAAMwAAAMgAAABHAAAAAQAAAFUV2UF7CdlBKgAAADMAAAAWAAAATAAAAAAAAAAAAAAAAAAAAP//////////eAAAAEEAZwB1AHMAdABpAG4AYQAgAEcAYQByAGMAaQBhACAAQQBnAHUAaQBhAHIACgAAAAkAAAAJAAAABwAAAAUAAAAEAAAACQAAAAgAAAAEAAAACwAAAAgAAAAGAAAABwAAAAQAAAAIAAAABAAAAAoAAAAJAAAACQAAAAQAAAAIAAAABgAAAEsAAABAAAAAMAAAAAUAAAAgAAAAAQAAAAEAAAAQAAAAAAAAAAAAAAAIAQAAgAAAAAAAAAAAAAAACAEAAIAAAAAlAAAADAAAAAIAAAAnAAAAGAAAAAUAAAAAAAAA////AAAAAAAlAAAADAAAAAUAAABMAAAAZAAAAAAAAABQAAAABwEAAHwAAAAAAAAAUAAAAAgBAAAtAAAAIQDwAAAAAAAAAAAAAACAPwAAAAAAAAAAAACAPwAAAAAAAAAAAAAAAAAAAAAAAAAAAAAAAAAAAAAAAAAAJQAAAAwAAAAAAACAKAAAAAwAAAAFAAAAJwAAABgAAAAFAAAAAAAAAP///wAAAAAAJQAAAAwAAAAFAAAATAAAAGQAAAAJAAAAUAAAAP4AAABcAAAACQAAAFAAAAD2AAAADQAAACEA8AAAAAAAAAAAAAAAgD8AAAAAAAAAAAAAgD8AAAAAAAAAAAAAAAAAAAAAAAAAAAAAAAAAAAAAAAAAACUAAAAMAAAAAAAAgCgAAAAMAAAABQAAACUAAAAMAAAAAQAAABgAAAAMAAAAAAAAABIAAAAMAAAAAQAAAB4AAAAYAAAACQAAAFAAAAD/AAAAXQAAACUAAAAMAAAAAQAAAFQAAAD0AAAACgAAAFAAAACfAAAAXAAAAAEAAABVFdlBewnZQQoAAABQAAAAHAAAAEwAAAAAAAAAAAAAAAAAAAD//////////4QAAABNAGEAcgBpAGEAIABBAGcAdQBzAHQAaQBuAGEAIABHAGEAcgBjAGkAYQAgAEEAZwB1AGkAYQByAAoAAAAGAAAABAAAAAMAAAAGAAAAAwAAAAcAAAAHAAAABwAAAAUAAAAEAAAAAwAAAAcAAAAGAAAAAwAAAAgAAAAGAAAABAAAAAUAAAADAAAABgAAAAMAAAAHAAAABwAAAAcAAAADAAAABgAAAAQAAABLAAAAQAAAADAAAAAFAAAAIAAAAAEAAAABAAAAEAAAAAAAAAAAAAAACAEAAIAAAAAAAAAAAAAAAAgBAACAAAAAJQAAAAwAAAACAAAAJwAAABgAAAAFAAAAAAAAAP///wAAAAAAJQAAAAwAAAAFAAAATAAAAGQAAAAJAAAAYAAAAP4AAABsAAAACQAAAGAAAAD2AAAADQAAACEA8AAAAAAAAAAAAAAAgD8AAAAAAAAAAAAAgD8AAAAAAAAAAAAAAAAAAAAAAAAAAAAAAAAAAAAAAAAAACUAAAAMAAAAAAAAgCgAAAAMAAAABQAAACUAAAAMAAAAAQAAABgAAAAMAAAAAAAAABIAAAAMAAAAAQAAAB4AAAAYAAAACQAAAGAAAAD/AAAAbQAAACUAAAAMAAAAAQAAAFQAAAB8AAAACgAAAGAAAAA6AAAAbAAAAAEAAABVFdlBewnZQQoAAABgAAAACAAAAEwAAAAAAAAAAAAAAAAAAAD//////////1wAAABDAG8AbgB0AGEAZABvAHIABwAAAAcAAAAHAAAABAAAAAYAAAAHAAAABwAAAAQAAABLAAAAQAAAADAAAAAFAAAAIAAAAAEAAAABAAAAEAAAAAAAAAAAAAAACAEAAIAAAAAAAAAAAAAAAAgBAACAAAAAJQAAAAwAAAACAAAAJwAAABgAAAAFAAAAAAAAAP///wAAAAAAJQAAAAwAAAAFAAAATAAAAGQAAAAJAAAAcAAAAP4AAAB8AAAACQAAAHAAAAD2AAAADQAAACEA8AAAAAAAAAAAAAAAgD8AAAAAAAAAAAAAgD8AAAAAAAAAAAAAAAAAAAAAAAAAAAAAAAAAAAAAAAAAACUAAAAMAAAAAAAAgCgAAAAMAAAABQAAACUAAAAMAAAAAQAAABgAAAAMAAAAAAAAABIAAAAMAAAAAQAAABYAAAAMAAAAAAAAAFQAAABEAQAACgAAAHAAAAD9AAAAfAAAAAEAAABVFdlBewnZQQoAAABwAAAAKQAAAEwAAAAEAAAACQAAAHAAAAD/AAAAfQAAAKAAAABGAGkAcgBtAGEAZABvACAAcABvAHIAOgAgAE0AQQBSAEkAQQAgAEEARwBVAFMAVABJAE4AQQAgAEcAQQBSAEMASQBBACAAQQBHAFUASQBBAFIAvRYGAAAAAwAAAAQAAAAJAAAABgAAAAcAAAAHAAAAAwAAAAcAAAAHAAAABAAAAAMAAAADAAAACgAAAAcAAAAHAAAAAwAAAAcAAAADAAAABwAAAAgAAAAIAAAABgAAAAYAAAADAAAACAAAAAcAAAADAAAACAAAAAcAAAAHAAAABwAAAAMAAAAHAAAAAwAAAAcAAAAIAAAACAAAAAMAAAAHAAAABwAAABYAAAAMAAAAAAAAACUAAAAMAAAAAgAAAA4AAAAUAAAAAAAAABAAAAAU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pdIsvvxoNkbje+FZ4+pQEi/koMN6YAA4m9Tem2RB3EY=</DigestValue>
    </Reference>
    <Reference Type="http://www.w3.org/2000/09/xmldsig#Object" URI="#idOfficeObject">
      <DigestMethod Algorithm="http://www.w3.org/2001/04/xmlenc#sha256"/>
      <DigestValue>LzpBTbdpm/PUcn7JwTXFx+mecTwNBOqWW1tc8hUXzEo=</DigestValue>
    </Reference>
    <Reference Type="http://uri.etsi.org/01903#SignedProperties" URI="#idSignedProperties">
      <Transforms>
        <Transform Algorithm="http://www.w3.org/TR/2001/REC-xml-c14n-20010315"/>
      </Transforms>
      <DigestMethod Algorithm="http://www.w3.org/2001/04/xmlenc#sha256"/>
      <DigestValue>zFxKJ6vXDV2tb5E2XzKKTRatBs38asb92pqYgtd6WfM=</DigestValue>
    </Reference>
    <Reference Type="http://www.w3.org/2000/09/xmldsig#Object" URI="#idValidSigLnImg">
      <DigestMethod Algorithm="http://www.w3.org/2001/04/xmlenc#sha256"/>
      <DigestValue>l6e8qEVP8xDKGngkkehz6LJ8qZWd54R+fTI8YFjpn7U=</DigestValue>
    </Reference>
    <Reference Type="http://www.w3.org/2000/09/xmldsig#Object" URI="#idInvalidSigLnImg">
      <DigestMethod Algorithm="http://www.w3.org/2001/04/xmlenc#sha256"/>
      <DigestValue>5JWSWoF8Tnmkusb647vb0oQ/W/bIgqeRrAlJ75yhUJc=</DigestValue>
    </Reference>
  </SignedInfo>
  <SignatureValue>TcNUPBbmJkZi12N65FAMgEJosF1ix3AfXgfAj+1/0y3m03Qpan0LXbqZghnOyQj55upeYdZVX+cD
RK9TOmRLpGbaq94GW42wVzSavW3Ac4QPa+mbb+O12YASke3XIhKWfAjWDBY/9MIBDetZdfnmrk4r
7cKJEMopP5DOJ3yp69abJbdwR2CVCXPQzp/eG//fhMmFyMvxkIjRWwYsjxLJu/8KwLd+NPX2tStn
v30inlFebsl0qlb9bMsGVdN9UoteI5dCXvuawZZLknYdIP8VQlbpF73BcrZNf9qmsIyTxCdhksbV
RC8OGxMNtuIxEUQFiatT0i42rP6P69IAH+Rr0Q==</SignatureValue>
  <KeyInfo>
    <X509Data>
      <X509Certificate>MIIIADCCBeigAwIBAgIIXd7CC9J+KOMwDQYJKoZIhvcNAQELBQAwWzEXMBUGA1UEBRMOUlVDIDgwMDUwMTcyLTExGjAYBgNVBAMTEUNBLURPQ1VNRU5UQSBTLkEuMRcwFQYDVQQKEw5ET0NVTUVOVEEgUy5BLjELMAkGA1UEBhMCUFkwHhcNMTkwNzMxMTkxMDA0WhcNMjEwNzMwMTkyMDA0WjCBoTELMAkGA1UEBhMCUFkxGTAXBgNVBAQMEFRBTEFWRVJBIFNBR1VJRVIxEjAQBgNVBAUTCUNJMTI0NjU3NzESMBAGA1UEKgwJSlVBTiBKT1NFMRcwFQYDVQQKDA5QRVJTT05BIEZJU0lDQTERMA8GA1UECwwIRklSTUEgRjIxIzAhBgNVBAMMGkpVQU4gSk9TRSBUQUxBVkVSQSBTQUdVSUVSMIIBIjANBgkqhkiG9w0BAQEFAAOCAQ8AMIIBCgKCAQEA5XtDA5QAoR0dU/m+QI/mljx0lUDdrVfXiyhdYkc57fNYwtYkUBhaPQCsmo4fEWuqTN/JY9ALzU9jjIdvDZrIexJdwn5RNPE7/x+UlTZlTFawn1gVVZj56H/adX/niYm1usO8ZEv2G3K1l8YPOsXvSGl9uZKh7Y3mgWtPZBuL4JY8u56njXEHuS46mNaIGZYTOfhNUoxWIWNxVl6Lyy2Wuc+qys5eOHEo7vXNndZqBnQ9eOEV76gcSR+hmOZ4A5QikNEhqAddB6R5pYikbzwFiA8ZNHdXrAUj7WLF4X0lDsKKEeQogAK7laGd4LMovryJVImjznHkgPTmyWlCB2p9kQIDAQABo4IDfzCCA3swDAYDVR0TAQH/BAIwADAOBgNVHQ8BAf8EBAMCBeAwKgYDVR0lAQH/BCAwHgYIKwYBBQUHAwEGCCsGAQUFBwMCBggrBgEFBQcDBDAdBgNVHQ4EFgQUTa7aUSy/ZxW1OSEnnSkMjNuNoa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JAYDVR0RBB0wG4EZanVhbi50YWxhdmVyYUBlZGdl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OWe6JG/ndw/dzif4StS/cGUPoVqrkGjvwggEvcjQVCXvIBCX0uKb78gajRq1HCnSrPJ9pW2d8eJZ8t+5HzomUVM0+nnrCQ6xvnuqRVhKBRdr0Eq773Vawtt1Qgr8m1+C5A+wRO//6a+bIr1N0ry86tZf05Zo+Wto5iB1gysF/8fOd1KuVaXZ6QqngfM9qfYTgJ85u4eUR0nfqvq17e8oUNEXOUiQogF/PtZ4/akhwHrBC84jjt9k2CV0GUhzwe1D0OKv+fz4WYLlRiHSXm1raUWpeFJmw0yD5fDEbxWekeTrVTLacQkSMCO0dmbpp4kLwAloCVM5qRf73CLbWAXnw8cmVCAUc75+jKJZ4sl7P4tSFrhrQ/2rI9rMp/Yv3hLIKpvpaD6mev+cq10n80txoERKhfpiKbFzm28vm1Qsi+OXitf+0dfgdPGnmhytdYB3MJS5JJvrsAf+vWcMunZdtxpE2aUKNKYfx5KtoQIUzfJZS+9dnPZsOe5EjxO9th0wrLdfXusSNAjR7rrHgxJQYNDhlfdsP2FEz+JQo5Y0HQ8qO6LCxhH0xhDRFj20VOHO5TFGsTLtEpvkwGetQqI2tbx+SEXRMmVp2G/QIHgS37Yf9kDbxlnThAO5fgVsfx0TSsGV46FcLivgM1uR28ntpmiSJdy5UvELq2TPYcDeRN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yothMe0VPSzI2e894sP9AcU9hW+9tBoKjRa5X2eHMr8=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AYAOduD7Xu70YQREXN5ovNe1Pi58DqlaHSR84kjYXmA=</DigestValue>
      </Reference>
      <Reference URI="/xl/media/image3.emf?ContentType=image/x-emf">
        <DigestMethod Algorithm="http://www.w3.org/2001/04/xmlenc#sha256"/>
        <DigestValue>Wrh0mGftgXZN2u7+0Yh1u0xG2FIk5UC162+DTERIQI4=</DigestValue>
      </Reference>
      <Reference URI="/xl/media/image4.emf?ContentType=image/x-emf">
        <DigestMethod Algorithm="http://www.w3.org/2001/04/xmlenc#sha256"/>
        <DigestValue>H6AyOjol+Y5jRGeB19oJtB5E0D0fmJP0LoFhGbnXS78=</DigestValue>
      </Reference>
      <Reference URI="/xl/media/image5.emf?ContentType=image/x-emf">
        <DigestMethod Algorithm="http://www.w3.org/2001/04/xmlenc#sha256"/>
        <DigestValue>AAC60T4QcjGpByuDIONyJNfVavz2wu2jsrLxYOb2bDM=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X/+ed5Fae1CZ+lbP1cXL9ktAhYQIj6md1jKEUClhOXM=</DigestValue>
      </Reference>
      <Reference URI="/xl/styles.xml?ContentType=application/vnd.openxmlformats-officedocument.spreadsheetml.styles+xml">
        <DigestMethod Algorithm="http://www.w3.org/2001/04/xmlenc#sha256"/>
        <DigestValue>4K0AYJZA44vjL7hi6DIQWMry+vQWVkZ0F9XI64BIqbY=</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rJjbVYXkMQ6apxRogMK0na7/KX4/jjFCOnjnYWKjLY4=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4ujkJXqb9aawVEt8dvLnDoO3neH/wY7eFnXEsWOGRqQ=</DigestValue>
      </Reference>
      <Reference URI="/xl/worksheets/sheet10.xml?ContentType=application/vnd.openxmlformats-officedocument.spreadsheetml.worksheet+xml">
        <DigestMethod Algorithm="http://www.w3.org/2001/04/xmlenc#sha256"/>
        <DigestValue>LBCigtTVEzwp2wz6unMfkpjPIJ24KRCk90b+bgJq9js=</DigestValue>
      </Reference>
      <Reference URI="/xl/worksheets/sheet11.xml?ContentType=application/vnd.openxmlformats-officedocument.spreadsheetml.worksheet+xml">
        <DigestMethod Algorithm="http://www.w3.org/2001/04/xmlenc#sha256"/>
        <DigestValue>l2zQoo8hQvWzjzxwIDJOchHuqkSZo+3buRVJ2GUi2ME=</DigestValue>
      </Reference>
      <Reference URI="/xl/worksheets/sheet12.xml?ContentType=application/vnd.openxmlformats-officedocument.spreadsheetml.worksheet+xml">
        <DigestMethod Algorithm="http://www.w3.org/2001/04/xmlenc#sha256"/>
        <DigestValue>4nhJt+HWbJbnAriOjYvUCWaONg8LkZGaPV8vNb/kURc=</DigestValue>
      </Reference>
      <Reference URI="/xl/worksheets/sheet2.xml?ContentType=application/vnd.openxmlformats-officedocument.spreadsheetml.worksheet+xml">
        <DigestMethod Algorithm="http://www.w3.org/2001/04/xmlenc#sha256"/>
        <DigestValue>uOnCLpaEDfHHD1RBF+CdzRgsCcSzNA9cOtWOBsXZfmc=</DigestValue>
      </Reference>
      <Reference URI="/xl/worksheets/sheet3.xml?ContentType=application/vnd.openxmlformats-officedocument.spreadsheetml.worksheet+xml">
        <DigestMethod Algorithm="http://www.w3.org/2001/04/xmlenc#sha256"/>
        <DigestValue>twupKn4wIk4en2WpjhlU3Ep7UPCwyDbmkQTScVusjd0=</DigestValue>
      </Reference>
      <Reference URI="/xl/worksheets/sheet4.xml?ContentType=application/vnd.openxmlformats-officedocument.spreadsheetml.worksheet+xml">
        <DigestMethod Algorithm="http://www.w3.org/2001/04/xmlenc#sha256"/>
        <DigestValue>8FM4aE5GxD9nCS1JRF9jWzvPKqlY5l4YQqRFZPtQ4XI=</DigestValue>
      </Reference>
      <Reference URI="/xl/worksheets/sheet5.xml?ContentType=application/vnd.openxmlformats-officedocument.spreadsheetml.worksheet+xml">
        <DigestMethod Algorithm="http://www.w3.org/2001/04/xmlenc#sha256"/>
        <DigestValue>d+3uYyivO96l7WkUDxwRqvgs3eCIza+JpzxkHHwESGE=</DigestValue>
      </Reference>
      <Reference URI="/xl/worksheets/sheet6.xml?ContentType=application/vnd.openxmlformats-officedocument.spreadsheetml.worksheet+xml">
        <DigestMethod Algorithm="http://www.w3.org/2001/04/xmlenc#sha256"/>
        <DigestValue>0COacccoe91soNhSw/B0fjqVFS8JCWAIPndEoYFYa+0=</DigestValue>
      </Reference>
      <Reference URI="/xl/worksheets/sheet7.xml?ContentType=application/vnd.openxmlformats-officedocument.spreadsheetml.worksheet+xml">
        <DigestMethod Algorithm="http://www.w3.org/2001/04/xmlenc#sha256"/>
        <DigestValue>XSqBHg46rIFyne8CFRu7N+xTi27EfoQH/SdQ/uZXtis=</DigestValue>
      </Reference>
      <Reference URI="/xl/worksheets/sheet8.xml?ContentType=application/vnd.openxmlformats-officedocument.spreadsheetml.worksheet+xml">
        <DigestMethod Algorithm="http://www.w3.org/2001/04/xmlenc#sha256"/>
        <DigestValue>Ahl7PLUgBX6LN9NawMrGx0ZRgKfSms81xjkGgMJQ3XM=</DigestValue>
      </Reference>
      <Reference URI="/xl/worksheets/sheet9.xml?ContentType=application/vnd.openxmlformats-officedocument.spreadsheetml.worksheet+xml">
        <DigestMethod Algorithm="http://www.w3.org/2001/04/xmlenc#sha256"/>
        <DigestValue>tKASxe7/Hnjs4nlrJH7sozBrEK5ujQJMufc6BuGM+c0=</DigestValue>
      </Reference>
    </Manifest>
    <SignatureProperties>
      <SignatureProperty Id="idSignatureTime" Target="#idPackageSignature">
        <mdssi:SignatureTime xmlns:mdssi="http://schemas.openxmlformats.org/package/2006/digital-signature">
          <mdssi:Format>YYYY-MM-DDThh:mm:ssTZD</mdssi:Format>
          <mdssi:Value>2020-06-30T15:03:08Z</mdssi:Value>
        </mdssi:SignatureTime>
      </SignatureProperty>
    </SignatureProperties>
  </Object>
  <Object Id="idOfficeObject">
    <SignatureProperties>
      <SignatureProperty Id="idOfficeV1Details" Target="#idPackageSignature">
        <SignatureInfoV1 xmlns="http://schemas.microsoft.com/office/2006/digsig">
          <SetupID>{8DAA70EF-7A35-4F2A-BB6F-50964A60EFF9}</SetupID>
          <SignatureText>Juan José Talavera Saguier</SignatureText>
          <SignatureImage/>
          <SignatureComments/>
          <WindowsVersion>10.0</WindowsVersion>
          <OfficeVersion>16.0.12827/20</OfficeVersion>
          <ApplicationVersion>16.0.12827</ApplicationVersion>
          <Monitors>1</Monitors>
          <HorizontalResolution>3200</HorizontalResolution>
          <VerticalResolution>1800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2020-06-30T15:03:08Z</xd:SigningTime>
          <xd:SigningCertificate>
            <xd:Cert>
              <xd:CertDigest>
                <DigestMethod Algorithm="http://www.w3.org/2001/04/xmlenc#sha256"/>
                <DigestValue>XY5zzZoT1RGkwSmaGdEzOHyklWDvIprgF+LPTKFX5ug=</DigestValue>
              </xd:CertDigest>
              <xd:IssuerSerial>
                <X509IssuerName>C=PY, O=DOCUMENTA S.A., CN=CA-DOCUMENTA S.A., SERIALNUMBER=RUC 80050172-1</X509IssuerName>
                <X509SerialNumber>6764057046388975843</X509SerialNumber>
              </xd:IssuerSerial>
            </xd:Cert>
          </xd:SigningCertificate>
          <xd:SignaturePolicyIdentifier>
            <xd:SignaturePolicyImplied/>
          </xd:SignaturePolicyIdentifier>
        </xd:SignedSignatureProperties>
      </xd:SignedProperties>
    </xd:QualifyingProperties>
  </Object>
  <Object Id="idValidSigLnImg">AQAAAGwAAAAAAAAAAAAAAL8BAADfAAAAAAAAAAAAAAD0EAAAdggAACBFTUYAAAEAQBwAAKo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FABAAAHAAAApQEAAB8AAABQAQAABwAAAFYAAAAZAAAAIQDwAAAAAAAAAAAAAACAPwAAAAAAAAAAAACAPwAAAAAAAAAAAAAAAAAAAAAAAAAAAAAAAAAAAAAAAAAAJQAAAAwAAAAAAACAKAAAAAwAAAABAAAAUgAAAHABAAABAAAA7f///wAAAAAAAAAAAAAAAJABAAAAAAABAAAAAHMAZQBnAG8AZQAgAHUAaQAAAAAAAAAAAAAAAAAAAAAAAAAAAAAAAAAAAAAAAAAAAAAAAAAAAAAAAAAAAAAAAAAAADxrCQAAAAkAAACQwPUCQElhdX50pmtgZNQAwOcOAyUAAACF/5PHAB4UBGAbFARsW6hrDvIztQjB9QJ+4j1rAgIAAKzA9QIlAAAAMwAAAGAAAAAzAAAAIgAAAFQZ0QNG8zO1/////4eBW0bh5z1rQML1AtnZt3aQwPUCAAAAAAAAt3YCAgAA7f///wAAAAAAAAAAAAAAAJABAAAAAAABAAAAAHMAZQBnAG8AZQAgAHUAaQA3924M9MD1AhGxDnUAAGF16MD1AgAAAADwwPUCAAAAAGzIPGsAAGF1AAAAABMAFAB+dKZrQElhdQjB9QI0Xzt3AABhdX50pmtsyDxrZHYACAAAAAAlAAAADAAAAAEAAAAYAAAADAAAAAAAAAASAAAADAAAAAEAAAAeAAAAGAAAAFABAAAHAAAApgEAACAAAAAlAAAADAAAAAEAAABUAAAAhAAAAFEBAAAHAAAApAEAAB8AAAABAAAAAAAbQauqGkFRAQAABwAAAAkAAABMAAAAAAAAAAAAAAAAAAAA//////////9gAAAANgAvADMAMAAvADIAMAAyADAAAAAKAAAABwAAAAoAAAAKAAAABwAAAAoAAAAKAAAACgAAAAoAAABLAAAAQAAAADAAAAAFAAAAIAAAAAEAAAABAAAAEAAAAAAAAAAAAAAAwAEAAOAAAAAAAAAAAAAAAMABAADgAAAAUgAAAHABAAACAAAAFAAAAAkAAAAAAAAAAAAAALwCAAAAAAAAAQICIlMAeQBzAHQAZQBtAAAAAAAAAAAAAAAAAAAAAAAAAAAAAAAAAAAAAAAAAAAAAAAAAAAAAAAAAAAAAAAAAAAAAAAAAPUCHlV5dzjp9QK+VXl3CQAAAMDnDgPpVXl3hOn1AsDnDgNUdKZrAAAAAFR0pmsBAAAAwOcOAwAAAAAAAAAAAAAAAAAAAADg6Q4DAAAAAAAAAAAAAAAAAAAAAAAAAAAAAAAAAAAAAAAAAAAAAAAAAAAAAAAAAAAAAAAAAAAAAAAAAAAAAAAAAAAAADPfbgws6vUCoi10dwAAAAABAAAAhOn1Av//AAAAAAAAXDB0d1wwdHfY/woHXOr1AmDq9QIAAAAAAAAAAIZBD3VsyDxrVAYF/wcAAACU6vUC5F0FdQHYAACU6vUCAAAAAAAAAAAAAAAAAAAAAAAAAAAAAAAAZHYACAAAAAAlAAAADAAAAAIAAAAnAAAAGAAAAAMAAAAAAAAAAAAAAAAAAAAlAAAADAAAAAMAAABMAAAAZAAAAAAAAAAAAAAA//////////8AAAAAKAAAAAAAAABTAAAAIQDwAAAAAAAAAAAAAACAPwAAAAAAAAAAAACAPwAAAAAAAAAAAAAAAAAAAAAAAAAAAAAAAAAAAAAAAAAAJQAAAAwAAAAAAACAKAAAAAwAAAADAAAAJwAAABgAAAADAAAAAAAAAAAAAAAAAAAAJQAAAAwAAAADAAAATAAAAGQAAAAAAAAAAAAAAP//////////AAAAACgAAADAAQAAAAAAACEA8AAAAAAAAAAAAAAAgD8AAAAAAAAAAAAAgD8AAAAAAAAAAAAAAAAAAAAAAAAAAAAAAAAAAAAAAAAAACUAAAAMAAAAAAAAgCgAAAAMAAAAAwAAACcAAAAYAAAAAwAAAAAAAAAAAAAAAAAAACUAAAAMAAAAAwAAAEwAAABkAAAAAAAAAAAAAAD//////////8ABAAAoAAAAAAAAAFMAAAAhAPAAAAAAAAAAAAAAAIA/AAAAAAAAAAAAAIA/AAAAAAAAAAAAAAAAAAAAAAAAAAAAAAAAAAAAAAAAAAAlAAAADAAAAAAAAIAoAAAADAAAAAMAAAAnAAAAGAAAAAMAAAAAAAAAAAAAAAAAAAAlAAAADAAAAAMAAABMAAAAZAAAAAAAAAB7AAAAvwEAAHwAAAAAAAAAewAAAMABAAACAAAAIQDwAAAAAAAAAAAAAACAPwAAAAAAAAAAAACAPwAAAAAAAAAAAAAAAAAAAAAAAAAAAAAAAAAAAAAAAAAAJQAAAAwAAAAAAACAKAAAAAwAAAADAAAAJwAAABgAAAADAAAAAAAAAP///wAAAAAAJQAAAAwAAAADAAAATAAAAGQAAAAAAAAAKAAAAL8BAAB6AAAAAAAAACgAAADAAQAAUwAAACEA8AAAAAAAAAAAAAAAgD8AAAAAAAAAAAAAgD8AAAAAAAAAAAAAAAAAAAAAAAAAAAAAAAAAAAAAAAAAACUAAAAMAAAAAAAAgCgAAAAMAAAAAwAAACcAAAAYAAAAAwAAAAAAAAD///8AAAAAACUAAAAMAAAAAwAAAEwAAABkAAAADwAAAFcAAAAlAAAAegAAAA8AAABXAAAAFwAAACQAAAAhAPAAAAAAAAAAAAAAAIA/AAAAAAAAAAAAAIA/AAAAAAAAAAAAAAAAAAAAAAAAAAAAAAAAAAAAAAAAAAAlAAAADAAAAAAAAIAoAAAADAAAAAMAAABSAAAAcAEAAAMAAADg////AAAAAAAAAAAAAAAAkAEAAAAAAAEAAAAAYQByAGkAYQBsAAAAAAAAAAAAAAAAAAAAAAAAAAAAAAAAAAAAAAAAAAAAAAAAAAAAAAAAAAAAAAAAAAAAAAAAAAAA9AKt2rd2IAAAAJiW9AIAAAAAxOMzbAAADgMAAAAAIAAAAAyb9AKgDwAAtJr0AjajmGogAAAAAQAAANZr87KouEAbX6aYaoSW9AJqiJpqqLhAGwAAAAAAemEHLBfwagIAAAAUAAAAf9daRgyb9AJImPQC2dm3dpiW9AIDAAAAAAC3dgIAAADg////AAAAAAAAAAAAAAAAkAEAAAAAAAEAAAAAYQByAGkAYQBsAAAAAAAAAAAAAAAAAAAAAAAAAAAAAAAAAAAAhkEPdQAAAABUBgX/BgAAAPyX9ALkXQV1AdgAAPyX9AIAAAAAAAAAAAAAAAAAAAAAAAAAAESX9AJkdgAIAAAAACUAAAAMAAAAAwAAABgAAAAMAAAAAAAAABIAAAAMAAAAAQAAABYAAAAMAAAACAAAAFQAAABUAAAAEAAAAFcAAAAkAAAAegAAAAEAAAAAABtBq6oaQRAAAAB7AAAAAQAAAEwAAAAEAAAADwAAAFcAAAAmAAAAewAAAFAAAABYAAAAFQAAABYAAAAMAAAAAAAAACUAAAAMAAAAAgAAACcAAAAYAAAABAAAAAAAAAD///8AAAAAACUAAAAMAAAABAAAAEwAAABkAAAAQAAAAC4AAACwAQAAegAAAEAAAAAuAAAAcQEAAE0AAAAhAPAAAAAAAAAAAAAAAIA/AAAAAAAAAAAAAIA/AAAAAAAAAAAAAAAAAAAAAAAAAAAAAAAAAAAAAAAAAAAlAAAADAAAAAAAAIAoAAAADAAAAAQAAAAnAAAAGAAAAAQAAAAAAAAA////AAAAAAAlAAAADAAAAAQAAABMAAAAZAAAAEAAAAAuAAAAsAEAAHQAAABAAAAALgAAAHEBAABHAAAAIQDwAAAAAAAAAAAAAACAPwAAAAAAAAAAAACAPwAAAAAAAAAAAAAAAAAAAAAAAAAAAAAAAAAAAAAAAAAAJQAAAAwAAAAAAACAKAAAAAwAAAAEAAAAJwAAABgAAAAEAAAAAAAAAP///wAAAAAAJQAAAAwAAAAEAAAATAAAAGQAAABAAAAATwAAAIkBAAB0AAAAQAAAAE8AAABKAQAAJgAAACEA8AAAAAAAAAAAAAAAgD8AAAAAAAAAAAAAgD8AAAAAAAAAAAAAAAAAAAAAAAAAAAAAAAAAAAAAAAAAACUAAAAMAAAAAAAAgCgAAAAMAAAABAAAAFIAAABwAQAABAAAAOT///8AAAAAAAAAAAAAAACQAQAAAAAAAQAAAABzAGUAZwBvAGUAIAB1AGkAAAAAAAAAAAAAAAAAAAAAAAAAAAAAAAAAAAAAAAAAAAAAAAAAAAAAAAAAAAAAAAAAAAD0Aq3at3a8AgAAzJb0AgAAAABTAHkAcwB0AGUAbQAAAAAAAAAAAAAAAAAAAAAAAAAAAAAAAABocX4aqJb0AnO6LGkBAAAAUJf0AiANAIQAAAAA0qQytbSW9AKjukJroLrRA/Bl2ANL11pGAgAAAHyY9ALZ2bd2zJb0AgQAAAAAALd2GmnzsuT///8AAAAAAAAAAAAAAACQAQAAAAAAAQAAAABzAGUAZwBvAGUAIAB1AGkAAAAAAAAAAAAAAAAAAAAAAAkAAAAAAAAAhkEPdQAAAABUBgX/CQAAADCY9ALkXQV1AdgAADCY9AIAAAAAAAAAAAAAAAAAAAAAAAAAAGR2AAgAAAAAJQAAAAwAAAAEAAAAGAAAAAwAAAAAAAAAEgAAAAwAAAABAAAAHgAAABgAAABAAAAATwAAAIoBAAB1AAAAJQAAAAwAAAAEAAAAVAAAAOgAAABBAAAATwAAAIgBAAB0AAAAAQAAAAAAG0GrqhpBQQAAAE8AAAAaAAAATAAAAAAAAAAAAAAAAAAAAP//////////gAAAAEoAdQBhAG4AIABKAG8AcwDpACAAVABhAGwAYQB2AGUAcgBhACAAUwBhAGcAdQBpAGUAcgAKAAAAEAAAAA4AAAAQAAAACAAAAAoAAAAQAAAADAAAAA8AAAAIAAAADwAAAA4AAAAHAAAADgAAAA0AAAAPAAAACgAAAA4AAAAIAAAADwAAAA4AAAAQAAAAEAAAAAcAAAAPAAAACgAAAEsAAABAAAAAMAAAAAUAAAAgAAAAAQAAAAEAAAAQAAAAAAAAAAAAAADAAQAA4AAAAAAAAAAAAAAAwAEAAOAAAAAlAAAADAAAAAIAAAAnAAAAGAAAAAUAAAAAAAAA////AAAAAAAlAAAADAAAAAUAAABMAAAAZAAAAAAAAACDAAAAvwEAANkAAAAAAAAAgwAAAMABAABXAAAAIQDwAAAAAAAAAAAAAACAPwAAAAAAAAAAAACAPwAAAAAAAAAAAAAAAAAAAAAAAAAAAAAAAAAAAAAAAAAAJQAAAAwAAAAAAACAKAAAAAwAAAAFAAAAJwAAABgAAAAFAAAAAAAAAP///wAAAAAAJQAAAAwAAAAFAAAATAAAAGQAAAAaAAAAgwAAAKUBAACbAAAAGgAAAIMAAACMAQAAGQAAACEA8AAAAAAAAAAAAAAAgD8AAAAAAAAAAAAAgD8AAAAAAAAAAAAAAAAAAAAAAAAAAAAAAAAAAAAAAAAAACUAAAAMAAAAAAAAgCgAAAAMAAAABQAAACUAAAAMAAAAAQAAABgAAAAMAAAAAAAAABIAAAAMAAAAAQAAAB4AAAAYAAAAGgAAAIMAAACmAQAAnAAAACUAAAAMAAAAAQAAAFQAAADoAAAAGwAAAIMAAAD7AAAAmwAAAAEAAAAAABtBq6oaQRsAAACDAAAAGgAAAEwAAAAAAAAAAAAAAAAAAAD//////////4AAAABKAHUAYQBuACAASgBvAHMAZQAgAFQAYQBsAGEAdgBlAHIAYQAgAFMAYQBnAHUAaQBlAHIABwAAAAsAAAAKAAAACwAAAAUAAAAHAAAACwAAAAgAAAAKAAAABQAAAAoAAAAKAAAABQAAAAoAAAAJAAAACgAAAAcAAAAKAAAABQAAAAoAAAAKAAAACwAAAAsAAAAFAAAACgAAAAcAAABLAAAAQAAAADAAAAAFAAAAIAAAAAEAAAABAAAAEAAAAAAAAAAAAAAAwAEAAOAAAAAAAAAAAAAAAMABAADgAAAAJQAAAAwAAAACAAAAJwAAABgAAAAFAAAAAAAAAP///wAAAAAAJQAAAAwAAAAFAAAATAAAAGQAAAAaAAAAogAAAKUBAAC6AAAAGgAAAKIAAACMAQAAGQAAACEA8AAAAAAAAAAAAAAAgD8AAAAAAAAAAAAAgD8AAAAAAAAAAAAAAAAAAAAAAAAAAAAAAAAAAAAAAAAAACUAAAAMAAAAAAAAgCgAAAAMAAAABQAAACUAAAAMAAAAAQAAABgAAAAMAAAAAAAAABIAAAAMAAAAAQAAAB4AAAAYAAAAGgAAAKIAAACmAQAAuwAAACUAAAAMAAAAAQAAAFQAAACoAAAAGwAAAKIAAACTAAAAugAAAAEAAAAAABtBq6oaQRsAAACiAAAADwAAAEwAAAAAAAAAAAAAAAAAAAD//////////2wAAABTAGkAbgBkAGkAYwBvACAAVABpAHQAdQBsAGEAcgAAAAoAAAAFAAAACwAAAAsAAAAFAAAACQAAAAsAAAAFAAAACgAAAAUAAAAGAAAACwAAAAUAAAAKAAAABwAAAEsAAABAAAAAMAAAAAUAAAAgAAAAAQAAAAEAAAAQAAAAAAAAAAAAAADAAQAA4AAAAAAAAAAAAAAAwAEAAOAAAAAlAAAADAAAAAIAAAAnAAAAGAAAAAUAAAAAAAAA////AAAAAAAlAAAADAAAAAUAAABMAAAAZAAAABoAAADBAAAAkwEAANkAAAAaAAAAwQAAAHoBAAAZAAAAIQDwAAAAAAAAAAAAAACAPwAAAAAAAAAAAACAPwAAAAAAAAAAAAAAAAAAAAAAAAAAAAAAAAAAAAAAAAAAJQAAAAwAAAAAAACAKAAAAAwAAAAFAAAAJQAAAAwAAAABAAAAGAAAAAwAAAAAAAAAEgAAAAwAAAABAAAAFgAAAAwAAAAAAAAAVAAAADgBAAAbAAAAwQAAAJIBAADZAAAAAQAAAAAAG0GrqhpBGwAAAMEAAAAnAAAATAAAAAQAAAAaAAAAwQAAAJQBAADaAAAAnAAAAEYAaQByAG0AYQBkAG8AIABwAG8AcgA6ACAASgBVAEEATgAgAEoATwBTAEUAIABUAEEATABBAFYARQBSAEEAIABTAEEARwBVAEkARQBSAAAACQAAAAUAAAAHAAAAEAAAAAoAAAALAAAACwAAAAUAAAALAAAACwAAAAcAAAAEAAAABQAAAAcAAAANAAAADAAAAA4AAAAFAAAABwAAAA4AAAAKAAAACgAAAAUAAAAKAAAADAAAAAkAAAAMAAAADAAAAAoAAAALAAAADAAAAAUAAAAKAAAADAAAAA0AAAANAAAABQAAAAoAAAALAAAAFgAAAAwAAAAAAAAAJQAAAAwAAAACAAAADgAAABQAAAAAAAAAEAAAABQAAAA=</Object>
  <Object Id="idInvalidSigLnImg">AQAAAGwAAAAAAAAAAAAAAL8BAADfAAAAAAAAAAAAAAD0EAAAdggAACBFTUYAAAEAOCQAALA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BoAAAAGAAAANQAAACEAAAAaAAAABgAAABwAAAAcAAAAIQDwAAAAAAAAAAAAAACAPwAAAAAAAAAAAACAPwAAAAAAAAAAAAAAAAAAAAAAAAAAAAAAAAAAAAAAAAAAJQAAAAwAAAAAAACAKAAAAAwAAAABAAAAUAAAADQHAAAcAAAABgAAADMAAAAdAAAAHAAAAAYAAAAAAAAAAAAAABgAAAAYAAAATAAAACgAAAB0AAAAwAYAAAAAAAAAAAAAGAAAACgAAAAYAAAAGAAAAAEAGAAAAAAAAAAAAAAAAAAAAAAAAAAAAAAAAAAAAAAAAAAAAAAAAAAAAAAAAAAAAAAAAAAAAAAAAAAAAAAAAAAFCyEJFT8AAAAAAAAAAAAAAAAAAAAAAAAAAAAAAAAAAQQOIGAAAAAAAAAAAAAAAAAAAAAAAAAAAAAAAAAAAAAAAAAAAAABAwkeQsYfQ8kQI2oAAAAAAAAAAAAAAAAAAAAAAAAAAAIULIQOH14AAAAAAAAAAAAAAAAAAAAAAAAAAAAAAAAAAAAAAAAAAAAAAAAVLosfQ8kfQ8kKF0YAAAAAAAAAAAAAAAAAAAATKX0aOKoAAQQAAAB7t91LdKBLdKBLdKBLdKBLdKBLdKBLdKBLdKBLdKA8XIAECRgbO7MfQ8keQcQGDiwbKjo7W34EBwsSKHoeQsYHDy8AAAAAAABLdKCPweCozuWJvt+rz+WMwOCrz+WSwuGrz+WMwOCrz+VVc4YFCyMcProfQ8kcPbgFCyEDBQkVLYkfQ8kRJnMAAAAAAAAAAABLdKCs0Obn6eyeyePt7e2lzeTt7e2z0+ft7e2lzeTt7e2s0OaTk5MGCx8aOawfQ8kcProZNqMfQ8kWMZQGCRAAAAAAAAAAAABLdKCEvN+SwuHt7e3t7e3t7e3t7e3t7e3t7e3t7e3t7e3t7e0AAAAAAAABAwsYNaAfQ8kfQ8kaOq4CBA4uSGMAAAAAAAAAAABLdKCs0Obn6ezt7e3t7e3t7e3t7e3t7e3t7e3t7e3t7e3c3NxhYWEEBg4SJ3YfQ8kfQ8kfQ8keQcQLGUsJDxQAAAAAAAAAAABLdKCPweCozuXt7e2+eje+eje+eje+eje+eje+ejerqagUFBUMG1IcProfQ8kfQ8kcProIETQQI2oeQcQSKHoBAgcAAAAAAABLdKCs0Obn6ezt7e3t7e3t7e3t7e3t7e3t7e3t7e0yMjIVL40fQ8kfQ8kfQ8kaOawECRxcXFxTU1MECRwTKX0ZNqMHDy8AAABLdKCPweCozuXt7e2+eje+eje+eje+eje+eje+ejdFRUUULIYfQ8kfQ8kSJ3YHCRGTk5Pt7e2rz+VynroaKDgDBxcMGk4AAABLdKCs0Obn6ezt7e3t7e3t7e3t7e3t7e3t7e3t7e29vb0LDBMMGlAFCyNCQkLIyMjt7e3t7e3t7e2eyeNLdKAAAAAAAAAAAABLdKCPweCozuXt7e3t7e3H2uaTw+GTw+HM3eft7e3t7e3R0dGOjo61tbXt7e3t7e3t7e3t7e2rz+WJvt9LdKAAAAAAAAAAAABLdKCs0Obn6ezt7e3C2OV7t917t917t91/ud7M3eft7e3t7e3t7e3t7e3t7e3t7e3t7e3t7e3t7e2eyeNLdKAAAAAAAAAAAABLdKCPweCozuXt7e2QwuF7t917t917t917t92eyePt7e3t7e3t7e3t7e3t7e3t7e3t7e3t7e2rz+WJvt9LdKAAAAAAAAAAAABLdKCs0Obn6ezt7e2QwuF7t917t917t917t92eyePt7e3t7e3t7e3t7e3t7e3t7e3t7e3t7e3t7e2eyeNLdKAAAAAAAAAAAABLdKCPweCozuXt7e3C2OV7t917t917t91/ud7M3eft7e3t7e3t7e3t7e3t7e3t7e3t7e3t7e2rz+WJvt9LdKAAAAAAAAAAAABLdKCs0Obn6ezt7e3t7e3H2uaTw+GTw+G+1uXt7e3t7e3t7e3t7e3t7e3t7e3t7e3t7e3t7e3t7e2eyeNLdKAAAAAAAAAAAABLdKCEvN+SwuHt7e3t7e3t7e3t7e3t7e3t7e3t7e3t7e3t7e3t7e3t7e3t7e3t7e3t7e3t7e2Tw+GCu95LdKAAAAAAAAAAAABLdKCs0Obn6eyeyePt7e2lzeTt7e2z0+ft7e2lzeTt7e2s0Obt7e2s0Obt7e2s0Obt7e2XxeLt7e2lzeRLdKAAAAAAAAAAAABLdKCPweCozuWJvt+rz+WMwOCrz+WSwuGrz+WMwOCrz+WPweCrz+WPweCrz+WPweCrz+WGvd+rz+WMwOBLdKAAAAAAAAAAAAB7t91LdKBLdKBLdKBLdKBLdKBLdKBLdKBLdKBLdKBLdKBLdKBLdKBLdKBLdKBLdKBLdKBLdKBLdKBLdKB7t90AAAAAAAAAAAAAAAAAAAAAAAAAAAAAAAAAAAAAAAAAAAAAAAAAAAAAAAAAAAAAAAAAAAAAAAAAAAAAAAAAAAAAAAAAAAAAAAAAAAAAAAAAAAAAAAAAAAAAAAAAAAAAAAAAAAAAAAAAAAAAAAAAAAAAAAAAAAAAAAAAAAAAAAAAAAAAAAAAAAAAAAAAAAAAAAAAAAAAAAAnAAAAGAAAAAEAAAAAAAAA////AAAAAAAlAAAADAAAAAEAAABMAAAAZAAAAFAAAAAHAAAA0gAAAB8AAABQAAAABwAAAIMAAAAZAAAAIQDwAAAAAAAAAAAAAACAPwAAAAAAAAAAAACAPwAAAAAAAAAAAAAAAAAAAAAAAAAAAAAAAAAAAAAAAAAAJQAAAAwAAAAAAACAKAAAAAwAAAABAAAAUgAAAHABAAABAAAA7f///wAAAAAAAAAAAAAAAJABAAAAAAABAAAAAHMAZQBnAG8AZQAgAHUAaQAAAAAAAAAAAAAAAAAAAAAAAAAAAAAAAAAAAAAAAAAAAAAAAAAAAAAAAAAAAAAAAAAAADxrCQAAAAkAAACQwPUCQElhdX50pmtgZNQAwOcOAyUAAACF/5PHAB4UBGAbFARsW6hrDvIztQjB9QJ+4j1rAgIAAKzA9QIlAAAAMwAAAGAAAAAzAAAAIgAAAFQZ0QNG8zO1/////4eBW0bh5z1rQML1AtnZt3aQwPUCAAAAAAAAt3YCAgAA7f///wAAAAAAAAAAAAAAAJABAAAAAAABAAAAAHMAZQBnAG8AZQAgAHUAaQA3924M9MD1AhGxDnUAAGF16MD1AgAAAADwwPUCAAAAAGzIPGsAAGF1AAAAABMAFAB+dKZrQElhdQjB9QI0Xzt3AABhdX50pmtsyDxrZHYACAAAAAAlAAAADAAAAAEAAAAYAAAADAAAAP8AAAASAAAADAAAAAEAAAAeAAAAGAAAAFAAAAAHAAAA0wAAACAAAAAlAAAADAAAAAEAAABUAAAAqAAAAFEAAAAHAAAA0QAAAB8AAAABAAAAAAAbQauqGkFRAAAABwAAAA8AAABMAAAAAAAAAAAAAAAAAAAA//////////9sAAAARgBpAHIAbQBhACAAbgBvACAAdgDhAGwAaQBkAGEAAAAJAAAABQAAAAcAAAAQAAAACgAAAAUAAAALAAAACwAAAAUAAAAJAAAACgAAAAUAAAAFAAAACwAAAAoAAABLAAAAQAAAADAAAAAFAAAAIAAAAAEAAAABAAAAEAAAAAAAAAAAAAAAwAEAAOAAAAAAAAAAAAAAAMABAADgAAAAUgAAAHABAAACAAAAFAAAAAkAAAAAAAAAAAAAALwCAAAAAAAAAQICIlMAeQBzAHQAZQBtAAAAAAAAAAAAAAAAAAAAAAAAAAAAAAAAAAAAAAAAAAAAAAAAAAAAAAAAAAAAAAAAAAAAAAAAAPUCHlV5dzjp9QK+VXl3CQAAAMDnDgPpVXl3hOn1AsDnDgNUdKZrAAAAAFR0pmsBAAAAwOcOAwAAAAAAAAAAAAAAAAAAAADg6Q4DAAAAAAAAAAAAAAAAAAAAAAAAAAAAAAAAAAAAAAAAAAAAAAAAAAAAAAAAAAAAAAAAAAAAAAAAAAAAAAAAAAAAADPfbgws6vUCoi10dwAAAAABAAAAhOn1Av//AAAAAAAAXDB0d1wwdHfY/woHXOr1AmDq9QIAAAAAAAAAAIZBD3VsyDxrVAYF/wcAAACU6vUC5F0FdQHYAACU6vUCAAAAAAAAAAAAAAAAAAAAAAAAAAAAAAAAZHYACAAAAAAlAAAADAAAAAIAAAAnAAAAGAAAAAMAAAAAAAAAAAAAAAAAAAAlAAAADAAAAAMAAABMAAAAZAAAAAAAAAAAAAAA//////////8AAAAAKAAAAAAAAABTAAAAIQDwAAAAAAAAAAAAAACAPwAAAAAAAAAAAACAPwAAAAAAAAAAAAAAAAAAAAAAAAAAAAAAAAAAAAAAAAAAJQAAAAwAAAAAAACAKAAAAAwAAAADAAAAJwAAABgAAAADAAAAAAAAAAAAAAAAAAAAJQAAAAwAAAADAAAATAAAAGQAAAAAAAAAAAAAAP//////////AAAAACgAAADAAQAAAAAAACEA8AAAAAAAAAAAAAAAgD8AAAAAAAAAAAAAgD8AAAAAAAAAAAAAAAAAAAAAAAAAAAAAAAAAAAAAAAAAACUAAAAMAAAAAAAAgCgAAAAMAAAAAwAAACcAAAAYAAAAAwAAAAAAAAAAAAAAAAAAACUAAAAMAAAAAwAAAEwAAABkAAAAAAAAAAAAAAD//////////8ABAAAoAAAAAAAAAFMAAAAhAPAAAAAAAAAAAAAAAIA/AAAAAAAAAAAAAIA/AAAAAAAAAAAAAAAAAAAAAAAAAAAAAAAAAAAAAAAAAAAlAAAADAAAAAAAAIAoAAAADAAAAAMAAAAnAAAAGAAAAAMAAAAAAAAAAAAAAAAAAAAlAAAADAAAAAMAAABMAAAAZAAAAAAAAAB7AAAAvwEAAHwAAAAAAAAAewAAAMABAAACAAAAIQDwAAAAAAAAAAAAAACAPwAAAAAAAAAAAACAPwAAAAAAAAAAAAAAAAAAAAAAAAAAAAAAAAAAAAAAAAAAJQAAAAwAAAAAAACAKAAAAAwAAAADAAAAJwAAABgAAAADAAAAAAAAAP///wAAAAAAJQAAAAwAAAADAAAATAAAAGQAAAAAAAAAKAAAAL8BAAB6AAAAAAAAACgAAADAAQAAUwAAACEA8AAAAAAAAAAAAAAAgD8AAAAAAAAAAAAAgD8AAAAAAAAAAAAAAAAAAAAAAAAAAAAAAAAAAAAAAAAAACUAAAAMAAAAAAAAgCgAAAAMAAAAAwAAACcAAAAYAAAAAwAAAAAAAAD///8AAAAAACUAAAAMAAAAAwAAAEwAAABkAAAADwAAAFcAAAAlAAAAegAAAA8AAABXAAAAFwAAACQAAAAhAPAAAAAAAAAAAAAAAIA/AAAAAAAAAAAAAIA/AAAAAAAAAAAAAAAAAAAAAAAAAAAAAAAAAAAAAAAAAAAlAAAADAAAAAAAAIAoAAAADAAAAAMAAABSAAAAcAEAAAMAAADg////AAAAAAAAAAAAAAAAkAEAAAAAAAEAAAAAYQByAGkAYQBsAAAAAAAAAAAAAAAAAAAAAAAAAAAAAAAAAAAAAAAAAAAAAAAAAAAAAAAAAAAAAAAAAAAAAAAAAAAA9AKt2rd2IAAAAJiW9AIAAAAAxOMzbAAADgMAAAAAIAAAAAyb9AKgDwAAtJr0AjajmGogAAAAAQAAANZr87KouEAbX6aYaoSW9AJqiJpqqLhAGwAAAAAAemEHLBfwagIAAAAUAAAAf9daRgyb9AJImPQC2dm3dpiW9AIDAAAAAAC3dgIAAADg////AAAAAAAAAAAAAAAAkAEAAAAAAAEAAAAAYQByAGkAYQBsAAAAAAAAAAAAAAAAAAAAAAAAAAAAAAAAAAAAhkEPdQAAAABUBgX/BgAAAPyX9ALkXQV1AdgAAPyX9AIAAAAAAAAAAAAAAAAAAAAAAAAAAESX9AJkdgAIAAAAACUAAAAMAAAAAwAAABgAAAAMAAAAAAAAABIAAAAMAAAAAQAAABYAAAAMAAAACAAAAFQAAABUAAAAEAAAAFcAAAAkAAAAegAAAAEAAAAAABtBq6oaQRAAAAB7AAAAAQAAAEwAAAAEAAAADwAAAFcAAAAmAAAAewAAAFAAAABYAAAAFQAAABYAAAAMAAAAAAAAACUAAAAMAAAAAgAAACcAAAAYAAAABAAAAAAAAAD///8AAAAAACUAAAAMAAAABAAAAEwAAABkAAAAQAAAAC4AAACwAQAAegAAAEAAAAAuAAAAcQEAAE0AAAAhAPAAAAAAAAAAAAAAAIA/AAAAAAAAAAAAAIA/AAAAAAAAAAAAAAAAAAAAAAAAAAAAAAAAAAAAAAAAAAAlAAAADAAAAAAAAIAoAAAADAAAAAQAAAAnAAAAGAAAAAQAAAAAAAAA////AAAAAAAlAAAADAAAAAQAAABMAAAAZAAAAEAAAAAuAAAAsAEAAHQAAABAAAAALgAAAHEBAABHAAAAIQDwAAAAAAAAAAAAAACAPwAAAAAAAAAAAACAPwAAAAAAAAAAAAAAAAAAAAAAAAAAAAAAAAAAAAAAAAAAJQAAAAwAAAAAAACAKAAAAAwAAAAEAAAAJwAAABgAAAAEAAAAAAAAAP///wAAAAAAJQAAAAwAAAAEAAAATAAAAGQAAABAAAAATwAAAIkBAAB0AAAAQAAAAE8AAABKAQAAJgAAACEA8AAAAAAAAAAAAAAAgD8AAAAAAAAAAAAAgD8AAAAAAAAAAAAAAAAAAAAAAAAAAAAAAAAAAAAAAAAAACUAAAAMAAAAAAAAgCgAAAAMAAAABAAAAFIAAABwAQAABAAAAOT///8AAAAAAAAAAAAAAACQAQAAAAAAAQAAAABzAGUAZwBvAGUAIAB1AGkAAAAAAAAAAAAAAAAAAAAAAAAAAAAAAAAAAAAAAAAAAAAAAAAAAAAAAAAAAAAAAAAAAAD0Aq3at3a8AgAAzJb0AgAAAABTAHkAcwB0AGUAbQAAAAAAAAAAAAAAAAAAAAAAAAAAAAAAAABocX4aqJb0AnO6LGkBAAAAUJf0AiANAIQAAAAA0qQytbSW9AKjukJroLrRA/Bl2ANL11pGAgAAAHyY9ALZ2bd2zJb0AgQAAAAAALd2GmnzsuT///8AAAAAAAAAAAAAAACQAQAAAAAAAQAAAABzAGUAZwBvAGUAIAB1AGkAAAAAAAAAAAAAAAAAAAAAAAkAAAAAAAAAhkEPdQAAAABUBgX/CQAAADCY9ALkXQV1AdgAADCY9AIAAAAAAAAAAAAAAAAAAAAAAAAAAGR2AAgAAAAAJQAAAAwAAAAEAAAAGAAAAAwAAAAAAAAAEgAAAAwAAAABAAAAHgAAABgAAABAAAAATwAAAIoBAAB1AAAAJQAAAAwAAAAEAAAAVAAAAOgAAABBAAAATwAAAIgBAAB0AAAAAQAAAAAAG0GrqhpBQQAAAE8AAAAaAAAATAAAAAAAAAAAAAAAAAAAAP//////////gAAAAEoAdQBhAG4AIABKAG8AcwDpACAAVABhAGwAYQB2AGUAcgBhACAAUwBhAGcAdQBpAGUAcgAKAAAAEAAAAA4AAAAQAAAACAAAAAoAAAAQAAAADAAAAA8AAAAIAAAADwAAAA4AAAAHAAAADgAAAA0AAAAPAAAACgAAAA4AAAAIAAAADwAAAA4AAAAQAAAAEAAAAAcAAAAPAAAACgAAAEsAAABAAAAAMAAAAAUAAAAgAAAAAQAAAAEAAAAQAAAAAAAAAAAAAADAAQAA4AAAAAAAAAAAAAAAwAEAAOAAAAAlAAAADAAAAAIAAAAnAAAAGAAAAAUAAAAAAAAA////AAAAAAAlAAAADAAAAAUAAABMAAAAZAAAAAAAAACDAAAAvwEAANkAAAAAAAAAgwAAAMABAABXAAAAIQDwAAAAAAAAAAAAAACAPwAAAAAAAAAAAACAPwAAAAAAAAAAAAAAAAAAAAAAAAAAAAAAAAAAAAAAAAAAJQAAAAwAAAAAAACAKAAAAAwAAAAFAAAAJwAAABgAAAAFAAAAAAAAAP///wAAAAAAJQAAAAwAAAAFAAAATAAAAGQAAAAaAAAAgwAAAKUBAACbAAAAGgAAAIMAAACMAQAAGQAAACEA8AAAAAAAAAAAAAAAgD8AAAAAAAAAAAAAgD8AAAAAAAAAAAAAAAAAAAAAAAAAAAAAAAAAAAAAAAAAACUAAAAMAAAAAAAAgCgAAAAMAAAABQAAACUAAAAMAAAAAQAAABgAAAAMAAAAAAAAABIAAAAMAAAAAQAAAB4AAAAYAAAAGgAAAIMAAACmAQAAnAAAACUAAAAMAAAAAQAAAFQAAADoAAAAGwAAAIMAAAD7AAAAmwAAAAEAAAAAABtBq6oaQRsAAACDAAAAGgAAAEwAAAAAAAAAAAAAAAAAAAD//////////4AAAABKAHUAYQBuACAASgBvAHMAZQAgAFQAYQBsAGEAdgBlAHIAYQAgAFMAYQBnAHUAaQBlAHIABwAAAAsAAAAKAAAACwAAAAUAAAAHAAAACwAAAAgAAAAKAAAABQAAAAoAAAAKAAAABQAAAAoAAAAJAAAACgAAAAcAAAAKAAAABQAAAAoAAAAKAAAACwAAAAsAAAAFAAAACgAAAAcAAABLAAAAQAAAADAAAAAFAAAAIAAAAAEAAAABAAAAEAAAAAAAAAAAAAAAwAEAAOAAAAAAAAAAAAAAAMABAADgAAAAJQAAAAwAAAACAAAAJwAAABgAAAAFAAAAAAAAAP///wAAAAAAJQAAAAwAAAAFAAAATAAAAGQAAAAaAAAAogAAAKUBAAC6AAAAGgAAAKIAAACMAQAAGQAAACEA8AAAAAAAAAAAAAAAgD8AAAAAAAAAAAAAgD8AAAAAAAAAAAAAAAAAAAAAAAAAAAAAAAAAAAAAAAAAACUAAAAMAAAAAAAAgCgAAAAMAAAABQAAACUAAAAMAAAAAQAAABgAAAAMAAAAAAAAABIAAAAMAAAAAQAAAB4AAAAYAAAAGgAAAKIAAACmAQAAuwAAACUAAAAMAAAAAQAAAFQAAACoAAAAGwAAAKIAAACTAAAAugAAAAEAAAAAABtBq6oaQRsAAACiAAAADwAAAEwAAAAAAAAAAAAAAAAAAAD//////////2wAAABTAGkAbgBkAGkAYwBvACAAVABpAHQAdQBsAGEAcgAAAAoAAAAFAAAACwAAAAsAAAAFAAAACQAAAAsAAAAFAAAACgAAAAUAAAAGAAAACwAAAAUAAAAKAAAABwAAAEsAAABAAAAAMAAAAAUAAAAgAAAAAQAAAAEAAAAQAAAAAAAAAAAAAADAAQAA4AAAAAAAAAAAAAAAwAEAAOAAAAAlAAAADAAAAAIAAAAnAAAAGAAAAAUAAAAAAAAA////AAAAAAAlAAAADAAAAAUAAABMAAAAZAAAABoAAADBAAAAkwEAANkAAAAaAAAAwQAAAHoBAAAZAAAAIQDwAAAAAAAAAAAAAACAPwAAAAAAAAAAAACAPwAAAAAAAAAAAAAAAAAAAAAAAAAAAAAAAAAAAAAAAAAAJQAAAAwAAAAAAACAKAAAAAwAAAAFAAAAJQAAAAwAAAABAAAAGAAAAAwAAAAAAAAAEgAAAAwAAAABAAAAFgAAAAwAAAAAAAAAVAAAADgBAAAbAAAAwQAAAJIBAADZAAAAAQAAAAAAG0GrqhpBGwAAAMEAAAAnAAAATAAAAAQAAAAaAAAAwQAAAJQBAADaAAAAnAAAAEYAaQByAG0AYQBkAG8AIABwAG8AcgA6ACAASgBVAEEATgAgAEoATwBTAEUAIABUAEEATABBAFYARQBSAEEAIABTAEEARwBVAEkARQBSAAAACQAAAAUAAAAHAAAAEAAAAAoAAAALAAAACwAAAAUAAAALAAAACwAAAAcAAAAEAAAABQAAAAcAAAANAAAADAAAAA4AAAAFAAAABwAAAA4AAAAKAAAACgAAAAUAAAAKAAAADAAAAAkAAAAMAAAADAAAAAoAAAALAAAADAAAAAUAAAAKAAAADAAAAA0AAAANAAAABQAAAAoAAAAL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m+q7FzAnJMpK5uRhfReiNm5VT4W/alihanVrCTHkmic=</DigestValue>
    </Reference>
    <Reference Type="http://www.w3.org/2000/09/xmldsig#Object" URI="#idOfficeObject">
      <DigestMethod Algorithm="http://www.w3.org/2001/04/xmlenc#sha256"/>
      <DigestValue>PS78uL5X2z/SaZS/DB45obu4uqUVG3D+gWoxbZxQIQo=</DigestValue>
    </Reference>
    <Reference Type="http://uri.etsi.org/01903#SignedProperties" URI="#idSignedProperties">
      <Transforms>
        <Transform Algorithm="http://www.w3.org/TR/2001/REC-xml-c14n-20010315"/>
      </Transforms>
      <DigestMethod Algorithm="http://www.w3.org/2001/04/xmlenc#sha256"/>
      <DigestValue>yecETv5XH5Uzlx5OUU8mC720I0nQ7wxFw/B+3DKbTjs=</DigestValue>
    </Reference>
    <Reference Type="http://www.w3.org/2000/09/xmldsig#Object" URI="#idValidSigLnImg">
      <DigestMethod Algorithm="http://www.w3.org/2001/04/xmlenc#sha256"/>
      <DigestValue>4AwHOD7LDKTidLKg0hL1+uzefLsf4c6SFfIb9AuZp2w=</DigestValue>
    </Reference>
    <Reference Type="http://www.w3.org/2000/09/xmldsig#Object" URI="#idInvalidSigLnImg">
      <DigestMethod Algorithm="http://www.w3.org/2001/04/xmlenc#sha256"/>
      <DigestValue>O4YBxDRPhnSLEpY4Br/MH+T/P948TL5Z/J87xLJAWkc=</DigestValue>
    </Reference>
  </SignedInfo>
  <SignatureValue>hVFVkEbz1sQAtePHOl8Nl+5Jn+j4dvDl5CLuOUVop/QVVJo+k8b0woXXcvwsU3KxfLeNXMncCDDf
ZMiKpX/PRmcQ4a2nRjaiF9e2Qe2v9lVN5jDMQThK8kSFm7IenNXAn4tsy8gm9ECczOFAkZHbQi0e
bGDUiC918Evb25Ef9TiDbZlvh4fhdjC29zm3ZoNDeGrBX5aeDhF/2dZX8LI7gWQI2OWaA2EWXdIO
IQR4q5zF5s5BHtRSKj6RsCtXmV2k4gjbybRjbwJSdHiKHcAzxGN2R7TYk03EmSA8ANjHeUP+OVCH
bp0ysv47nEPUYyNdRoFta3HVq1v4Kyr0Lhnnsw==</SignatureValue>
  <KeyInfo>
    <X509Data>
      <X509Certificate>MIIIGjCCBgKgAwIBAgIIGibWbOdrZhgwDQYJKoZIhvcNAQELBQAwWzEXMBUGA1UEBRMOUlVDIDgwMDUwMTcyLTExGjAYBgNVBAMTEUNBLURPQ1VNRU5UQSBTLkEuMRcwFQYDVQQKEw5ET0NVTUVOVEEgUy5BLjELMAkGA1UEBhMCUFkwHhcNMTkwNjA0MTYzMjE3WhcNMjEwNjAzMTY0MjE3WjCBvTELMAkGA1UEBhMCUFkxHjAcBgNVBAQMFU9QT1JUTyBMRUlWQSBFU1BJTk9MQTESMBAGA1UEBRMJQ0k3MTczOTkzMRswGQYDVQQqDBJGRURFUklDTyBTRUJBU1RJQU4xFzAVBgNVBAoMDlBFUlNPTkEgRklTSUNBMREwDwYDVQQLDAhGSVJNQSBGMjExMC8GA1UEAwwoRkVERVJJQ08gU0VCQVNUSUFOIE9QT1JUTyBMRUlWQSBFU1BJTk9MQTCCASIwDQYJKoZIhvcNAQEBBQADggEPADCCAQoCggEBANDvY5N5RSX6MG9fWXnFy/0u9awgMmK6QfS6CCBi73dn+rOcZhjzn0+ujAsWt+hyBI4yAdVffIghKUX4iEluMX+S7hPAIcz40tb9oQqCwxwtSh5Ghf0QSlWsSM+MbUKNn7KWm0F/pDaDInkZXygjJ4bO/BsassTCrS93auXhkAHHCJ9fxNDF39paDO7uDoDTMXZtGaoGlU6ZfMIx5f/kNjSuiZUbFpj2rua58hn40ZriDV0QtYTzJMIOC7qY1DadRwrfCyKGCmGWtffqwX8btMAxdq4SI6KqsFmrpxyA7Ap0hK1zzhgS0lI40AC+3VQdEba7tb+JWQ9fj49R3cIaNZ0CAwEAAaOCA30wggN5MAwGA1UdEwEB/wQCMAAwDgYDVR0PAQH/BAQDAgXgMCoGA1UdJQEB/wQgMB4GCCsGAQUFBwMBBggrBgEFBQcDAgYIKwYBBQUHAwQwHQYDVR0OBBYEFDYmdPlwn1Z/yIHlpZ/HBWCD/O8dMIGWBggrBgEFBQcBAQSBiTCBhjA5BggrBgEFBQcwAYYtaHR0cD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IGA1UdEQQbMBmBF3NvcG9ydG9AaW52ZXN0b3IuY29tLnB5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4TEoB1SspEaHODb5dHuGwaLb1IfMjLEQjYF5ihr0R8Ig4cMOYRSxkX8CRR9X5055TCsXTYWfbtIn+uXEAGRArrHo0gbAXKfZd8VMY2iuMeeZXx0ONM/MtUIOfJisUXX1/lUyjwoe5P+HeU3DOaPeu7IrdQ0AnqLgFOeiMXDU+G1Yf5borREeSxtcqQ6T+juEYM7y6TdKgISE9X+oWjy4cz6S8PnP2htgUjrB8VDYAri9Ko8Z8nyOUSxSM2/cbqSOiGZMz8gy8KmFZZdgytTLU2Sad+28GF2PO2mvXL7r+vqok2yj4TIh5optXmA4cU0JcZ0CXGVqILWAIr4o5Ze2IZW3GZ8/PZNjaD8e1+5sIRIs0Xd/9zujlLgpk64gnXL33Wmge8qzDyXheHvKbW233v1p+NTEWmw9sE05V2bxFSTF6P9tqIMIXFQMP63qipVpnMjcneM20Tsc2cbrjtGxdOebDxrmGgnfXpbEN3OVN/JJCfmTmnLPQXnY4cbxpabqQbt4NaGSxZsvtAz36sHxFXuAxhIT3m2N113alpORBoC7GoKnTpIXPMN0+9oOXQXfeDhLrSGb9sQshlBEYVzW1PSBnjv5Do3PP95rZHZHiv2ndwO9PJ7QO/Y3s09L9nx9krw3HmeaDzS8pnhGny/LsR4Bh0X5KPa/Vpx7EydMflo=</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yothMe0VPSzI2e894sP9AcU9hW+9tBoKjRa5X2eHMr8=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AYAOduD7Xu70YQREXN5ovNe1Pi58DqlaHSR84kjYXmA=</DigestValue>
      </Reference>
      <Reference URI="/xl/media/image3.emf?ContentType=image/x-emf">
        <DigestMethod Algorithm="http://www.w3.org/2001/04/xmlenc#sha256"/>
        <DigestValue>Wrh0mGftgXZN2u7+0Yh1u0xG2FIk5UC162+DTERIQI4=</DigestValue>
      </Reference>
      <Reference URI="/xl/media/image4.emf?ContentType=image/x-emf">
        <DigestMethod Algorithm="http://www.w3.org/2001/04/xmlenc#sha256"/>
        <DigestValue>H6AyOjol+Y5jRGeB19oJtB5E0D0fmJP0LoFhGbnXS78=</DigestValue>
      </Reference>
      <Reference URI="/xl/media/image5.emf?ContentType=image/x-emf">
        <DigestMethod Algorithm="http://www.w3.org/2001/04/xmlenc#sha256"/>
        <DigestValue>AAC60T4QcjGpByuDIONyJNfVavz2wu2jsrLxYOb2bDM=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X/+ed5Fae1CZ+lbP1cXL9ktAhYQIj6md1jKEUClhOXM=</DigestValue>
      </Reference>
      <Reference URI="/xl/styles.xml?ContentType=application/vnd.openxmlformats-officedocument.spreadsheetml.styles+xml">
        <DigestMethod Algorithm="http://www.w3.org/2001/04/xmlenc#sha256"/>
        <DigestValue>4K0AYJZA44vjL7hi6DIQWMry+vQWVkZ0F9XI64BIqbY=</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rJjbVYXkMQ6apxRogMK0na7/KX4/jjFCOnjnYWKjLY4=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4ujkJXqb9aawVEt8dvLnDoO3neH/wY7eFnXEsWOGRqQ=</DigestValue>
      </Reference>
      <Reference URI="/xl/worksheets/sheet10.xml?ContentType=application/vnd.openxmlformats-officedocument.spreadsheetml.worksheet+xml">
        <DigestMethod Algorithm="http://www.w3.org/2001/04/xmlenc#sha256"/>
        <DigestValue>LBCigtTVEzwp2wz6unMfkpjPIJ24KRCk90b+bgJq9js=</DigestValue>
      </Reference>
      <Reference URI="/xl/worksheets/sheet11.xml?ContentType=application/vnd.openxmlformats-officedocument.spreadsheetml.worksheet+xml">
        <DigestMethod Algorithm="http://www.w3.org/2001/04/xmlenc#sha256"/>
        <DigestValue>l2zQoo8hQvWzjzxwIDJOchHuqkSZo+3buRVJ2GUi2ME=</DigestValue>
      </Reference>
      <Reference URI="/xl/worksheets/sheet12.xml?ContentType=application/vnd.openxmlformats-officedocument.spreadsheetml.worksheet+xml">
        <DigestMethod Algorithm="http://www.w3.org/2001/04/xmlenc#sha256"/>
        <DigestValue>4nhJt+HWbJbnAriOjYvUCWaONg8LkZGaPV8vNb/kURc=</DigestValue>
      </Reference>
      <Reference URI="/xl/worksheets/sheet2.xml?ContentType=application/vnd.openxmlformats-officedocument.spreadsheetml.worksheet+xml">
        <DigestMethod Algorithm="http://www.w3.org/2001/04/xmlenc#sha256"/>
        <DigestValue>uOnCLpaEDfHHD1RBF+CdzRgsCcSzNA9cOtWOBsXZfmc=</DigestValue>
      </Reference>
      <Reference URI="/xl/worksheets/sheet3.xml?ContentType=application/vnd.openxmlformats-officedocument.spreadsheetml.worksheet+xml">
        <DigestMethod Algorithm="http://www.w3.org/2001/04/xmlenc#sha256"/>
        <DigestValue>twupKn4wIk4en2WpjhlU3Ep7UPCwyDbmkQTScVusjd0=</DigestValue>
      </Reference>
      <Reference URI="/xl/worksheets/sheet4.xml?ContentType=application/vnd.openxmlformats-officedocument.spreadsheetml.worksheet+xml">
        <DigestMethod Algorithm="http://www.w3.org/2001/04/xmlenc#sha256"/>
        <DigestValue>8FM4aE5GxD9nCS1JRF9jWzvPKqlY5l4YQqRFZPtQ4XI=</DigestValue>
      </Reference>
      <Reference URI="/xl/worksheets/sheet5.xml?ContentType=application/vnd.openxmlformats-officedocument.spreadsheetml.worksheet+xml">
        <DigestMethod Algorithm="http://www.w3.org/2001/04/xmlenc#sha256"/>
        <DigestValue>d+3uYyivO96l7WkUDxwRqvgs3eCIza+JpzxkHHwESGE=</DigestValue>
      </Reference>
      <Reference URI="/xl/worksheets/sheet6.xml?ContentType=application/vnd.openxmlformats-officedocument.spreadsheetml.worksheet+xml">
        <DigestMethod Algorithm="http://www.w3.org/2001/04/xmlenc#sha256"/>
        <DigestValue>0COacccoe91soNhSw/B0fjqVFS8JCWAIPndEoYFYa+0=</DigestValue>
      </Reference>
      <Reference URI="/xl/worksheets/sheet7.xml?ContentType=application/vnd.openxmlformats-officedocument.spreadsheetml.worksheet+xml">
        <DigestMethod Algorithm="http://www.w3.org/2001/04/xmlenc#sha256"/>
        <DigestValue>XSqBHg46rIFyne8CFRu7N+xTi27EfoQH/SdQ/uZXtis=</DigestValue>
      </Reference>
      <Reference URI="/xl/worksheets/sheet8.xml?ContentType=application/vnd.openxmlformats-officedocument.spreadsheetml.worksheet+xml">
        <DigestMethod Algorithm="http://www.w3.org/2001/04/xmlenc#sha256"/>
        <DigestValue>Ahl7PLUgBX6LN9NawMrGx0ZRgKfSms81xjkGgMJQ3XM=</DigestValue>
      </Reference>
      <Reference URI="/xl/worksheets/sheet9.xml?ContentType=application/vnd.openxmlformats-officedocument.spreadsheetml.worksheet+xml">
        <DigestMethod Algorithm="http://www.w3.org/2001/04/xmlenc#sha256"/>
        <DigestValue>tKASxe7/Hnjs4nlrJH7sozBrEK5ujQJMufc6BuGM+c0=</DigestValue>
      </Reference>
    </Manifest>
    <SignatureProperties>
      <SignatureProperty Id="idSignatureTime" Target="#idPackageSignature">
        <mdssi:SignatureTime xmlns:mdssi="http://schemas.openxmlformats.org/package/2006/digital-signature">
          <mdssi:Format>YYYY-MM-DDThh:mm:ssTZD</mdssi:Format>
          <mdssi:Value>2020-06-30T16:27:17Z</mdssi:Value>
        </mdssi:SignatureTime>
      </SignatureProperty>
    </SignatureProperties>
  </Object>
  <Object Id="idOfficeObject">
    <SignatureProperties>
      <SignatureProperty Id="idOfficeV1Details" Target="#idPackageSignature">
        <SignatureInfoV1 xmlns="http://schemas.microsoft.com/office/2006/digsig">
          <SetupID>{1B59BD99-96DC-4217-86B9-1B85FBC46CB5}</SetupID>
          <SignatureText>Sebastian Oporto Leiva</SignatureText>
          <SignatureImage/>
          <SignatureComments/>
          <WindowsVersion>10.0</WindowsVersion>
          <OfficeVersion>16.0.12827/20</OfficeVersion>
          <ApplicationVersion>16.0.12827</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2020-06-30T16:27:17Z</xd:SigningTime>
          <xd:SigningCertificate>
            <xd:Cert>
              <xd:CertDigest>
                <DigestMethod Algorithm="http://www.w3.org/2001/04/xmlenc#sha256"/>
                <DigestValue>QhP5e85eQG4bWE+IWRz67JUbVXp7WgavzjkzrSfWs+E=</DigestValue>
              </xd:CertDigest>
              <xd:IssuerSerial>
                <X509IssuerName>C=PY, O=DOCUMENTA S.A., CN=CA-DOCUMENTA S.A., SERIALNUMBER=RUC 80050172-1</X509IssuerName>
                <X509SerialNumber>1884429257328518680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sBAAB/AAAAAAAAAAAAAAAxIwAAkQ0AACBFTUYAAAEAYBwAAKoAAAAGAAAAAAAAAAAAAAAAAAAAgAcAADgEAAAJAgAAJQEAAAAAAAAAAAAAAAAAACjzBwCIeAQ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CplCQAAAAkAAACQw7wAQElUdn50lGVIvaMAYOGuAyUAAACF/5PHUIHNBXCAzQVsW5ZlgqDYeAjEvAB+4itlAgIAAKzDvAAlAAAAMwAAAGAAAAAzAAAAIgAAAJQB0AXKp9h4/////8sFk3fh5ytlQMW8ANnZ13SQw7wAAAAAAAAA13QCAgAA9f///wAAAAAAAAAAAAAAAJABAAAAAAABAAAAAHMAZQBnAG8AZQAgAHUAaQAHs3Zr9MO8ABGx9XYAAFR26MO8AAAAAADww7wAAAAAAGzIKmUAAFR2AAAAABMAFAB+dJRlQElUdgjEvAA0Xyh2AABUdn50lGVsyCplZHYACAAAAAAlAAAADAAAAAEAAAAYAAAADAAAAAAAAAASAAAADAAAAAEAAAAeAAAAGAAAAL0AAAAEAAAA9wAAABEAAAAlAAAADAAAAAEAAABUAAAAiAAAAL4AAAAEAAAA9QAAABAAAAABAAAAVRXZQXsJ2UG+AAAABAAAAAoAAABMAAAAAAAAAAAAAAAAAAAA//////////9gAAAAMwAwAC8AMAA2AC8AMgAwADIAMAAGAAAABgAAAAQAAAAGAAAABgAAAAQAAAAGAAAABgAAAAYAAAAGAAAASwAAAEAAAAAwAAAABQAAACAAAAABAAAAAQAAABAAAAAAAAAAAAAAAEwBAACAAAAAAAAAAAAAAABMAQAAgAAAAFIAAABwAQAAAgAAABAAAAAHAAAAAAAAAAAAAAC8AgAAAAAAAAECAiJTAHkAcwB0AGUAbQAAAAAAAAAAAAAAAAAAAAAAAAAAAAAAAAAAAAAAAAAAAAAAAAAAAAAAAAAAAAAAAAAAAAAAAAAgdzxruwC+VSB3CQAAAGDhrgPpVSB3iGu7AGDhrgNUdJRlAAAAAFR0lGUAAAAAYOGuAwAAAAAAAAAAAAAAAAAAAACI464DAAAAAAAAAAAAAAAAAAAAAAAAAAAAAAAAAAAAAAAAAAAAAAAAAAAAAAAAAAAAAAAAAAAAAAAAAAAAAAAAAAAAAAMacWsAAAAAMGy7AKItG3cAAAAAAQAAAIhruwD//wAAAAAAAFwwG3dcMBt3gGu7AGBsuwBkbLsAAACUZQcAAAAAAAAAhkH2dgkAAABUBmb/BwAAAJhsuwDkXex2AdgAAJhsuw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LsArdrXdCAAAADYarsAAAAAAMTjnmUAAK4DAAAAACAAAABMb7sAoA8AAPRuuwA2oytkIAAAAAEAAACiBN280M9mEl+mK2TEarsAaogtZNDPZhIAAAAA0Dl6EiwXg2QCAAAAFAAAAHOslHdMb7sAiGy7ANnZ13TYarsABAAAAAAA13QCAAAA4P///wAAAAAAAAAAAAAAAJABAAAAAAABAAAAAGEAcgBpAGEAbAAAAAAAAAAAAAAAAAAAAAAAAAAAAAAAAAAAAIZB9nYAAAAAVAZm/wYAAAA8bLsA5F3sdgHYAAA8bLsAAAAAAAAAAAAAAAAAAAAAAAAAAACEa7sAZHYACAAAAAAlAAAADAAAAAMAAAAYAAAADAAAAAAAAAASAAAADAAAAAEAAAAWAAAADAAAAAgAAABUAAAAVAAAAAoAAAAnAAAAHgAAAEoAAAABAAAAVRXZQXsJ2U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LAAAARwAAACkAAAAzAAAAowAAABUAAAAhAPAAAAAAAAAAAAAAAIA/AAAAAAAAAAAAAIA/AAAAAAAAAAAAAAAAAAAAAAAAAAAAAAAAAAAAAAAAAAAlAAAADAAAAAAAAIAoAAAADAAAAAQAAABSAAAAcAEAAAQAAADw////AAAAAAAAAAAAAAAAkAEAAAAAAAEAAAAAcwBlAGcAbwBlACAAdQBpAAAAAAAAAAAAAAAAAAAAAAAAAAAAAAAAAAAAAAAAAAAAAAAAAAAAAAAAAAAAAAAAAAAAuwCt2td0vAIAAAxruwAAAAAAUwB5AHMAdABlAG0AAAAAAAAAAAAAAAAAAAAAAAAAAAAAAAAAwBf0ouhquwBzujRgAQAAAJBruwAgDQCEAAAAAB4J33j0arsAo7owZeDvzAVI9HURR6yUdwIAAAC8bLsA2dnXdAxruwAFAAAAAADXdO4G3bzw////AAAAAAAAAAAAAAAAkAEAAAAAAAEAAAAAcwBlAGcAbwBlACAAdQBpAAAAAAAAAAAAAAAAAAAAAAAJAAAAAAAAAIZB9nYAAAAAVAZm/wkAAABwbLsA5F3sdgHYAABwbLsAAAAAAAAAAAAAAAAAAAAAAAAAAABkdgAIAAAAACUAAAAMAAAABAAAABgAAAAMAAAAAAAAABIAAAAMAAAAAQAAAB4AAAAYAAAAKQAAADMAAADMAAAASAAAACUAAAAMAAAABAAAAFQAAADQAAAAKgAAADMAAADKAAAARwAAAAEAAABVFdlBewnZQSoAAAAzAAAAFgAAAEwAAAAAAAAAAAAAAAAAAAD//////////3gAAABTAGUAYgBhAHMAdABpAGEAbgAgAE8AcABvAHIAdABvACAATABlAGkAdgBhAAkAAAAIAAAACQAAAAgAAAAHAAAABQAAAAQAAAAIAAAACQAAAAQAAAAMAAAACQAAAAkAAAAGAAAABQAAAAkAAAAEAAAACAAAAAgAAAAEAAAACAAAAAgAAABLAAAAQAAAADAAAAAFAAAAIAAAAAEAAAABAAAAEAAAAAAAAAAAAAAATAEAAIAAAAAAAAAAAAAAAEwBAACAAAAAJQAAAAwAAAACAAAAJwAAABgAAAAFAAAAAAAAAP///wAAAAAAJQAAAAwAAAAFAAAATAAAAGQAAAAAAAAAUAAAAEsBAAB8AAAAAAAAAFAAAABMAQAALQAAACEA8AAAAAAAAAAAAAAAgD8AAAAAAAAAAAAAgD8AAAAAAAAAAAAAAAAAAAAAAAAAAAAAAAAAAAAAAAAAACUAAAAMAAAAAAAAgCgAAAAMAAAABQAAACcAAAAYAAAABQAAAAAAAAD///8AAAAAACUAAAAMAAAABQAAAEwAAABkAAAACQAAAFAAAAD/AAAAXAAAAAkAAABQAAAA9wAAAA0AAAAhAPAAAAAAAAAAAAAAAIA/AAAAAAAAAAAAAIA/AAAAAAAAAAAAAAAAAAAAAAAAAAAAAAAAAAAAAAAAAAAlAAAADAAAAAAAAIAoAAAADAAAAAUAAAAlAAAADAAAAAEAAAAYAAAADAAAAAAAAAASAAAADAAAAAEAAAAeAAAAGAAAAAkAAABQAAAAAAEAAF0AAAAlAAAADAAAAAEAAABUAAAA0AAAAAoAAABQAAAAgAAAAFwAAAABAAAAVRXZQXsJ2UEKAAAAUAAAABYAAABMAAAAAAAAAAAAAAAAAAAA//////////94AAAAUwBlAGIAYQBzAHQAaQBhAG4AIABPAHAAbwByAHQAbwAgAEwAZQBpAHYAYQAGAAAABgAAAAcAAAAGAAAABQAAAAQAAAADAAAABgAAAAcAAAADAAAACQAAAAcAAAAHAAAABAAAAAQAAAAHAAAAAwAAAAUAAAAGAAAAAwAAAAUAAAAGAAAASwAAAEAAAAAwAAAABQAAACAAAAABAAAAAQAAABAAAAAAAAAAAAAAAEwBAACAAAAAAAAAAAAAAABM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oAAAAAoAAABgAAAAVQAAAGwAAAABAAAAVRXZQXsJ2UEKAAAAYAAAAA4AAABMAAAAAAAAAAAAAAAAAAAA//////////9oAAAAVgBpAGMAZQBwAHIAZQBzAGkAZABlAG4AdABlAAcAAAADAAAABQAAAAYAAAAHAAAABAAAAAYAAAAFAAAAAwAAAAcAAAAGAAAABwAAAAQAAAAGAAAASwAAAEAAAAAwAAAABQAAACAAAAABAAAAAQAAABAAAAAAAAAAAAAAAEwBAACAAAAAAAAAAAAAAABMAQAAgAAAACUAAAAMAAAAAgAAACcAAAAYAAAABQAAAAAAAAD///8AAAAAACUAAAAMAAAABQAAAEwAAABkAAAACQAAAHAAAABCAQAAfAAAAAkAAABwAAAAOgEAAA0AAAAhAPAAAAAAAAAAAAAAAIA/AAAAAAAAAAAAAIA/AAAAAAAAAAAAAAAAAAAAAAAAAAAAAAAAAAAAAAAAAAAlAAAADAAAAAAAAIAoAAAADAAAAAUAAAAlAAAADAAAAAEAAAAYAAAADAAAAAAAAAASAAAADAAAAAEAAAAWAAAADAAAAAAAAABUAAAAjAEAAAoAAABwAAAAQQEAAHwAAAABAAAAVRXZQXsJ2UEKAAAAcAAAADUAAABMAAAABAAAAAkAAABwAAAAQwEAAH0AAAC4AAAARgBpAHIAbQBhAGQAbwAgAHAAbwByADoAIABGAEUARABFAFIASQBDAE8AIABTAEUAQgBBAFMAVABJAEEATgAgAE8AUABPAFIAVABPACAATABFAEkAVgBBACAARQBTAFAASQBOAE8ATABBAAAABgAAAAMAAAAEAAAACQAAAAYAAAAHAAAABwAAAAMAAAAHAAAABwAAAAQAAAADAAAAAwAAAAYAAAAGAAAACAAAAAYAAAAHAAAAAwAAAAcAAAAJAAAAAwAAAAYAAAAGAAAABgAAAAcAAAAGAAAABgAAAAMAAAAHAAAACAAAAAMAAAAJAAAABgAAAAkAAAAHAAAABgAAAAkAAAADAAAABQAAAAYAAAADAAAABwAAAAcAAAADAAAABgAAAAYAAAAGAAAAAwAAAAgAAAAJAAAABQAAAAcAAAAWAAAADAAAAAAAAAAlAAAADAAAAAIAAAAOAAAAFAAAAAAAAAAQAAAAFAAAAA==</Object>
  <Object Id="idInvalidSigLnImg">AQAAAGwAAAAAAAAAAAAAAEsBAAB/AAAAAAAAAAAAAAAxIwAAkQ0AACBFTUYAAAEAzCEAALEAAAAGAAAAAAAAAAAAAAAAAAAAgAcAADgEAAAJAgAAJQEAAAAAAAAAAAAAAAAAACjzBwCIeAQ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CplCQAAAAkAAACQw7wAQElUdn50lGVIvaMAYOGuAyUAAACF/5PHUIHNBXCAzQVsW5ZlgqDYeAjEvAB+4itlAgIAAKzDvAAlAAAAMwAAAGAAAAAzAAAAIgAAAJQB0AXKp9h4/////8sFk3fh5ytlQMW8ANnZ13SQw7wAAAAAAAAA13QCAgAA9f///wAAAAAAAAAAAAAAAJABAAAAAAABAAAAAHMAZQBnAG8AZQAgAHUAaQAHs3Zr9MO8ABGx9XYAAFR26MO8AAAAAADww7wAAAAAAGzIKmUAAFR2AAAAABMAFAB+dJRlQElUdgjEvAA0Xyh2AABUdn50lGVsyCplZHYACAAAAAAlAAAADAAAAAEAAAAYAAAADAAAAP8AAAASAAAADAAAAAEAAAAeAAAAGAAAACIAAAAEAAAAcgAAABEAAAAlAAAADAAAAAEAAABUAAAAqAAAACMAAAAEAAAAcAAAABAAAAABAAAAVRXZQXsJ2UEjAAAABAAAAA8AAABMAAAAAAAAAAAAAAAAAAAA//////////9sAAAARgBpAHIAbQBhACAAbgBvACAAdgDhAGwAaQBkAGEAAAAGAAAAAwAAAAQAAAAJAAAABgAAAAMAAAAHAAAABwAAAAMAAAAFAAAABgAAAAMAAAADAAAABwAAAAYAAABLAAAAQAAAADAAAAAFAAAAIAAAAAEAAAABAAAAEAAAAAAAAAAAAAAATAEAAIAAAAAAAAAAAAAAAEwBAACAAAAAUgAAAHABAAACAAAAEAAAAAcAAAAAAAAAAAAAALwCAAAAAAAAAQICIlMAeQBzAHQAZQBtAAAAAAAAAAAAAAAAAAAAAAAAAAAAAAAAAAAAAAAAAAAAAAAAAAAAAAAAAAAAAAAAAAAAAAAAACB3PGu7AL5VIHcJAAAAYOGuA+lVIHeIa7sAYOGuA1R0lGUAAAAAVHSUZQAAAABg4a4DAAAAAAAAAAAAAAAAAAAAAIjjrgMAAAAAAAAAAAAAAAAAAAAAAAAAAAAAAAAAAAAAAAAAAAAAAAAAAAAAAAAAAAAAAAAAAAAAAAAAAAAAAAAAAAAAAxpxawAAAAAwbLsAoi0bdwAAAAABAAAAiGu7AP//AAAAAAAAXDAbd1wwG3eAa7sAYGy7AGRsuwAAAJRlBwAAAAAAAACGQfZ2CQAAAFQGZv8HAAAAmGy7AORd7HYB2AAAmGy7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uwCt2td0IAAAANhquwAAAAAAxOOeZQAArgMAAAAAIAAAAExvuwCgDwAA9G67ADajK2QgAAAAAQAAAKIE3bzQz2YSX6YrZMRquwBqiC1k0M9mEgAAAADQOXoSLBeDZAIAAAAUAAAAc6yUd0xvuwCIbLsA2dnXdNhquwAEAAAAAADXdAIAAADg////AAAAAAAAAAAAAAAAkAEAAAAAAAEAAAAAYQByAGkAYQBsAAAAAAAAAAAAAAAAAAAAAAAAAAAAAAAAAAAAhkH2dgAAAABUBmb/BgAAADxsuwDkXex2AdgAADxsuwAAAAAAAAAAAAAAAAAAAAAAAAAAAIRruwBkdgAIAAAAACUAAAAMAAAAAwAAABgAAAAMAAAAAAAAABIAAAAMAAAAAQAAABYAAAAMAAAACAAAAFQAAABUAAAACgAAACcAAAAeAAAASgAAAAEAAABVFdlBewnZ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MsAAABHAAAAKQAAADMAAACjAAAAFQAAACEA8AAAAAAAAAAAAAAAgD8AAAAAAAAAAAAAgD8AAAAAAAAAAAAAAAAAAAAAAAAAAAAAAAAAAAAAAAAAACUAAAAMAAAAAAAAgCgAAAAMAAAABAAAAFIAAABwAQAABAAAAPD///8AAAAAAAAAAAAAAACQAQAAAAAAAQAAAABzAGUAZwBvAGUAIAB1AGkAAAAAAAAAAAAAAAAAAAAAAAAAAAAAAAAAAAAAAAAAAAAAAAAAAAAAAAAAAAAAAAAAAAC7AK3a13S8AgAADGu7AAAAAABTAHkAcwB0AGUAbQAAAAAAAAAAAAAAAAAAAAAAAAAAAAAAAADAF/Si6Gq7AHO6NGABAAAAkGu7ACANAIQAAAAAHgnfePRquwCjujBl4O/MBUj0dRFHrJR3AgAAALxsuwDZ2dd0DGu7AAUAAAAAANd07gbdvPD///8AAAAAAAAAAAAAAACQAQAAAAAAAQAAAABzAGUAZwBvAGUAIAB1AGkAAAAAAAAAAAAAAAAAAAAAAAkAAAAAAAAAhkH2dgAAAABUBmb/CQAAAHBsuwDkXex2AdgAAHBsuwAAAAAAAAAAAAAAAAAAAAAAAAAAAGR2AAgAAAAAJQAAAAwAAAAEAAAAGAAAAAwAAAAAAAAAEgAAAAwAAAABAAAAHgAAABgAAAApAAAAMwAAAMwAAABIAAAAJQAAAAwAAAAEAAAAVAAAANAAAAAqAAAAMwAAAMoAAABHAAAAAQAAAFUV2UF7CdlBKgAAADMAAAAWAAAATAAAAAAAAAAAAAAAAAAAAP//////////eAAAAFMAZQBiAGEAcwB0AGkAYQBuACAATwBwAG8AcgB0AG8AIABMAGUAaQB2AGEACQAAAAgAAAAJAAAACAAAAAcAAAAFAAAABAAAAAgAAAAJAAAABAAAAAwAAAAJAAAACQAAAAYAAAAFAAAACQAAAAQAAAAIAAAACAAAAAQAAAAIAAAACAAAAEsAAABAAAAAMAAAAAUAAAAgAAAAAQAAAAEAAAAQAAAAAAAAAAAAAABMAQAAgAAAAAAAAAAAAAAATAEAAIAAAAAlAAAADAAAAAIAAAAnAAAAGAAAAAUAAAAAAAAA////AAAAAAAlAAAADAAAAAUAAABMAAAAZAAAAAAAAABQAAAASwEAAHwAAAAAAAAAUAAAAEw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DQAAAACgAAAFAAAACAAAAAXAAAAAEAAABVFdlBewnZQQoAAABQAAAAFgAAAEwAAAAAAAAAAAAAAAAAAAD//////////3gAAABTAGUAYgBhAHMAdABpAGEAbgAgAE8AcABvAHIAdABvACAATABlAGkAdgBhAAYAAAAGAAAABwAAAAYAAAAFAAAABAAAAAMAAAAGAAAABwAAAAMAAAAJAAAABwAAAAcAAAAEAAAABAAAAAcAAAADAAAABQAAAAYAAAADAAAABQAAAAYAAABLAAAAQAAAADAAAAAFAAAAIAAAAAEAAAABAAAAEAAAAAAAAAAAAAAATAEAAIAAAAAAAAAAAAAAAEwBAACAAAAAJQAAAAwAAAACAAAAJwAAABgAAAAFAAAAAAAAAP///wAAAAAAJQAAAAwAAAAFAAAATAAAAGQAAAAJAAAAYAAAAP8AAABsAAAACQAAAGAAAAD3AAAADQAAACEA8AAAAAAAAAAAAAAAgD8AAAAAAAAAAAAAgD8AAAAAAAAAAAAAAAAAAAAAAAAAAAAAAAAAAAAAAAAAACUAAAAMAAAAAAAAgCgAAAAMAAAABQAAACUAAAAMAAAAAQAAABgAAAAMAAAAAAAAABIAAAAMAAAAAQAAAB4AAAAYAAAACQAAAGAAAAAAAQAAbQAAACUAAAAMAAAAAQAAAFQAAACgAAAACgAAAGAAAABVAAAAbAAAAAEAAABVFdlBewnZQQoAAABgAAAADgAAAEwAAAAAAAAAAAAAAAAAAAD//////////2gAAABWAGkAYwBlAHAAcgBlAHMAaQBkAGUAbgB0AGUABwAAAAMAAAAFAAAABgAAAAcAAAAEAAAABgAAAAUAAAADAAAABwAAAAYAAAAHAAAABAAAAAYAAABLAAAAQAAAADAAAAAFAAAAIAAAAAEAAAABAAAAEAAAAAAAAAAAAAAATAEAAIAAAAAAAAAAAAAAAEwBAACAAAAAJQAAAAwAAAACAAAAJwAAABgAAAAFAAAAAAAAAP///wAAAAAAJQAAAAwAAAAFAAAATAAAAGQAAAAJAAAAcAAAAEIBAAB8AAAACQAAAHAAAAA6AQAADQAAACEA8AAAAAAAAAAAAAAAgD8AAAAAAAAAAAAAgD8AAAAAAAAAAAAAAAAAAAAAAAAAAAAAAAAAAAAAAAAAACUAAAAMAAAAAAAAgCgAAAAMAAAABQAAACUAAAAMAAAAAQAAABgAAAAMAAAAAAAAABIAAAAMAAAAAQAAABYAAAAMAAAAAAAAAFQAAACMAQAACgAAAHAAAABBAQAAfAAAAAEAAABVFdlBewnZQQoAAABwAAAANQAAAEwAAAAEAAAACQAAAHAAAABDAQAAfQAAALgAAABGAGkAcgBtAGEAZABvACAAcABvAHIAOgAgAEYARQBEAEUAUgBJAEMATwAgAFMARQBCAEEAUwBUAEkAQQBOACAATwBQAE8AUgBUAE8AIABMAEUASQBWAEEAIABFAFMAUABJAE4ATwBMAEEAAAAGAAAAAwAAAAQAAAAJAAAABgAAAAcAAAAHAAAAAwAAAAcAAAAHAAAABAAAAAMAAAADAAAABgAAAAYAAAAIAAAABgAAAAcAAAADAAAABwAAAAkAAAADAAAABgAAAAYAAAAGAAAABwAAAAYAAAAGAAAAAwAAAAcAAAAIAAAAAwAAAAkAAAAGAAAACQAAAAcAAAAGAAAACQAAAAMAAAAFAAAABgAAAAMAAAAHAAAABwAAAAMAAAAGAAAABgAAAAYAAAADAAAACAAAAAkAAAAFAAAABwAAABYAAAAMAAAAAAAAACUAAAAMAAAAAgAAAA4AAAAUAAAAAAAAABAAAAAU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VmpArVziEEwqQhPQMpg2n7HfS7FpDKxTcK6+Cl7KE0o=</DigestValue>
    </Reference>
    <Reference Type="http://www.w3.org/2000/09/xmldsig#Object" URI="#idOfficeObject">
      <DigestMethod Algorithm="http://www.w3.org/2001/04/xmlenc#sha256"/>
      <DigestValue>CJtC9ZFFN/pZabaYwl+CxXIOhETCmOG6at1+vPqqZTI=</DigestValue>
    </Reference>
    <Reference Type="http://uri.etsi.org/01903#SignedProperties" URI="#idSignedProperties">
      <Transforms>
        <Transform Algorithm="http://www.w3.org/TR/2001/REC-xml-c14n-20010315"/>
      </Transforms>
      <DigestMethod Algorithm="http://www.w3.org/2001/04/xmlenc#sha256"/>
      <DigestValue>P0KwCWE8Q95eYEbkeGDkQOGupWZnxBf9LiYQaRBU/nc=</DigestValue>
    </Reference>
    <Reference Type="http://www.w3.org/2000/09/xmldsig#Object" URI="#idValidSigLnImg">
      <DigestMethod Algorithm="http://www.w3.org/2001/04/xmlenc#sha256"/>
      <DigestValue>1IcjNPUM6ngo034Y2W6b+IfEYFztrX/sttYN2DAWlOQ=</DigestValue>
    </Reference>
    <Reference Type="http://www.w3.org/2000/09/xmldsig#Object" URI="#idInvalidSigLnImg">
      <DigestMethod Algorithm="http://www.w3.org/2001/04/xmlenc#sha256"/>
      <DigestValue>KjsfL6uBtfmH4saO+ndkKqZj468sU+X2yYFF71Y+04A=</DigestValue>
    </Reference>
  </SignedInfo>
  <SignatureValue>2+YbABUpBaEfhKrck24kiLu7vxv12xX64I4ANEvZ/3++sSBRE8hjAYzSep0nAwWZwZFhPl4gqRfu
of0XtOoRJlmzH0EiO8jAki83j9h3MNFtmXg/V5wyMvuE6CkVklIYRh2IjnfMixV1EHdCEJy+blse
D5YYrz7KvT53tAPMChTLBkMuUAmiyAjeOedwkSzSAmkuWqPh43iwim9vk/kDODKFrhZ5BynVEIbU
+xDNeGHfhL9iSCWZbU0OC2bpvcwlHCRehijMs+83Ddae6Xi4FaasHW0OnSrO9dqXFXGKG0OP3/3R
ue1GwbYzPeGUIOXVC4UVbWHynW0pA0AGVYl14A==</SignatureValue>
  <KeyInfo>
    <X509Data>
      <X509Certificate>MIIH9zCCBd+gAwIBAgIINoAg9rBE6OUwDQYJKoZIhvcNAQELBQAwWzEXMBUGA1UEBRMOUlVDIDgwMDUwMTcyLTExGjAYBgNVBAMTEUNBLURPQ1VNRU5UQSBTLkEuMRcwFQYDVQQKEw5ET0NVTUVOVEEgUy5BLjELMAkGA1UEBhMCUFkwHhcNMTkwNjA0MTYxMjE2WhcNMjEwNjAzMTYyMjE2WjCBmTELMAkGA1UEBhMCUFkxFjAUBgNVBAQMDUNBTExJWk8gUEVDQ0kxEjAQBgNVBAUTCUNJMjAzNDY2MTERMA8GA1UEKgwIRkVERVJJQ08xFzAVBgNVBAoMDlBFUlNPTkEgRklTSUNBMREwDwYDVQQLDAhGSVJNQSBGMjEfMB0GA1UEAwwWRkVERVJJQ08gQ0FMTElaTyBQRUNDSTCCASIwDQYJKoZIhvcNAQEBBQADggEPADCCAQoCggEBAO1yWZUw7DZFlbOn0lg+s1cBLQX+W7PeUcVt3azEZ/I8LPK0/StqLafJVfW0DFAeVd/cMgfhODalgY4viZoABXaR0l4C1FALTxbyNevlid7ZOZIMoSGvR3yoaVuUjMXJ0nygN90StcFSv3n2O0DdBuiAMmCU1fQv0ivcTOM3CqumWufaXnQP7XyFjDlUSL9x2t2PJIyNWQmVBLlncTWuZ+kI1m2WspWICA0ycZAYEgjGbXja/hDWc0HsNLbVVfe/GP4zrBCnbBrZjsQvRQ8DnVn3nV4ZQeeaFi6ziSNmu6VUJBg61nszvhjeBDho9vUNRwCz568XWYgF+DODuG222O0CAwEAAaOCA34wggN6MAwGA1UdEwEB/wQCMAAwDgYDVR0PAQH/BAQDAgXgMCoGA1UdJQEB/wQgMB4GCCsGAQUFBwMBBggrBgEFBQcDAgYIKwYBBQUHAwQwHQYDVR0OBBYEFNWfOKUHxHm1tiemgXwgZM2hqBCFMIGWBggrBgEFBQcBAQSBiTCBhjA5BggrBgEFBQcwAYYtaHR0cD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MGA1UdEQQcMBqBGGZjYWxsaXpvQGludmVzdG9y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B1+e6ZG61DTdFwdQJqOpOQO+44g0NWTf1wFf9JBeXTtjedlhuf8HZwq5XZVYZM+3c3eVTNqha2c6QxonbbWvHLT2EQ+1qtp0lx8fsT6h/enM7kHJ5VLb15od+gZxPfEVjLb8weWJL22JQjS0lP9yVJ5w+Cy5yKDmIE+a8p/G/Qbf2pU4j0yB1RWHvAuLHh9/IGef2QtDCWy5dnDbdcrZowlqGjSXZrJu16W1boPCmH3K9s6cn9MZLc2gYFhRhj22s+Qg4NL8Vg2P+r41iRb/XZyO8ezdTFtR69KMqM3tGKH+J+74dFZF23Wkg/2TCT0SRHo9QH0EQPTwICZucLLM7TMLtQn9uUlumKWO7RML8nNT7P4+6bAp4YsBlj08rruqJQbvd4VWiG9npjbr7JUtnthMiWjkDpiAiFhC+2PQoqxY+r0V7/+ZF8PjeB0kvIeqISN8gLV4bXijQASCOtRsY+Gu8r60ch3Kj4TypbG1wZfx1njXl/vwgurQTkInSLE1OzR2XQO341ctx6HhTE9Kkbfdqz80dGkPcJ7W/mvjALJngRAsQZuzVP7QiEzus3/mPQKmxawTLN75Y4JLGR7x/GW+LT0X3Th1ta9Eo22vBcPvjF3eKZlguOJMK6EihtjOfC4y1ZRALlUfFRSNtSrTuqMa1obXc0nIBYBiQhTv3Q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yothMe0VPSzI2e894sP9AcU9hW+9tBoKjRa5X2eHMr8=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V71yJZy+Q5lxl2JeUxO3G+4DRmAFbLOArPGMoMFtCW0=</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AYAOduD7Xu70YQREXN5ovNe1Pi58DqlaHSR84kjYXmA=</DigestValue>
      </Reference>
      <Reference URI="/xl/media/image3.emf?ContentType=image/x-emf">
        <DigestMethod Algorithm="http://www.w3.org/2001/04/xmlenc#sha256"/>
        <DigestValue>Wrh0mGftgXZN2u7+0Yh1u0xG2FIk5UC162+DTERIQI4=</DigestValue>
      </Reference>
      <Reference URI="/xl/media/image4.emf?ContentType=image/x-emf">
        <DigestMethod Algorithm="http://www.w3.org/2001/04/xmlenc#sha256"/>
        <DigestValue>H6AyOjol+Y5jRGeB19oJtB5E0D0fmJP0LoFhGbnXS78=</DigestValue>
      </Reference>
      <Reference URI="/xl/media/image5.emf?ContentType=image/x-emf">
        <DigestMethod Algorithm="http://www.w3.org/2001/04/xmlenc#sha256"/>
        <DigestValue>AAC60T4QcjGpByuDIONyJNfVavz2wu2jsrLxYOb2bDM=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X/+ed5Fae1CZ+lbP1cXL9ktAhYQIj6md1jKEUClhOXM=</DigestValue>
      </Reference>
      <Reference URI="/xl/styles.xml?ContentType=application/vnd.openxmlformats-officedocument.spreadsheetml.styles+xml">
        <DigestMethod Algorithm="http://www.w3.org/2001/04/xmlenc#sha256"/>
        <DigestValue>4K0AYJZA44vjL7hi6DIQWMry+vQWVkZ0F9XI64BIqbY=</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rJjbVYXkMQ6apxRogMK0na7/KX4/jjFCOnjnYWKjLY4=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4ujkJXqb9aawVEt8dvLnDoO3neH/wY7eFnXEsWOGRqQ=</DigestValue>
      </Reference>
      <Reference URI="/xl/worksheets/sheet10.xml?ContentType=application/vnd.openxmlformats-officedocument.spreadsheetml.worksheet+xml">
        <DigestMethod Algorithm="http://www.w3.org/2001/04/xmlenc#sha256"/>
        <DigestValue>LBCigtTVEzwp2wz6unMfkpjPIJ24KRCk90b+bgJq9js=</DigestValue>
      </Reference>
      <Reference URI="/xl/worksheets/sheet11.xml?ContentType=application/vnd.openxmlformats-officedocument.spreadsheetml.worksheet+xml">
        <DigestMethod Algorithm="http://www.w3.org/2001/04/xmlenc#sha256"/>
        <DigestValue>l2zQoo8hQvWzjzxwIDJOchHuqkSZo+3buRVJ2GUi2ME=</DigestValue>
      </Reference>
      <Reference URI="/xl/worksheets/sheet12.xml?ContentType=application/vnd.openxmlformats-officedocument.spreadsheetml.worksheet+xml">
        <DigestMethod Algorithm="http://www.w3.org/2001/04/xmlenc#sha256"/>
        <DigestValue>4nhJt+HWbJbnAriOjYvUCWaONg8LkZGaPV8vNb/kURc=</DigestValue>
      </Reference>
      <Reference URI="/xl/worksheets/sheet2.xml?ContentType=application/vnd.openxmlformats-officedocument.spreadsheetml.worksheet+xml">
        <DigestMethod Algorithm="http://www.w3.org/2001/04/xmlenc#sha256"/>
        <DigestValue>uOnCLpaEDfHHD1RBF+CdzRgsCcSzNA9cOtWOBsXZfmc=</DigestValue>
      </Reference>
      <Reference URI="/xl/worksheets/sheet3.xml?ContentType=application/vnd.openxmlformats-officedocument.spreadsheetml.worksheet+xml">
        <DigestMethod Algorithm="http://www.w3.org/2001/04/xmlenc#sha256"/>
        <DigestValue>twupKn4wIk4en2WpjhlU3Ep7UPCwyDbmkQTScVusjd0=</DigestValue>
      </Reference>
      <Reference URI="/xl/worksheets/sheet4.xml?ContentType=application/vnd.openxmlformats-officedocument.spreadsheetml.worksheet+xml">
        <DigestMethod Algorithm="http://www.w3.org/2001/04/xmlenc#sha256"/>
        <DigestValue>8FM4aE5GxD9nCS1JRF9jWzvPKqlY5l4YQqRFZPtQ4XI=</DigestValue>
      </Reference>
      <Reference URI="/xl/worksheets/sheet5.xml?ContentType=application/vnd.openxmlformats-officedocument.spreadsheetml.worksheet+xml">
        <DigestMethod Algorithm="http://www.w3.org/2001/04/xmlenc#sha256"/>
        <DigestValue>d+3uYyivO96l7WkUDxwRqvgs3eCIza+JpzxkHHwESGE=</DigestValue>
      </Reference>
      <Reference URI="/xl/worksheets/sheet6.xml?ContentType=application/vnd.openxmlformats-officedocument.spreadsheetml.worksheet+xml">
        <DigestMethod Algorithm="http://www.w3.org/2001/04/xmlenc#sha256"/>
        <DigestValue>0COacccoe91soNhSw/B0fjqVFS8JCWAIPndEoYFYa+0=</DigestValue>
      </Reference>
      <Reference URI="/xl/worksheets/sheet7.xml?ContentType=application/vnd.openxmlformats-officedocument.spreadsheetml.worksheet+xml">
        <DigestMethod Algorithm="http://www.w3.org/2001/04/xmlenc#sha256"/>
        <DigestValue>XSqBHg46rIFyne8CFRu7N+xTi27EfoQH/SdQ/uZXtis=</DigestValue>
      </Reference>
      <Reference URI="/xl/worksheets/sheet8.xml?ContentType=application/vnd.openxmlformats-officedocument.spreadsheetml.worksheet+xml">
        <DigestMethod Algorithm="http://www.w3.org/2001/04/xmlenc#sha256"/>
        <DigestValue>Ahl7PLUgBX6LN9NawMrGx0ZRgKfSms81xjkGgMJQ3XM=</DigestValue>
      </Reference>
      <Reference URI="/xl/worksheets/sheet9.xml?ContentType=application/vnd.openxmlformats-officedocument.spreadsheetml.worksheet+xml">
        <DigestMethod Algorithm="http://www.w3.org/2001/04/xmlenc#sha256"/>
        <DigestValue>tKASxe7/Hnjs4nlrJH7sozBrEK5ujQJMufc6BuGM+c0=</DigestValue>
      </Reference>
    </Manifest>
    <SignatureProperties>
      <SignatureProperty Id="idSignatureTime" Target="#idPackageSignature">
        <mdssi:SignatureTime xmlns:mdssi="http://schemas.openxmlformats.org/package/2006/digital-signature">
          <mdssi:Format>YYYY-MM-DDThh:mm:ssTZD</mdssi:Format>
          <mdssi:Value>2020-06-30T17:28:59Z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16.0.12827/20</OfficeVersion>
          <ApplicationVersion>16.0.12827</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2020-06-30T17:28:59Z</xd:SigningTime>
          <xd:SigningCertificate>
            <xd:Cert>
              <xd:CertDigest>
                <DigestMethod Algorithm="http://www.w3.org/2001/04/xmlenc#sha256"/>
                <DigestValue>SWmuNmIvaJ4c5L2HTVwypbSqhpbmVolPq4zu1vzP/ek=</DigestValue>
              </xd:CertDigest>
              <xd:IssuerSerial>
                <X509IssuerName>C=PY, O=DOCUMENTA S.A., CN=CA-DOCUMENTA S.A., SERIALNUMBER=RUC 80050172-1</X509IssuerName>
                <X509SerialNumber>3927175118958422245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AjGwAAkQ0AACBFTUYAAAEAABwAAKo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CplCQAAAAkAAAAQw7MDQElUdn50lGXwDtkAoN/cAyUAAACF/5PHAOIUBuDhFAZsW5ZlINsjCojDswN+4itlAgIAACzDswMlAAAAMwAAAGAAAAAzAAAAIgAAAAymFAZo2iMK/////3rtGmrh5ytlwMSzA9nZ13QQw7MDAAAAAAAA13QCAgAA9f///wAAAAAAAAAAAAAAAJABAAAAAAABAAAAAHMAZQBnAG8AZQAgAHUAaQAVfe4adMOzAxGx9XYAAFR2aMOzAwAAAABww7MDAAAAAGzIKmUAAFR2AAAAABMAFAB+dJRlQElUdojDswM0Xyh2AABUdn50lGVsyCplZHYACAAAAAAlAAAADAAAAAEAAAAYAAAADAAAAAAAAAASAAAADAAAAAEAAAAeAAAAGAAAAL0AAAAEAAAA9wAAABEAAAAlAAAADAAAAAEAAABUAAAAiAAAAL4AAAAEAAAA9QAAABAAAAABAAAAVRXZQXsJ2UG+AAAABAAAAAoAAABMAAAAAAAAAAAAAAAAAAAA//////////9gAAAAMwAwAC8AMAA2AC8AMgAwADIAM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gd7xqsgO+VSB3CQAAAKDf3APpVSB3CGuyA6Df3ANUdJRlAAAAAFR0lGUAAAAAoN/cAwAAAAAAAAAAAAAAAAAAAAA479wDAAAAAAAAAAAAAAAAAAAAAAAAAAAAAAAAAAAAAAAAAAAAAAAAAAAAAAAAAAAAAAAAAAAAAAAAAAAAAAAAAAAAABHU7xoAAAAAsGuyA6ItG3cAAAAAAQAAAAhrsgP//wAAAAAAAFwwG3dcMBt3AGuyA+BrsgPka7IDAACUZQcAAAAAAAAAhkH2dgkAAABUBqv/BwAAABhssgPkXex2AdgAABhssgM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LIDrdrXdCAAAABYarIDAAAAAMTjnmUAANwDAAAAACAAAADMbrIDoA8AAHRusgM2oytkIAAAAAEAAABZWDy0qJ21El+mK2REarIDaogtZKidtRIAAAAA+EezEiwXg2QCAAAAFAAAAMJFG2rMbrIDCGyyA9nZ13RYarIDBAAAAAAA13QCAAAA4P///wAAAAAAAAAAAAAAAJABAAAAAAABAAAAAGEAcgBpAGEAbAAAAAAAAAAAAAAAAAAAAAAAAAAAAAAAAAAAAIZB9nYAAAAAVAar/wYAAAC8a7ID5F3sdgHYAAC8a7IDAAAAAAAAAAAAAAAAAAAAAAAAAAAEa7IDZHYACAAAAAAlAAAADAAAAAMAAAAYAAAADAAAAAAAAAASAAAADAAAAAEAAAAWAAAADAAAAAgAAABUAAAAVAAAAAoAAAAnAAAAHgAAAEoAAAABAAAAVRXZQXsJ2UEKAAAASwAAAAEAAABMAAAABAAAAAkAAAAnAAAAIAAAAEsAAABQAAAAWABy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AAAARwAAACkAAAAzAAAAlgAAABUAAAAhAPAAAAAAAAAAAAAAAIA/AAAAAAAAAAAAAIA/AAAAAAAAAAAAAAAAAAAAAAAAAAAAAAAAAAAAAAAAAAAlAAAADAAAAAAAAIAoAAAADAAAAAQAAABSAAAAcAEAAAQAAADw////AAAAAAAAAAAAAAAAkAEAAAAAAAEAAAAAcwBlAGcAbwBlACAAdQBpAAAAAAAAAAAAAAAAAAAAAAAAAAAAAAAAAAAAAAAAAAAAAAAAAAAAAAAAAAAAAAAAAAAAsgOt2td0vAIAAIxqsgMAAAAAUwB5AHMAdABlAG0AAAAAAAAAAAAAAAAAAAAAAAAAAAAAAAAA+UHud2hqsgNzujRgAQAAABBrsgMgDQCEAAAAALxzIgp0arIDo7owZbAD2AXYJ5cR9kUbagIAAAA8bLID2dnXdIxqsgMFAAAAAADXdBVaPLTw////AAAAAAAAAAAAAAAAkAEAAAAAAAEAAAAAcwBlAGcAbwBlACAAdQBpAAAAAAAAAAAAAAAAAAAAAAAJAAAAAAAAAIZB9nYAAAAAVAar/wkAAADwa7ID5F3sdgHYAADwa7IDAAAAAAAAAAAAAAAAAAAAAAAAAABkdgAIAAAAACUAAAAMAAAABAAAABgAAAAMAAAAAAAAABIAAAAMAAAAAQAAAB4AAAAYAAAAKQAAADMAAAC/AAAASAAAACUAAAAMAAAABAAAAFQAAADQAAAAKgAAADMAAAC9AAAARwAAAAEAAABVFdlBewnZQSoAAAAzAAAAFgAAAEwAAAAAAAAAAAAAAAAAAAD//////////3gAAABGAGUAZABlAHIAaQBjAG8AIABDAGEAbABsAGkAegBvACAAUABlAGMAYwBpAAgAAAAIAAAACQAAAAgAAAAGAAAABAAAAAcAAAAJAAAABAAAAAoAAAAIAAAABAAAAAQAAAAEAAAABwAAAAkAAAAEAAAACQAAAAgAAAAHAAAABw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RXZQXsJ2U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rAAAAAoAAABgAAAAVgAAAGwAAAABAAAAVRXZQXsJ2UEKAAAAYAAAABAAAABMAAAAAAAAAAAAAAAAAAAA//////////9sAAAARABpAHIAZQBjAHQAbwByACAAVABpAHQAdQBsAGEAcgAIAAAAAwAAAAQAAAAGAAAABQAAAAQAAAAHAAAABAAAAAMAAAAGAAAAAwAAAAQAAAAHAAAAAwAAAAYAAAAE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RXZQXsJ2U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AjGwAAkQ0AACBFTUYAAAEAbCEAALE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CplCQAAAAkAAAAQw7MDQElUdn50lGXwDtkAoN/cAyUAAACF/5PHAOIUBuDhFAZsW5ZlINsjCojDswN+4itlAgIAACzDswMlAAAAMwAAAGAAAAAzAAAAIgAAAAymFAZo2iMK/////3rtGmrh5ytlwMSzA9nZ13QQw7MDAAAAAAAA13QCAgAA9f///wAAAAAAAAAAAAAAAJABAAAAAAABAAAAAHMAZQBnAG8AZQAgAHUAaQAVfe4adMOzAxGx9XYAAFR2aMOzAwAAAABww7MDAAAAAGzIKmUAAFR2AAAAABMAFAB+dJRlQElUdojDswM0Xyh2AABUdn50lGVsyCplZHYACAAAAAAlAAAADAAAAAEAAAAYAAAADAAAAP8AAAASAAAADAAAAAEAAAAeAAAAGAAAACIAAAAEAAAAcgAAABEAAAAlAAAADAAAAAEAAABUAAAAqAAAACMAAAAEAAAAcAAAABAAAAABAAAAVRXZQXsJ2UEjAAAABAAAAA8AAABMAAAAAAAAAAAAAAAAAAAA//////////9sAAAARgBpAHIAbQBhACAAbgBvACAAdgDhAGwAaQBkAGEASGg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CB3vGqyA75VIHcJAAAAoN/cA+lVIHcIa7IDoN/cA1R0lGUAAAAAVHSUZQAAAACg39wDAAAAAAAAAAAAAAAAAAAAADjv3AMAAAAAAAAAAAAAAAAAAAAAAAAAAAAAAAAAAAAAAAAAAAAAAAAAAAAAAAAAAAAAAAAAAAAAAAAAAAAAAAAAAAAAEdTvGgAAAACwa7IDoi0bdwAAAAABAAAACGuyA///AAAAAAAAXDAbd1wwG3cAa7ID4GuyA+RrsgMAAJRlBwAAAAAAAACGQfZ2CQAAAFQGq/8HAAAAGGyyA+Rd7HYB2AAAGGyyAw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sgOt2td0IAAAAFhqsgMAAAAAxOOeZQAA3AMAAAAAIAAAAMxusgOgDwAAdG6yAzajK2QgAAAAAQAAAFlYPLSonbUSX6YrZERqsgNqiC1kqJ21EgAAAAD4R7MSLBeDZAIAAAAUAAAAwkUbasxusgMIbLID2dnXdFhqsgMEAAAAAADXdAIAAADg////AAAAAAAAAAAAAAAAkAEAAAAAAAEAAAAAYQByAGkAYQBsAAAAAAAAAAAAAAAAAAAAAAAAAAAAAAAAAAAAhkH2dgAAAABUBqv/BgAAALxrsgPkXex2AdgAALxrsgMAAAAAAAAAAAAAAAAAAAAAAAAAAARrsgNkdgAIAAAAACUAAAAMAAAAAwAAABgAAAAMAAAAAAAAABIAAAAMAAAAAQAAABYAAAAMAAAACAAAAFQAAABUAAAACgAAACcAAAAeAAAASgAAAAEAAABVFdlBewnZQQoAAABLAAAAAQAAAEwAAAAEAAAACQAAACcAAAAgAAAASwAAAFAAAABYAEgk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L4AAABHAAAAKQAAADMAAACWAAAAFQAAACEA8AAAAAAAAAAAAAAAgD8AAAAAAAAAAAAAgD8AAAAAAAAAAAAAAAAAAAAAAAAAAAAAAAAAAAAAAAAAACUAAAAMAAAAAAAAgCgAAAAMAAAABAAAAFIAAABwAQAABAAAAPD///8AAAAAAAAAAAAAAACQAQAAAAAAAQAAAABzAGUAZwBvAGUAIAB1AGkAAAAAAAAAAAAAAAAAAAAAAAAAAAAAAAAAAAAAAAAAAAAAAAAAAAAAAAAAAAAAAAAAAACyA63a13S8AgAAjGqyAwAAAABTAHkAcwB0AGUAbQAAAAAAAAAAAAAAAAAAAAAAAAAAAAAAAAD5Qe53aGqyA3O6NGABAAAAEGuyAyANAIQAAAAAvHMiCnRqsgOjujBlsAPYBdgnlxH2RRtqAgAAADxssgPZ2dd0jGqyAwUAAAAAANd0FVo8tPD///8AAAAAAAAAAAAAAACQAQAAAAAAAQAAAABzAGUAZwBvAGUAIAB1AGkAAAAAAAAAAAAAAAAAAAAAAAkAAAAAAAAAhkH2dgAAAABUBqv/CQAAAPBrsgPkXex2AdgAAPBrsgMAAAAAAAAAAAAAAAAAAAAAAAAAAGR2AAgAAAAAJQAAAAwAAAAEAAAAGAAAAAwAAAAAAAAAEgAAAAwAAAABAAAAHgAAABgAAAApAAAAMwAAAL8AAABIAAAAJQAAAAwAAAAEAAAAVAAAANAAAAAqAAAAMwAAAL0AAABHAAAAAQAAAFUV2UF7CdlBKgAAADMAAAAWAAAATAAAAAAAAAAAAAAAAAAAAP//////////eAAAAEYAZQBkAGUAcgBpAGMAbwAgAEMAYQBsAGwAaQB6AG8AIABQAGUAYwBjAGkACAAAAAgAAAAJAAAACAAAAAYAAAAEAAAABwAAAAkAAAAEAAAACgAAAAgAAAAEAAAABAAAAAQAAAAHAAAACQAAAAQAAAAJAAAACAAAAAcAAAAH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FdlBewnZ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FdlBewnZ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FdlBewnZQQoAAABwAAAAIwAAAEwAAAAEAAAACQAAAHAAAADRAAAAfQAAAJQAAABGAGkAcgBtAGEAZABvACAAcABvAHIAOgAgAEYARQBEAEUAUgBJAEMATwAgAEMAQQBMAEwASQBaAE8AIABQAEUAQwBDAEkAGwAGAAAAAwAAAAQAAAAJAAAABgAAAAcAAAAHAAAAAwAAAAcAAAAHAAAABAAAAAMAAAADAAAABgAAAAYAAAAIAAAABgAAAAcAAAADAAAABwAAAAkAAAADAAAABwAAAAcAAAAFAAAABQAAAAMAAAAGAAAACQAAAAMAAAAGAAAABgAAAAcAAAAHAAAAAwAAABYAAAAMAAAAAAAAACUAAAAMAAAAAgAAAA4AAAAUAAAAAAAAABAAAAAU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Pablo.Roa</cp:lastModifiedBy>
  <dcterms:created xsi:type="dcterms:W3CDTF">2015-06-05T18:19:34Z</dcterms:created>
  <dcterms:modified xsi:type="dcterms:W3CDTF">2020-06-29T21:41:10Z</dcterms:modified>
</cp:coreProperties>
</file>