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sigs" ContentType="application/vnd.openxmlformats-package.digital-signature-origin"/>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Override PartName="/_xmlsignatures/sig2.xml" ContentType="application/vnd.openxmlformats-package.digital-signature-xmlsignature+xml"/>
  <Override PartName="/_xmlsignatures/sig3.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package/2006/relationships/digital-signature/origin" Target="_xmlsignatures/origin.sig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mc:AlternateContent xmlns:mc="http://schemas.openxmlformats.org/markup-compatibility/2006">
    <mc:Choice Requires="x15">
      <x15ac:absPath xmlns:x15ac="http://schemas.microsoft.com/office/spreadsheetml/2010/11/ac" url="C:\Users\Pablo Roa\Desktop\BALANCES MARZO\"/>
    </mc:Choice>
  </mc:AlternateContent>
  <xr:revisionPtr revIDLastSave="0" documentId="13_ncr:201_{AABBBEB1-7EEE-4B70-887F-D01EC15A0B74}" xr6:coauthVersionLast="47" xr6:coauthVersionMax="47" xr10:uidLastSave="{00000000-0000-0000-0000-000000000000}"/>
  <bookViews>
    <workbookView xWindow="13500" yWindow="2220" windowWidth="16215" windowHeight="11385" xr2:uid="{00000000-000D-0000-FFFF-FFFF00000000}"/>
  </bookViews>
  <sheets>
    <sheet name="INDICE" sheetId="9" r:id="rId1"/>
    <sheet name="1" sheetId="1" r:id="rId2"/>
    <sheet name="2" sheetId="2" r:id="rId3"/>
    <sheet name="3" sheetId="3" r:id="rId4"/>
    <sheet name="4" sheetId="4" r:id="rId5"/>
    <sheet name="5" sheetId="5" r:id="rId6"/>
    <sheet name="6" sheetId="6" r:id="rId7"/>
    <sheet name="7" sheetId="7" r:id="rId8"/>
    <sheet name="8" sheetId="8" r:id="rId9"/>
    <sheet name="9" sheetId="10" r:id="rId10"/>
    <sheet name="10" sheetId="11" r:id="rId11"/>
    <sheet name="11" sheetId="12" r:id="rId12"/>
  </sheets>
  <definedNames>
    <definedName name="_Hlk492023274" localSheetId="10">'10'!$A$91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 i="12" l="1"/>
  <c r="C23" i="8" l="1"/>
  <c r="C16" i="8"/>
  <c r="C14" i="8"/>
  <c r="E18" i="8"/>
  <c r="E26" i="8" s="1"/>
  <c r="E24" i="8"/>
  <c r="E25" i="8" s="1"/>
  <c r="B4" i="8"/>
  <c r="D14" i="7"/>
  <c r="D13" i="7"/>
  <c r="D12" i="7"/>
  <c r="D7" i="7"/>
  <c r="C7" i="7"/>
  <c r="C16" i="6"/>
  <c r="C14" i="6"/>
  <c r="C11" i="6"/>
  <c r="C10" i="6"/>
  <c r="C30" i="5"/>
  <c r="C27" i="5"/>
  <c r="C19" i="5"/>
  <c r="C12" i="5"/>
  <c r="C8" i="5"/>
  <c r="D15" i="2"/>
  <c r="C24" i="1"/>
  <c r="E15" i="7"/>
  <c r="E6" i="7"/>
  <c r="B4" i="7"/>
  <c r="B3" i="6"/>
  <c r="D29" i="5"/>
  <c r="D32" i="5"/>
  <c r="B3" i="5"/>
  <c r="D31" i="4"/>
  <c r="D34" i="4" s="1"/>
  <c r="D35" i="4" s="1"/>
  <c r="C31" i="4"/>
  <c r="C34" i="4" s="1"/>
  <c r="B3" i="4"/>
  <c r="B3" i="3"/>
  <c r="E15" i="2"/>
  <c r="E6" i="2"/>
  <c r="B4" i="2"/>
  <c r="B4" i="1" l="1"/>
  <c r="E98" i="11" l="1"/>
  <c r="E99" i="11"/>
  <c r="E100" i="11"/>
  <c r="E101" i="11"/>
  <c r="E97" i="11"/>
  <c r="C102" i="11"/>
  <c r="E82" i="11"/>
  <c r="E81" i="11"/>
  <c r="D10" i="5"/>
  <c r="D33" i="5"/>
  <c r="D14" i="5"/>
  <c r="D21" i="5"/>
  <c r="E18" i="1"/>
  <c r="E24" i="1"/>
  <c r="D136" i="11"/>
  <c r="C136" i="11"/>
  <c r="D15" i="7"/>
  <c r="D12" i="6"/>
  <c r="D18" i="6"/>
  <c r="C11" i="4"/>
  <c r="C15" i="4"/>
  <c r="C21" i="4"/>
  <c r="C28" i="4"/>
  <c r="C32" i="4" s="1"/>
  <c r="D15" i="4"/>
  <c r="C18" i="1"/>
  <c r="C10" i="9"/>
  <c r="C151" i="11"/>
  <c r="B151" i="11"/>
  <c r="D18" i="3"/>
  <c r="D12" i="3"/>
  <c r="D19" i="3" s="1"/>
  <c r="C18" i="3"/>
  <c r="C12" i="3"/>
  <c r="C31" i="5"/>
  <c r="D28" i="4"/>
  <c r="D32" i="4" s="1"/>
  <c r="D21" i="4"/>
  <c r="D11" i="4"/>
  <c r="E7" i="8"/>
  <c r="C7" i="8"/>
  <c r="D6" i="6"/>
  <c r="C6" i="6"/>
  <c r="D5" i="5"/>
  <c r="C5" i="5"/>
  <c r="D6" i="4"/>
  <c r="C6" i="4"/>
  <c r="D5" i="3"/>
  <c r="C5" i="3"/>
  <c r="E6" i="1"/>
  <c r="C6" i="1"/>
  <c r="O4" i="9"/>
  <c r="C25" i="8"/>
  <c r="C18" i="8"/>
  <c r="C15" i="7"/>
  <c r="E11" i="7"/>
  <c r="E10" i="7"/>
  <c r="E7" i="7"/>
  <c r="E36" i="6"/>
  <c r="C18" i="6"/>
  <c r="E12" i="6"/>
  <c r="E19" i="6" s="1"/>
  <c r="E22" i="6" s="1"/>
  <c r="E32" i="6" s="1"/>
  <c r="E37" i="6" s="1"/>
  <c r="C12" i="6"/>
  <c r="C29" i="5"/>
  <c r="C21" i="5"/>
  <c r="C14" i="5"/>
  <c r="C10" i="5"/>
  <c r="C35" i="4"/>
  <c r="C15" i="2"/>
  <c r="E12" i="2"/>
  <c r="E10" i="2"/>
  <c r="E7" i="2"/>
  <c r="E14" i="2"/>
  <c r="E14" i="7"/>
  <c r="E13" i="7"/>
  <c r="E13" i="2"/>
  <c r="E16" i="7" l="1"/>
  <c r="C19" i="6"/>
  <c r="C15" i="5"/>
  <c r="C23" i="5" s="1"/>
  <c r="C32" i="5"/>
  <c r="C33" i="5" s="1"/>
  <c r="C19" i="3"/>
  <c r="E16" i="2"/>
  <c r="E25" i="1"/>
  <c r="C10" i="1" s="1"/>
  <c r="C25" i="1" s="1"/>
  <c r="D16" i="4"/>
  <c r="D22" i="4" s="1"/>
  <c r="D19" i="6"/>
  <c r="C16" i="4"/>
  <c r="C22" i="4" s="1"/>
  <c r="D15" i="5"/>
  <c r="D23" i="5" s="1"/>
  <c r="E102" i="11"/>
  <c r="C10" i="8"/>
  <c r="C26" i="8" s="1"/>
</calcChain>
</file>

<file path=xl/sharedStrings.xml><?xml version="1.0" encoding="utf-8"?>
<sst xmlns="http://schemas.openxmlformats.org/spreadsheetml/2006/main" count="779" uniqueCount="344">
  <si>
    <t>FONDO DE INVERSIÓN OPPORTUNITY</t>
  </si>
  <si>
    <t>G</t>
  </si>
  <si>
    <t>Saldo de Caja al inicio del año</t>
  </si>
  <si>
    <t>Actividades Operativas</t>
  </si>
  <si>
    <t>Causa de Las Variaciones de efectivo</t>
  </si>
  <si>
    <t>Cambios en activos y pasivos operativos</t>
  </si>
  <si>
    <t>Aumento o disminucion deudores por operaciones</t>
  </si>
  <si>
    <t>Aumento o Disminucion intereses a cobrar</t>
  </si>
  <si>
    <t>Aumentoo disminución en acreedores por operaciones</t>
  </si>
  <si>
    <t>Aumento o disminución en otros pasivos</t>
  </si>
  <si>
    <t>Flujo neto generado por actividades operativas</t>
  </si>
  <si>
    <t>Actividades de financiación</t>
  </si>
  <si>
    <t>Rescate</t>
  </si>
  <si>
    <t>Aumento o disminución de inversiones</t>
  </si>
  <si>
    <t>Suscripciones</t>
  </si>
  <si>
    <t>Flujo Neto de efectivo por actividades de financiación</t>
  </si>
  <si>
    <t>Saldo final de efectivos</t>
  </si>
  <si>
    <t>ESTADO DE VARIACIÓN DEL ACTIVO NETO</t>
  </si>
  <si>
    <t>CUENTAS</t>
  </si>
  <si>
    <t>APORTANTES</t>
  </si>
  <si>
    <t>RESULTADOS</t>
  </si>
  <si>
    <t>Saldo al inicio del periodo</t>
  </si>
  <si>
    <t>Movimientos del periodo</t>
  </si>
  <si>
    <t>Rescates</t>
  </si>
  <si>
    <t>Resultados acumulados</t>
  </si>
  <si>
    <t>Resultado del Periodo</t>
  </si>
  <si>
    <t>Saldo al final del periodo</t>
  </si>
  <si>
    <t>INGRESOS</t>
  </si>
  <si>
    <t>Resultado por Tenencia</t>
  </si>
  <si>
    <t xml:space="preserve">Intereses </t>
  </si>
  <si>
    <t xml:space="preserve">Otros </t>
  </si>
  <si>
    <t>Total Ingresos</t>
  </si>
  <si>
    <t>EGRESOS</t>
  </si>
  <si>
    <t>Comisión por Administración</t>
  </si>
  <si>
    <t xml:space="preserve">- Gastos de Ventas </t>
  </si>
  <si>
    <t>Comisión por Corretaje</t>
  </si>
  <si>
    <t>Otros Egresos</t>
  </si>
  <si>
    <t>Total Egresos</t>
  </si>
  <si>
    <t>Resultado del Ejercicio</t>
  </si>
  <si>
    <t>(EN MONEDA EXTRANJERA)</t>
  </si>
  <si>
    <t>ACTIVOS</t>
  </si>
  <si>
    <t>ACTIVO CORRIENTE</t>
  </si>
  <si>
    <t>DISPONIBILIDADES</t>
  </si>
  <si>
    <t xml:space="preserve">INVERSIONES </t>
  </si>
  <si>
    <t>Titulo de Renta Variable</t>
  </si>
  <si>
    <t>ACTIVO NO CORRIENTE</t>
  </si>
  <si>
    <t>Total de Activo Bruto</t>
  </si>
  <si>
    <t xml:space="preserve">PASIVOS </t>
  </si>
  <si>
    <t xml:space="preserve">PASIVO </t>
  </si>
  <si>
    <t>ACREEDORES POR OPERACIONES</t>
  </si>
  <si>
    <t>Comisiones a Pagar a la Administradora</t>
  </si>
  <si>
    <t>Rescates a Pagar</t>
  </si>
  <si>
    <t xml:space="preserve">Total Pasivo </t>
  </si>
  <si>
    <t xml:space="preserve">PLAN OPPORTUNITY </t>
  </si>
  <si>
    <t>RESULTADOS ACUMULADOS</t>
  </si>
  <si>
    <t>TOTAL PATRIMONIO</t>
  </si>
  <si>
    <t>TOTAL PASIVO Y PATRIMONIO NETO</t>
  </si>
  <si>
    <t>CANTIDAD CUOTAS PARTE</t>
  </si>
  <si>
    <t>VALOR CUOTA</t>
  </si>
  <si>
    <t>TOTAL ACTIVO NETO</t>
  </si>
  <si>
    <t>(EN MONEDA LOCAL)</t>
  </si>
  <si>
    <t>TOTAL ACTIVO CORRIENTE</t>
  </si>
  <si>
    <t>TOTAL ACTIVO NO CORRIENTE</t>
  </si>
  <si>
    <t>(Moneda Local)</t>
  </si>
  <si>
    <t>Diferencia de Cambio saldo inicial de caja y bancos</t>
  </si>
  <si>
    <t>Desde</t>
  </si>
  <si>
    <t>Tipo de cambio Vendedor</t>
  </si>
  <si>
    <t>Comparativo</t>
  </si>
  <si>
    <t>Tipo de cambio Comprador</t>
  </si>
  <si>
    <t>FECHA DE REPORTE</t>
  </si>
  <si>
    <t>Estados Financieros</t>
  </si>
  <si>
    <t>(Anexo D)</t>
  </si>
  <si>
    <t>Índice</t>
  </si>
  <si>
    <t>ESTADO DE FLUJO DE CAJA EN DOLARES AMERICANOS</t>
  </si>
  <si>
    <t>ESTADO DE VARIACION DEL ACTIVO NETO EN DOLARES AMERICANOS</t>
  </si>
  <si>
    <t>ESTADO DE RESULTADO EN DOLARES AMERICANOS</t>
  </si>
  <si>
    <t>BALANCE GENERAL EN DOLARES AMERICANOS</t>
  </si>
  <si>
    <t>BALANCE GENERAL EN GUARANIES</t>
  </si>
  <si>
    <t>ESTADO DE RESULTADO EN GUARANIES</t>
  </si>
  <si>
    <t>ESTADO DE VARIACION DEL ACTIVO NETO EN GUARANIES</t>
  </si>
  <si>
    <t>ESTADO DE FLUJO DE CAJA EN GUARANIES</t>
  </si>
  <si>
    <t>NOTAS A LOS ESTADOS FINANCIEROS</t>
  </si>
  <si>
    <t>CUADRO DE INVERSIONES</t>
  </si>
  <si>
    <t>Opportunity Fund Renta Fija USD</t>
  </si>
  <si>
    <t>USD</t>
  </si>
  <si>
    <t>Causa de las Variaciones de efectivo</t>
  </si>
  <si>
    <t>Aumento o disminucion intereses a cobrar</t>
  </si>
  <si>
    <t>INFORME SINDICO</t>
  </si>
  <si>
    <t>NOTAS A LOS ESTADOS CONTABLES</t>
  </si>
  <si>
    <t>INFORME DEL SINDICO</t>
  </si>
  <si>
    <t>Señores accionistas de</t>
  </si>
  <si>
    <t>FONDO OPPORTUNITY RENTA FIJA USD</t>
  </si>
  <si>
    <t>Es mi informe.</t>
  </si>
  <si>
    <t>Juan José Talavera</t>
  </si>
  <si>
    <t>Síndico Titular</t>
  </si>
  <si>
    <r>
      <t>-</t>
    </r>
    <r>
      <rPr>
        <sz val="7"/>
        <color theme="1"/>
        <rFont val="Times New Roman"/>
        <family val="1"/>
      </rPr>
      <t xml:space="preserve">       </t>
    </r>
    <r>
      <rPr>
        <sz val="12"/>
        <color theme="1"/>
        <rFont val="Arial"/>
        <family val="2"/>
      </rPr>
      <t>Autorizados por Resolución Nro. 34 E/17 de fecha 24 de Agosto de 2017 de la Comisión Nacional de Valores</t>
    </r>
    <r>
      <rPr>
        <b/>
        <sz val="12"/>
        <color theme="1"/>
        <rFont val="Arial"/>
        <family val="2"/>
      </rPr>
      <t>;</t>
    </r>
  </si>
  <si>
    <r>
      <t>-</t>
    </r>
    <r>
      <rPr>
        <sz val="7"/>
        <color theme="1"/>
        <rFont val="Times New Roman"/>
        <family val="1"/>
      </rPr>
      <t xml:space="preserve">       </t>
    </r>
    <r>
      <rPr>
        <sz val="12"/>
        <color theme="1"/>
        <rFont val="Arial"/>
        <family val="2"/>
      </rPr>
      <t>Objetivo principal del Fondo: El objetivo principal del Fondo será el de entregar a sus partícipes una rentabilidad de mediano y largo plazo para lo cual invertirá en instrumentos de deuda en dólares americanos emitidos por emisores nacionales principalmente o extranjeros en casos aislados, con la finalidad de formar una cartera de instrumentos con una duración promedio del portafolio de 5 a 7 años,  con una gestión activa del mismo, y con características de diversificación que permitan obtener retornos periódicos a través de un riesgo  diversificado y controlado.</t>
    </r>
  </si>
  <si>
    <r>
      <t>-</t>
    </r>
    <r>
      <rPr>
        <sz val="7"/>
        <color theme="1"/>
        <rFont val="Times New Roman"/>
        <family val="1"/>
      </rPr>
      <t xml:space="preserve">       </t>
    </r>
    <r>
      <rPr>
        <b/>
        <sz val="11"/>
        <color theme="1"/>
        <rFont val="Calibri"/>
        <family val="2"/>
        <scheme val="minor"/>
      </rPr>
      <t xml:space="preserve"> </t>
    </r>
    <r>
      <rPr>
        <sz val="12"/>
        <color theme="1"/>
        <rFont val="Arial"/>
        <family val="2"/>
      </rPr>
      <t>Política de Inversión: se basará en el análisis fundamental y en la capacidad de pago de los distintos emisores, así como en el estudio de las distintas condiciones de cobertura que entregue cada emisión en particular.</t>
    </r>
  </si>
  <si>
    <r>
      <t>-</t>
    </r>
    <r>
      <rPr>
        <sz val="7"/>
        <color theme="1"/>
        <rFont val="Times New Roman"/>
        <family val="1"/>
      </rPr>
      <t xml:space="preserve">       </t>
    </r>
    <r>
      <rPr>
        <sz val="12"/>
        <color theme="1"/>
        <rFont val="Arial"/>
        <family val="2"/>
      </rPr>
      <t>El procedimiento para la selección de los instrumentos a ser adquiridos por el Fondo, se establecerá según la sección II. Política de inversión del Reglamento Interno del Fondo.</t>
    </r>
  </si>
  <si>
    <t>CARACTERISTICAS DE LA EMISIÓN DE CUOTAS DE PARTICIPACIÓN</t>
  </si>
  <si>
    <r>
      <t xml:space="preserve">  .</t>
    </r>
    <r>
      <rPr>
        <sz val="11"/>
        <color theme="1"/>
        <rFont val="Calibri"/>
        <family val="2"/>
        <scheme val="minor"/>
      </rPr>
      <t xml:space="preserve">   </t>
    </r>
    <r>
      <rPr>
        <sz val="12"/>
        <color theme="1"/>
        <rFont val="Arial"/>
        <family val="2"/>
      </rPr>
      <t>La emisión de cuotas de participación se realizará en moneda extranjera (Dólares americanos), los valores serán de oferta pública, inscriptas en el registro de la Comisión Nacional de Valores (C.N.V.) y registrada en la Bolsa de Valores y Productos de Asunción S.A. (B.V.P.A.S.A).</t>
    </r>
  </si>
  <si>
    <t>El valor nominal de cada cuota: USD 1.000,00 (Dólares americanos Un mil).</t>
  </si>
  <si>
    <r>
      <t>Plazo de colocación: 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t>
    </r>
    <r>
      <rPr>
        <sz val="11"/>
        <color theme="1"/>
        <rFont val="Calibri"/>
        <family val="2"/>
        <scheme val="minor"/>
      </rPr>
      <t xml:space="preserve">. </t>
    </r>
  </si>
  <si>
    <t>Precio: No podrá ser inferior al que resulte de dividir el valor diario del patrimonio del fondo por el número de cuotas pagadas a la fecha.</t>
  </si>
  <si>
    <t xml:space="preserve">Plazo de colocación: El plazo para la colocación, suscripción y pago de las cuotas, no podrá exceder de 12 (doce) meses, contados desde la fecha de su autorización por la Comisión Nacional de Valores (C.N.V.). Dicho plazo podrá ser prorrogado por la C.N.V., por causas debidamente fundadas. Cumplido el plazo establecido, el número de cuotas del fondo quedará reducido al de las efectivamente pagadas. </t>
  </si>
  <si>
    <t>Agente colocador: INVESTOR Administradora de Fondos Patrimoniales de Inversión S.A. e INVESTOR Casa de Bolsa S.A.</t>
  </si>
  <si>
    <t>Entidad de Custodia de las cuotas partes: Bolsa de Valores y Productos de Asunción S.A. (B.V.P.A.S.A), forma desmaterializada por Sistema Electrónico de Negociación (S.E.N.).</t>
  </si>
  <si>
    <t>Entidad de Custodia del portafolio del Fondo: Bolsa de Valores y Productos de Asunción S.A. (B.V.P.A.S.A) e Investor Casa de Bolsa S.A.</t>
  </si>
  <si>
    <t>Condiciones de compra de cuotas del fondo:</t>
  </si>
  <si>
    <t>Límites de permanencia: 7 años, prorrogable sucesivamente por periodos de 5 años, a criterio de la Asamblea Extraordinaria de Aportantes.</t>
  </si>
  <si>
    <t xml:space="preserve">Reglas para suscripción: Los partícipes deberán suscribir con la Sociedad Administradora el Contrato de Suscripción al fondo y la Solicitud de Inversión correspondiente. </t>
  </si>
  <si>
    <t>Forma de representación de las cuotas: Los aportes quedarán expresados en cuotas del fondo, nominativas, unitarias de igual valor y características, y no podrán rescatarse antes de la liquidación del Fondo.</t>
  </si>
  <si>
    <t>POLITICA DE INVERSION</t>
  </si>
  <si>
    <t>Al efecto de materializar la inversión del Fondo, sus recursos se invertirán en los siguientes instrumentos:</t>
  </si>
  <si>
    <r>
      <t>a)</t>
    </r>
    <r>
      <rPr>
        <sz val="7"/>
        <color theme="1"/>
        <rFont val="Times New Roman"/>
        <family val="1"/>
      </rPr>
      <t xml:space="preserve">    </t>
    </r>
    <r>
      <rPr>
        <sz val="12"/>
        <color theme="1"/>
        <rFont val="Arial"/>
        <family val="2"/>
      </rPr>
      <t>Títulos emitidos por el Tesoro Público o garantizados por el mismo, cuya emisión haya sido registrada en el Registro de Valores que lleva la CNV;</t>
    </r>
  </si>
  <si>
    <r>
      <t>b)</t>
    </r>
    <r>
      <rPr>
        <sz val="7"/>
        <color theme="1"/>
        <rFont val="Times New Roman"/>
        <family val="1"/>
      </rPr>
      <t xml:space="preserve">    </t>
    </r>
    <r>
      <rPr>
        <sz val="12"/>
        <color theme="1"/>
        <rFont val="Arial"/>
        <family val="2"/>
      </rPr>
      <t>Títulos emitidos por las Gobernaciones, Municipalidades y otros organismos y entidades del Estado, cuya emisión haya sido registrada en el Registro de Valores que lleva la CNV;</t>
    </r>
  </si>
  <si>
    <r>
      <t>c)</t>
    </r>
    <r>
      <rPr>
        <sz val="7"/>
        <color theme="1"/>
        <rFont val="Times New Roman"/>
        <family val="1"/>
      </rPr>
      <t xml:space="preserve">    </t>
    </r>
    <r>
      <rPr>
        <sz val="12"/>
        <color theme="1"/>
        <rFont val="Arial"/>
        <family val="2"/>
      </rPr>
      <t xml:space="preserve">Títulos emitidos por el Banco Central del Paraguay; </t>
    </r>
  </si>
  <si>
    <r>
      <t>d)</t>
    </r>
    <r>
      <rPr>
        <sz val="7"/>
        <color theme="1"/>
        <rFont val="Times New Roman"/>
        <family val="1"/>
      </rPr>
      <t xml:space="preserve">    </t>
    </r>
    <r>
      <rPr>
        <sz val="12"/>
        <color theme="1"/>
        <rFont val="Arial"/>
        <family val="2"/>
      </rPr>
      <t xml:space="preserve">Títulos a plazo de instituciones habilitadas por el Banco Central del Paraguay y que cuenten con calificación de riesgo BBB o superior; </t>
    </r>
  </si>
  <si>
    <r>
      <t>e)</t>
    </r>
    <r>
      <rPr>
        <sz val="7"/>
        <color theme="1"/>
        <rFont val="Times New Roman"/>
        <family val="1"/>
      </rPr>
      <t xml:space="preserve">    </t>
    </r>
    <r>
      <rPr>
        <sz val="12"/>
        <color theme="1"/>
        <rFont val="Arial"/>
        <family val="2"/>
      </rPr>
      <t xml:space="preserve">Letras o cédulas hipotecarias establecidas en la Ley General de Bancos, Financieras y Otras Entidades de Crédito, cuya emisión haya sido registrada en el Registro de Valores que lleva la CNV; </t>
    </r>
  </si>
  <si>
    <r>
      <t>f)</t>
    </r>
    <r>
      <rPr>
        <sz val="7"/>
        <color theme="1"/>
        <rFont val="Times New Roman"/>
        <family val="1"/>
      </rPr>
      <t xml:space="preserve">     </t>
    </r>
    <r>
      <rPr>
        <sz val="12"/>
        <color theme="1"/>
        <rFont val="Arial"/>
        <family val="2"/>
      </rPr>
      <t>Bonos, títulos de deuda o títulos emitidos en desarrollo de titularizaciones, cuya emisión haya sido registrada en el Registro de Valores que lleva la CNV, y que cuenten con calificación de riesgo BBB o superior;</t>
    </r>
  </si>
  <si>
    <r>
      <t>g)</t>
    </r>
    <r>
      <rPr>
        <sz val="7"/>
        <color theme="1"/>
        <rFont val="Times New Roman"/>
        <family val="1"/>
      </rPr>
      <t xml:space="preserve">    </t>
    </r>
    <r>
      <rPr>
        <sz val="12"/>
        <color theme="1"/>
        <rFont val="Arial"/>
        <family val="2"/>
      </rPr>
      <t xml:space="preserve">Operaciones de venta con compromiso de compra y las operaciones de compra con compromiso de venta debiendo ser con títulos desmaterializados custodiados en la Bolsa. </t>
    </r>
  </si>
  <si>
    <r>
      <t>h)</t>
    </r>
    <r>
      <rPr>
        <sz val="7"/>
        <color theme="1"/>
        <rFont val="Times New Roman"/>
        <family val="1"/>
      </rPr>
      <t xml:space="preserve">    </t>
    </r>
    <r>
      <rPr>
        <sz val="12"/>
        <color theme="1"/>
        <rFont val="Arial"/>
        <family val="2"/>
      </rPr>
      <t>Títulos emitidos por un Estado extranjero que tengan calificación A similar o superior, que se transen habitualmente en los mercados locales o internacionales; si un mismo título fuere calificado en categorías de riesgo discordantes se deberá considerar la categoría más baja.</t>
    </r>
  </si>
  <si>
    <r>
      <t>i)</t>
    </r>
    <r>
      <rPr>
        <sz val="7"/>
        <color theme="1"/>
        <rFont val="Times New Roman"/>
        <family val="1"/>
      </rPr>
      <t xml:space="preserve">     </t>
    </r>
    <r>
      <rPr>
        <sz val="12"/>
        <color theme="1"/>
        <rFont val="Arial"/>
        <family val="2"/>
      </rPr>
      <t xml:space="preserve">Otros valores de inversión que determine la CNV por normas de carácter general. </t>
    </r>
  </si>
  <si>
    <t>Nota  2 – Información sobre la Administradora</t>
  </si>
  <si>
    <t>2.1 - INVESTOR ADMINISTRADORA DE FONDOS PATRIMONIALES DE INVERSION  SOCIEDAD ANÓNIMA ha sido constituida legalmente bajo las leyes de la República del Paraguay. Su constitución ha sido formalizada ante el escribano Publico Luis Enrique Peroni Giralt  por Escritura Publica Nº 1.201 en fecha 20 de diciembre de 2016. Se encuentra inscripta en los Registros Públicos de Comercio, bajo el Numero 7612 serie 1 folio 1 y siguientes, de la sección contratos de fecha 18 de enero de 2017.</t>
  </si>
  <si>
    <r>
      <t>Fue inscripta en la Comisión Nacional de Valores por medio de la Resolucion Nº  34 E/17 de fecha 24 de Agosto de 2017 de la Comisión Nacional de Valores</t>
    </r>
    <r>
      <rPr>
        <b/>
        <sz val="12"/>
        <color theme="1"/>
        <rFont val="Arial"/>
        <family val="2"/>
      </rPr>
      <t>;</t>
    </r>
  </si>
  <si>
    <r>
      <t>2.2 – Entidad encargada de la custodia:</t>
    </r>
    <r>
      <rPr>
        <sz val="11"/>
        <color theme="1"/>
        <rFont val="Calibri"/>
        <family val="2"/>
        <scheme val="minor"/>
      </rPr>
      <t xml:space="preserve"> </t>
    </r>
    <r>
      <rPr>
        <sz val="12"/>
        <color theme="1"/>
        <rFont val="Arial"/>
        <family val="2"/>
      </rPr>
      <t>BVPASA e INVESTOR Casa de Bolsa S.A.</t>
    </r>
  </si>
  <si>
    <t>Nota 3.- Principales políticas y prácticas contables aplicadas.</t>
  </si>
  <si>
    <t xml:space="preserve">3.2. La moneda de cuenta </t>
  </si>
  <si>
    <t>3.3 Política de Constitución de Previsiones:</t>
  </si>
  <si>
    <t xml:space="preserve">La entidad no tiene saldos de clientes, por tanto no existen partidas que requieran la constitución de previsiones. </t>
  </si>
  <si>
    <t>3.5 – Valuación de las Inversiones</t>
  </si>
  <si>
    <r>
      <t xml:space="preserve"> </t>
    </r>
    <r>
      <rPr>
        <sz val="12"/>
        <color theme="1"/>
        <rFont val="Arial"/>
        <family val="2"/>
      </rPr>
      <t>Las inversiones (Bonos y CDA en cartera), se exponen a sus valores actualizados. Las diferencias  se exponen en el estado de resultados en el rubro intereses ganados</t>
    </r>
    <r>
      <rPr>
        <sz val="11"/>
        <color theme="1"/>
        <rFont val="Calibri"/>
        <family val="2"/>
        <scheme val="minor"/>
      </rPr>
      <t>.</t>
    </r>
  </si>
  <si>
    <t>3.6 Política de Reconocimiento de Ingresos:</t>
  </si>
  <si>
    <r>
      <t>Los ingresos son reconocidos con base en el criterio de lo devengado, de conformidad con las disposiciones de las Normas contables emitidas por el Consejo de Contadores Públicos del Paraguay</t>
    </r>
    <r>
      <rPr>
        <b/>
        <sz val="12"/>
        <color theme="1"/>
        <rFont val="Arial"/>
        <family val="2"/>
      </rPr>
      <t>.</t>
    </r>
  </si>
  <si>
    <t xml:space="preserve">3.7  Flujo de Efectivo  </t>
  </si>
  <si>
    <t>3.9 La Administradora no ha realizado cambios en la aplicación de los criterios contables del Fondo.</t>
  </si>
  <si>
    <t>3.10 – Valorización de las Inversiones. Las inversiones son incorporadas al valor de costo, y ajustadas diariamente por devengamiento de los intereses, y las ganancias a realizar, afectando a resultados como Intereses Ganados.</t>
  </si>
  <si>
    <t>3.11 – Los ingresos y gastos del fondo son reconocidos aplicando el criterio de lo devengado;</t>
  </si>
  <si>
    <t>3.12 -  A la fecha de la información financiera, no se ajustaron los precios.</t>
  </si>
  <si>
    <t>3.13 Tipos de cambio utilizados para convertir en moneda nacional los saldos en Moneda Extranjera:</t>
  </si>
  <si>
    <t>Periodo actual</t>
  </si>
  <si>
    <t>Periodo anterior</t>
  </si>
  <si>
    <t>Tipo de cambio comprador</t>
  </si>
  <si>
    <t>tipo de cambio vendedor</t>
  </si>
  <si>
    <t>Posición en moneda extranjera</t>
  </si>
  <si>
    <t>Detalle</t>
  </si>
  <si>
    <t>Moneda extranjera clase</t>
  </si>
  <si>
    <t>Moneda extranjera Monto</t>
  </si>
  <si>
    <t>Cambio vigente</t>
  </si>
  <si>
    <t>Saldo periodo actual (Gs.)</t>
  </si>
  <si>
    <t>Activos</t>
  </si>
  <si>
    <t>Pasivos</t>
  </si>
  <si>
    <t>NO APLICABLE. Los fondos se constituyeron y registran en moneda extranjera, y su conversión a Guaraníes se efectúa al cierre al solo efecto de su presentación a los entes reguladores. Las diferencias de cambio que se exponen en el Flujo de Efectivo y la Variación del activo neto, es al sólo efecto de ajustar los saldos iniciales a los tipos de cambo del presente ejercicio.</t>
  </si>
  <si>
    <r>
      <t>b)</t>
    </r>
    <r>
      <rPr>
        <b/>
        <sz val="7"/>
        <color theme="1"/>
        <rFont val="Times New Roman"/>
        <family val="1"/>
      </rPr>
      <t xml:space="preserve">   </t>
    </r>
    <r>
      <rPr>
        <b/>
        <sz val="12"/>
        <color theme="1"/>
        <rFont val="Arial"/>
        <family val="2"/>
      </rPr>
      <t>Gastos operacionales y comisiones de la administradora con cargo al Fondo:</t>
    </r>
  </si>
  <si>
    <r>
      <t>Ø</t>
    </r>
    <r>
      <rPr>
        <sz val="7"/>
        <color theme="1"/>
        <rFont val="Times New Roman"/>
        <family val="1"/>
      </rPr>
      <t xml:space="preserve">  </t>
    </r>
    <r>
      <rPr>
        <u/>
        <sz val="12"/>
        <color theme="1"/>
        <rFont val="Arial"/>
        <family val="2"/>
      </rPr>
      <t xml:space="preserve">Gastos y comisiones bancarias: </t>
    </r>
    <r>
      <rPr>
        <sz val="12"/>
        <color theme="1"/>
        <rFont val="Arial"/>
        <family val="2"/>
      </rPr>
      <t>mantenimiento de cuentas, transferencias interbancarias y otras de similar naturaleza).</t>
    </r>
  </si>
  <si>
    <t>Concepto</t>
  </si>
  <si>
    <t>Comisiones por Administración</t>
  </si>
  <si>
    <t>TOTAL</t>
  </si>
  <si>
    <r>
      <t>c)</t>
    </r>
    <r>
      <rPr>
        <b/>
        <sz val="7"/>
        <color theme="1"/>
        <rFont val="Times New Roman"/>
        <family val="1"/>
      </rPr>
      <t xml:space="preserve">    </t>
    </r>
    <r>
      <rPr>
        <b/>
        <sz val="12"/>
        <color theme="1"/>
        <rFont val="Arial"/>
        <family val="2"/>
      </rPr>
      <t>Información Estadística</t>
    </r>
  </si>
  <si>
    <t>Mes</t>
  </si>
  <si>
    <t>Valor cuota</t>
  </si>
  <si>
    <t>N° de Partícipes</t>
  </si>
  <si>
    <t>1er. Trimestre</t>
  </si>
  <si>
    <t>Enero</t>
  </si>
  <si>
    <t>Febrero</t>
  </si>
  <si>
    <t>Marzo</t>
  </si>
  <si>
    <t>2do. Trimestre</t>
  </si>
  <si>
    <t>Abril</t>
  </si>
  <si>
    <t>Mayo</t>
  </si>
  <si>
    <t>Junio</t>
  </si>
  <si>
    <t>3er. Trimestre</t>
  </si>
  <si>
    <t>Julio</t>
  </si>
  <si>
    <t>Agosto</t>
  </si>
  <si>
    <t>Setiembre</t>
  </si>
  <si>
    <t>4to. Trimestre</t>
  </si>
  <si>
    <t>Octubre</t>
  </si>
  <si>
    <t>Noviembre</t>
  </si>
  <si>
    <t>Diciembre</t>
  </si>
  <si>
    <t>4.- COMPOSICIÓN DE LAS CUENTAS</t>
  </si>
  <si>
    <t>4.1 - DIPONIBILIDADES</t>
  </si>
  <si>
    <t>Efectivos en moneda nacional depositadas en las cuentas de INVESTOR CASA DE BOLSA S.A.</t>
  </si>
  <si>
    <t>Valores al Cobro</t>
  </si>
  <si>
    <t>4.3 – ACREEDORES  POR OPERACIONES</t>
  </si>
  <si>
    <t>Comisión por Administración ( en usd)</t>
  </si>
  <si>
    <t>Nota  1 – INFORMACIÓN BÁSICA DEL OPPORTUNITY EN MONEDA EXTRANJERA</t>
  </si>
  <si>
    <r>
      <t>a)</t>
    </r>
    <r>
      <rPr>
        <b/>
        <sz val="7"/>
        <color theme="1"/>
        <rFont val="Times New Roman"/>
        <family val="1"/>
      </rPr>
      <t xml:space="preserve">    </t>
    </r>
    <r>
      <rPr>
        <b/>
        <sz val="12"/>
        <color theme="1"/>
        <rFont val="Arial"/>
        <family val="2"/>
      </rPr>
      <t>Diferencia de cambio en Moneda Extranjera</t>
    </r>
  </si>
  <si>
    <t>Patrimonio Neto del Opportunity Fund Renta Fija USD</t>
  </si>
  <si>
    <t xml:space="preserve">       4.2 INVERSIONES</t>
  </si>
  <si>
    <t>Instrumento</t>
  </si>
  <si>
    <t>Emisor</t>
  </si>
  <si>
    <t>Fecha de vencimiento</t>
  </si>
  <si>
    <t>Monto</t>
  </si>
  <si>
    <t>Total de las Inversiones</t>
  </si>
  <si>
    <t>CDA</t>
  </si>
  <si>
    <t>BANCO BASA S.A.</t>
  </si>
  <si>
    <t>BANCO ITAU PARAGUAY S.A.</t>
  </si>
  <si>
    <t>BANCO BILBAO VIZCAYA ARGENTARIA PARAGUAY S.A.</t>
  </si>
  <si>
    <t>BANCO REGIONAL S.A.E.C.A.</t>
  </si>
  <si>
    <t>BANCO RIO S.A.E.C.A.</t>
  </si>
  <si>
    <t>Sector</t>
  </si>
  <si>
    <t>Pais</t>
  </si>
  <si>
    <t>Fecha de Compra</t>
  </si>
  <si>
    <t>Moneda</t>
  </si>
  <si>
    <t>Valor de compra</t>
  </si>
  <si>
    <t>Valor contable</t>
  </si>
  <si>
    <t>Valor Nominal</t>
  </si>
  <si>
    <t>Tasa de interés</t>
  </si>
  <si>
    <t>% de las Inversiones según Reglam. Interno</t>
  </si>
  <si>
    <t>% de las Inversiones con relación al patrimonio neto del fondo</t>
  </si>
  <si>
    <t>% de las Inversiones por grupo económico</t>
  </si>
  <si>
    <t>Bonos Subordinados</t>
  </si>
  <si>
    <t xml:space="preserve">BANCO CONTINENTAL S.A.E.C.A. </t>
  </si>
  <si>
    <t>Financiero (Bancos)</t>
  </si>
  <si>
    <t>Paraguay</t>
  </si>
  <si>
    <t>15/02/2018</t>
  </si>
  <si>
    <t>29/10/2027</t>
  </si>
  <si>
    <t>Dólares Americanos</t>
  </si>
  <si>
    <t>10.00%</t>
  </si>
  <si>
    <t>Financiero (Financieras)</t>
  </si>
  <si>
    <t>25/06/2018</t>
  </si>
  <si>
    <t>07/07/2023</t>
  </si>
  <si>
    <t>Bonos Financieros</t>
  </si>
  <si>
    <t xml:space="preserve">BANCO ATLAS S.A. </t>
  </si>
  <si>
    <t>27/08/2018</t>
  </si>
  <si>
    <t>05/11/2021</t>
  </si>
  <si>
    <t>18/11/2022</t>
  </si>
  <si>
    <t xml:space="preserve">VISION BANCO S.A.E.C.A. </t>
  </si>
  <si>
    <t>28/08/2018</t>
  </si>
  <si>
    <t>04/04/2023</t>
  </si>
  <si>
    <t>26/09/2018</t>
  </si>
  <si>
    <t>17/08/2023</t>
  </si>
  <si>
    <t>17/10/2018</t>
  </si>
  <si>
    <t>12/11/2018</t>
  </si>
  <si>
    <t>03/01/2019</t>
  </si>
  <si>
    <t>21/02/2019</t>
  </si>
  <si>
    <t>01/04/2022</t>
  </si>
  <si>
    <t>29/11/2024</t>
  </si>
  <si>
    <t>29/04/2019</t>
  </si>
  <si>
    <t>21/04/2025</t>
  </si>
  <si>
    <t>10/05/2024</t>
  </si>
  <si>
    <t>27/05/2019</t>
  </si>
  <si>
    <t>25/05/2024</t>
  </si>
  <si>
    <t>20/04/2023</t>
  </si>
  <si>
    <t>31/05/2019</t>
  </si>
  <si>
    <t>28/05/2024</t>
  </si>
  <si>
    <t>CRISOL Y ENCARNACION FINANCIERA S.A.E.C.A.</t>
  </si>
  <si>
    <t>30/05/2022</t>
  </si>
  <si>
    <t>13/06/2019</t>
  </si>
  <si>
    <t>18/06/2019</t>
  </si>
  <si>
    <t>12/07/2019</t>
  </si>
  <si>
    <t>06/08/2024</t>
  </si>
  <si>
    <t xml:space="preserve">FINEXPAR S.A.E.C.A. </t>
  </si>
  <si>
    <t>06/08/2019</t>
  </si>
  <si>
    <t>07/08/2019</t>
  </si>
  <si>
    <t>03/07/2028</t>
  </si>
  <si>
    <t>23/08/2019</t>
  </si>
  <si>
    <t>27/08/2019</t>
  </si>
  <si>
    <t>19/09/2024</t>
  </si>
  <si>
    <t>11/09/2019</t>
  </si>
  <si>
    <t>27/06/2024</t>
  </si>
  <si>
    <t>12/09/2019</t>
  </si>
  <si>
    <t>23/09/2024</t>
  </si>
  <si>
    <t xml:space="preserve">Valor mínimo de compra: 10 cuotas por USD 1.000 (Dólares Americanos un mil) por valor nominal de cada cuota = USD10.000 (Dólares Americanos diez mil). </t>
  </si>
  <si>
    <t xml:space="preserve">Valor máximo de compra: hasta 25% de las cuotas del fondo (1.750 cuotas) por valor nominal de cada cuota USD 1.000 (Dólares Americanos un mil) = USD 1.750.000 (Dólares Americanos Un millón setecientos cincuenta mil). </t>
  </si>
  <si>
    <t>4.2 INVERSIONES</t>
  </si>
  <si>
    <t>Ver Cuadro</t>
  </si>
  <si>
    <t>Suscripciones (*)</t>
  </si>
  <si>
    <t>Valor total del Fondo: USD 5.000.000,00 (Dólares americanos Siete millones).</t>
  </si>
  <si>
    <t>Cantidad de cuotas: 5.000 (cinco mil).</t>
  </si>
  <si>
    <t>OTROS GASTOS</t>
  </si>
  <si>
    <t>Comisión por Aranceles y corretajes</t>
  </si>
  <si>
    <t>Ajustes por redondeos</t>
  </si>
  <si>
    <t>Pérdida en Operaciones</t>
  </si>
  <si>
    <t>No aplica</t>
  </si>
  <si>
    <t>4.4 – COMISIONES A PAGAR A LA ADMINISTRADORA</t>
  </si>
  <si>
    <t>Nota 5. HECHOS POSTERIORES AL CIERRE - SITUACIÓN SANITARIA GLOBAL</t>
  </si>
  <si>
    <t>08/11/2019</t>
  </si>
  <si>
    <t>29/11/2019</t>
  </si>
  <si>
    <t>04/04/2024</t>
  </si>
  <si>
    <t>27/12/2019</t>
  </si>
  <si>
    <t>25/11/2021</t>
  </si>
  <si>
    <t>Valores al cobro  (Nota 4.1 )</t>
  </si>
  <si>
    <t>Titulo de Renta fija (Nota 4.2 )</t>
  </si>
  <si>
    <t>FONDO DE INVERSIÓN OPPORTUNITY FUND RENTA FIJA USD</t>
  </si>
  <si>
    <t>Saldo al 31/03/2020</t>
  </si>
  <si>
    <t>02/01/2020</t>
  </si>
  <si>
    <t>24/06/2025</t>
  </si>
  <si>
    <t>24/01/2020</t>
  </si>
  <si>
    <t>06/02/2020</t>
  </si>
  <si>
    <t>23/10/2023</t>
  </si>
  <si>
    <t>21/02/2020</t>
  </si>
  <si>
    <t>13/03/2020</t>
  </si>
  <si>
    <t>22/01/2024</t>
  </si>
  <si>
    <t>20/03/2020</t>
  </si>
  <si>
    <t>27/03/2020</t>
  </si>
  <si>
    <t>31/03/2020</t>
  </si>
  <si>
    <r>
      <t xml:space="preserve"> Naturaleza jurídica: </t>
    </r>
    <r>
      <rPr>
        <sz val="12"/>
        <color theme="1"/>
        <rFont val="Arial"/>
        <family val="2"/>
      </rPr>
      <t xml:space="preserve">        FONDO DE INVERSION OPPORTUNITY FUND RENTA FIJA USD.</t>
    </r>
  </si>
  <si>
    <t>Las cinco (5) Notas que se acompañan son parte integrante de de estos Estados Financieros</t>
  </si>
  <si>
    <t>El flujo de efectivos fue preparado de acuerdo con la Resolución CG N° 06/2019 de la Comisión Nacional de Valores.</t>
  </si>
  <si>
    <t>Distribución de utilidades</t>
  </si>
  <si>
    <t>Los estados financieros están preparados en Dólares Americanos. Para la conversión de los estados financieros se utiliza el tipo de cambio Comprador establecido para el cierre del mes por la Administración Tributaria 1USD = 6.277,54 Gs.</t>
  </si>
  <si>
    <t>3.1 Los Estados Financieros han sido preparados de acuerdo a las normas establecidas por la comisión Nacional de Valores y Normas Contables emitidas por el Consejo de Contadores Publicos del Paraguay</t>
  </si>
  <si>
    <t>3.8 – Los estados contables corresponden al trimestre cerrado el 31 de Marzo de 2021</t>
  </si>
  <si>
    <r>
      <t>Ø</t>
    </r>
    <r>
      <rPr>
        <sz val="7"/>
        <color theme="1"/>
        <rFont val="Times New Roman"/>
        <family val="1"/>
      </rPr>
      <t xml:space="preserve">  </t>
    </r>
    <r>
      <rPr>
        <u/>
        <sz val="12"/>
        <color theme="1"/>
        <rFont val="Arial"/>
        <family val="2"/>
      </rPr>
      <t>Comisión de administración</t>
    </r>
    <r>
      <rPr>
        <sz val="12"/>
        <color theme="1"/>
        <rFont val="Arial"/>
        <family val="2"/>
      </rPr>
      <t xml:space="preserve">: 0.80% nominal anual (base 365) más IVA  sobre el patrimonio neto de pre cierre administrado. La comisión se devenga diariamente y se cobra mensualmente. </t>
    </r>
  </si>
  <si>
    <t>Saldo al 31/03/2021</t>
  </si>
  <si>
    <t>No existen hechos posteriores al cierre del trimestre que modifiquen sustancialmente  los estados financieros del fondo cerrados el 31 de marzo de 2021</t>
  </si>
  <si>
    <t>De conformidad a lo establecido por el Código Civil y los Estatutos Sociales, he procedido a la revisión de los registros contables, los comprobantes que respaldan las transacciones  efectuadas, así como el Balance General, Cuadro de Resultados, Estado de Flujo de Efectivo, Variación del Patrimonio Neto y sus correspondientes Notas Contables del ejercicio cerrado al 31 de Marzo 2021, encontrándolos todos conformes a las Leyes, los Estatutos Sociales, los Principios de Contabilidad Generalmente Aceptados y las Normas Contables indicadas por la Comisión Nacional de Valores  como así también por las normas de Contabilidad vigentes en el Paraguay, por lo que recomiendo su aprobación.</t>
  </si>
  <si>
    <t>16/04/2020</t>
  </si>
  <si>
    <t>25/06/2020</t>
  </si>
  <si>
    <t>06/05/2020</t>
  </si>
  <si>
    <t>05/06/2020</t>
  </si>
  <si>
    <t>08/05/2024</t>
  </si>
  <si>
    <t xml:space="preserve">SUDAMERIS BANK S.A.E.C.A. </t>
  </si>
  <si>
    <t>16/06/2020</t>
  </si>
  <si>
    <t>06/12/2029</t>
  </si>
  <si>
    <t>03/08/2020</t>
  </si>
  <si>
    <t>05/08/2024</t>
  </si>
  <si>
    <t>Bonos Corporativos</t>
  </si>
  <si>
    <t>PTP PARAGUAY S.A.E.</t>
  </si>
  <si>
    <t>Transporte</t>
  </si>
  <si>
    <t>05/08/2020</t>
  </si>
  <si>
    <t>10/07/2025</t>
  </si>
  <si>
    <t>06/08/2020</t>
  </si>
  <si>
    <t>31/08/2020</t>
  </si>
  <si>
    <t>02/10/2020</t>
  </si>
  <si>
    <t>27/09/2030</t>
  </si>
  <si>
    <t>12/10/2020</t>
  </si>
  <si>
    <t>21/10/2020</t>
  </si>
  <si>
    <t>13/11/2020</t>
  </si>
  <si>
    <t>30/12/2020</t>
  </si>
  <si>
    <t>17/09/2025</t>
  </si>
  <si>
    <t>16/02/2023</t>
  </si>
  <si>
    <t>28/01/2021</t>
  </si>
  <si>
    <t>11/02/2021</t>
  </si>
  <si>
    <t>24/09/2025</t>
  </si>
  <si>
    <t>22/03/2021</t>
  </si>
  <si>
    <t>03/08/2021</t>
  </si>
  <si>
    <t>FIC S.A. DE FINANZAS</t>
  </si>
  <si>
    <t>29/03/2021</t>
  </si>
  <si>
    <t>29/07/2024</t>
  </si>
  <si>
    <t>31/03/2021</t>
  </si>
  <si>
    <t>Titulo de Renta fija (Nota  4.2)</t>
  </si>
  <si>
    <t>Valores al cobro  (Nota 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</si>
</sst>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_);\(#,#00\)"/>
    <numFmt numFmtId="165" formatCode="#,##0.00_ ;\-#,##0.00\ "/>
    <numFmt numFmtId="166" formatCode="#,##0.000000"/>
    <numFmt numFmtId="167" formatCode="#,##0.##"/>
    <numFmt numFmtId="168" formatCode="_-* #,##0_-;\-* #,##0_-;_-* &quot;-&quot;??_-;_-@_-"/>
    <numFmt numFmtId="169" formatCode="_-* #,##0.00000_-;\-* #,##0.00000_-;_-* &quot;-&quot;??_-;_-@_-"/>
  </numFmts>
  <fonts count="54">
    <font>
      <sz val="11"/>
      <color theme="1"/>
      <name val="Calibri"/>
      <family val="2"/>
      <scheme val="minor"/>
    </font>
    <font>
      <sz val="11"/>
      <color theme="1"/>
      <name val="Calibri"/>
      <family val="2"/>
      <scheme val="minor"/>
    </font>
    <font>
      <b/>
      <sz val="11"/>
      <color theme="1"/>
      <name val="Calibri"/>
      <family val="2"/>
      <scheme val="minor"/>
    </font>
    <font>
      <sz val="11"/>
      <name val="Arial"/>
      <family val="2"/>
    </font>
    <font>
      <sz val="11"/>
      <color indexed="8"/>
      <name val="Subway"/>
    </font>
    <font>
      <b/>
      <sz val="20"/>
      <color indexed="8"/>
      <name val="Subway"/>
    </font>
    <font>
      <sz val="10"/>
      <name val="Arial"/>
      <family val="2"/>
    </font>
    <font>
      <b/>
      <u/>
      <sz val="14"/>
      <name val="Arial"/>
      <family val="2"/>
    </font>
    <font>
      <b/>
      <sz val="11"/>
      <name val="Arial"/>
      <family val="2"/>
    </font>
    <font>
      <sz val="9"/>
      <name val="Arial"/>
      <family val="2"/>
    </font>
    <font>
      <b/>
      <sz val="11"/>
      <color indexed="8"/>
      <name val="Subway"/>
    </font>
    <font>
      <b/>
      <sz val="11"/>
      <color indexed="8"/>
      <name val="Arial"/>
      <family val="2"/>
    </font>
    <font>
      <b/>
      <u/>
      <sz val="16"/>
      <name val="Arial"/>
      <family val="2"/>
    </font>
    <font>
      <b/>
      <sz val="12"/>
      <name val="Arial"/>
      <family val="2"/>
    </font>
    <font>
      <b/>
      <sz val="16"/>
      <name val="Arial"/>
      <family val="2"/>
    </font>
    <font>
      <b/>
      <sz val="10"/>
      <name val="Arial"/>
      <family val="2"/>
    </font>
    <font>
      <b/>
      <u/>
      <sz val="12"/>
      <name val="Arial"/>
      <family val="2"/>
    </font>
    <font>
      <sz val="8"/>
      <name val="Arial"/>
      <family val="2"/>
    </font>
    <font>
      <b/>
      <sz val="8"/>
      <name val="Arial"/>
      <family val="2"/>
    </font>
    <font>
      <u/>
      <sz val="8"/>
      <name val="Arial"/>
      <family val="2"/>
    </font>
    <font>
      <u/>
      <sz val="11"/>
      <color theme="10"/>
      <name val="Calibri"/>
      <family val="2"/>
      <scheme val="minor"/>
    </font>
    <font>
      <sz val="18"/>
      <color theme="0"/>
      <name val="Arial"/>
      <family val="2"/>
    </font>
    <font>
      <sz val="18"/>
      <name val="Arial"/>
      <family val="2"/>
    </font>
    <font>
      <sz val="28"/>
      <color theme="0"/>
      <name val="Arial"/>
      <family val="2"/>
    </font>
    <font>
      <sz val="10"/>
      <color theme="1"/>
      <name val="Arial"/>
      <family val="2"/>
    </font>
    <font>
      <sz val="11"/>
      <color theme="1"/>
      <name val="Arial"/>
      <family val="2"/>
    </font>
    <font>
      <b/>
      <sz val="20"/>
      <color indexed="8"/>
      <name val="Arial"/>
      <family val="2"/>
    </font>
    <font>
      <sz val="11"/>
      <color indexed="8"/>
      <name val="Arial"/>
      <family val="2"/>
    </font>
    <font>
      <b/>
      <sz val="11"/>
      <color theme="1"/>
      <name val="Arial"/>
      <family val="2"/>
    </font>
    <font>
      <b/>
      <sz val="8"/>
      <color indexed="8"/>
      <name val="Arial"/>
      <family val="2"/>
    </font>
    <font>
      <b/>
      <sz val="10"/>
      <color indexed="8"/>
      <name val="Subway"/>
    </font>
    <font>
      <u/>
      <sz val="11"/>
      <color theme="1"/>
      <name val="Arial"/>
      <family val="2"/>
    </font>
    <font>
      <b/>
      <sz val="14"/>
      <color theme="1"/>
      <name val="Tahoma"/>
      <family val="2"/>
    </font>
    <font>
      <sz val="10"/>
      <color theme="1"/>
      <name val="Tahoma"/>
      <family val="2"/>
    </font>
    <font>
      <b/>
      <sz val="10"/>
      <color theme="1"/>
      <name val="Tahoma"/>
      <family val="2"/>
    </font>
    <font>
      <b/>
      <sz val="12"/>
      <color theme="1"/>
      <name val="Arial"/>
      <family val="2"/>
    </font>
    <font>
      <sz val="12"/>
      <color theme="1"/>
      <name val="Arial"/>
      <family val="2"/>
    </font>
    <font>
      <sz val="7"/>
      <color theme="1"/>
      <name val="Times New Roman"/>
      <family val="1"/>
    </font>
    <font>
      <b/>
      <sz val="7"/>
      <color theme="1"/>
      <name val="Times New Roman"/>
      <family val="1"/>
    </font>
    <font>
      <sz val="12"/>
      <color theme="1"/>
      <name val="Wingdings"/>
      <charset val="2"/>
    </font>
    <font>
      <u/>
      <sz val="12"/>
      <color theme="1"/>
      <name val="Arial"/>
      <family val="2"/>
    </font>
    <font>
      <b/>
      <sz val="8"/>
      <color theme="1"/>
      <name val="Arial"/>
      <family val="2"/>
    </font>
    <font>
      <b/>
      <sz val="14"/>
      <color theme="1"/>
      <name val="Calibri"/>
      <family val="2"/>
      <scheme val="minor"/>
    </font>
    <font>
      <b/>
      <u/>
      <sz val="14"/>
      <color theme="1"/>
      <name val="Calibri"/>
      <family val="2"/>
      <scheme val="minor"/>
    </font>
    <font>
      <b/>
      <u/>
      <sz val="11"/>
      <color theme="1"/>
      <name val="Calibri"/>
      <family val="2"/>
      <scheme val="minor"/>
    </font>
    <font>
      <b/>
      <sz val="8"/>
      <name val="Calibri"/>
      <family val="2"/>
    </font>
    <font>
      <b/>
      <sz val="10"/>
      <name val="Calibri"/>
      <family val="2"/>
    </font>
    <font>
      <u/>
      <sz val="11"/>
      <color theme="1"/>
      <name val="Calibri"/>
      <family val="2"/>
      <scheme val="minor"/>
    </font>
    <font>
      <b/>
      <sz val="18"/>
      <color indexed="8"/>
      <name val="Subway"/>
    </font>
    <font>
      <b/>
      <sz val="16"/>
      <color indexed="8"/>
      <name val="Arial"/>
      <family val="2"/>
    </font>
    <font>
      <sz val="11"/>
      <color rgb="FF000000"/>
      <name val="Arial"/>
      <family val="2"/>
    </font>
    <font>
      <b/>
      <sz val="11"/>
      <color rgb="FF000000"/>
      <name val="Arial"/>
      <family val="2"/>
    </font>
    <font>
      <sz val="9.5"/>
      <color rgb="FF000000"/>
      <name val="Arial"/>
      <family val="2"/>
    </font>
    <font>
      <sz val="11"/>
      <color indexed="8"/>
      <name val="Calibri"/>
      <family val="2"/>
      <scheme val="minor"/>
    </font>
  </fonts>
  <fills count="5">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2"/>
        <bgColor indexed="64"/>
      </patternFill>
    </fill>
  </fills>
  <borders count="21">
    <border>
      <left/>
      <right/>
      <top/>
      <bottom/>
      <diagonal/>
    </border>
    <border>
      <left/>
      <right/>
      <top/>
      <bottom style="thin">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double">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s>
  <cellStyleXfs count="6">
    <xf numFmtId="0" fontId="0" fillId="0" borderId="0"/>
    <xf numFmtId="43" fontId="1" fillId="0" borderId="0" applyFont="0" applyFill="0" applyBorder="0" applyAlignment="0" applyProtection="0"/>
    <xf numFmtId="0" fontId="20" fillId="0" borderId="0" applyNumberFormat="0" applyFill="0" applyBorder="0" applyAlignment="0" applyProtection="0"/>
    <xf numFmtId="0" fontId="53" fillId="0" borderId="0"/>
    <xf numFmtId="43" fontId="53" fillId="0" borderId="0" applyFont="0" applyFill="0" applyBorder="0" applyAlignment="0" applyProtection="0"/>
    <xf numFmtId="9" fontId="53" fillId="0" borderId="0" applyFont="0" applyFill="0" applyBorder="0" applyAlignment="0" applyProtection="0"/>
  </cellStyleXfs>
  <cellXfs count="406">
    <xf numFmtId="0" fontId="0" fillId="0" borderId="0" xfId="0"/>
    <xf numFmtId="0" fontId="3" fillId="0" borderId="0" xfId="0" applyFont="1"/>
    <xf numFmtId="0" fontId="4" fillId="0" borderId="0" xfId="0" applyFont="1"/>
    <xf numFmtId="0" fontId="4" fillId="0" borderId="0" xfId="0" applyFont="1" applyAlignment="1">
      <alignment horizontal="center"/>
    </xf>
    <xf numFmtId="0" fontId="6" fillId="0" borderId="0" xfId="0" applyFont="1"/>
    <xf numFmtId="0" fontId="8" fillId="0" borderId="0" xfId="0" applyFont="1"/>
    <xf numFmtId="164" fontId="3" fillId="0" borderId="0" xfId="0" applyNumberFormat="1" applyFont="1" applyAlignment="1">
      <alignment horizontal="right"/>
    </xf>
    <xf numFmtId="0" fontId="9" fillId="0" borderId="0" xfId="0" applyFont="1"/>
    <xf numFmtId="3" fontId="8" fillId="0" borderId="1" xfId="0" applyNumberFormat="1" applyFont="1" applyBorder="1" applyAlignment="1">
      <alignment horizontal="center"/>
    </xf>
    <xf numFmtId="0" fontId="8" fillId="0" borderId="0" xfId="0" applyFont="1" applyAlignment="1">
      <alignment horizontal="center"/>
    </xf>
    <xf numFmtId="37" fontId="3" fillId="0" borderId="0" xfId="0" applyNumberFormat="1" applyFont="1"/>
    <xf numFmtId="4" fontId="8" fillId="0" borderId="0" xfId="0" applyNumberFormat="1" applyFont="1" applyAlignment="1">
      <alignment vertical="center"/>
    </xf>
    <xf numFmtId="4" fontId="0" fillId="2" borderId="0" xfId="0" applyNumberFormat="1" applyFill="1"/>
    <xf numFmtId="4" fontId="3" fillId="0" borderId="0" xfId="0" applyNumberFormat="1" applyFont="1"/>
    <xf numFmtId="165" fontId="3" fillId="0" borderId="0" xfId="0" applyNumberFormat="1" applyFont="1"/>
    <xf numFmtId="2" fontId="10" fillId="0" borderId="0" xfId="0" applyNumberFormat="1" applyFont="1" applyAlignment="1">
      <alignment horizontal="center"/>
    </xf>
    <xf numFmtId="2" fontId="6" fillId="0" borderId="0" xfId="0" applyNumberFormat="1" applyFont="1"/>
    <xf numFmtId="3" fontId="6" fillId="0" borderId="0" xfId="0" applyNumberFormat="1" applyFont="1"/>
    <xf numFmtId="3" fontId="9" fillId="0" borderId="0" xfId="0" applyNumberFormat="1" applyFont="1"/>
    <xf numFmtId="2" fontId="9" fillId="0" borderId="0" xfId="0" applyNumberFormat="1" applyFont="1"/>
    <xf numFmtId="4" fontId="9" fillId="0" borderId="0" xfId="0" applyNumberFormat="1" applyFont="1"/>
    <xf numFmtId="3" fontId="3" fillId="0" borderId="0" xfId="0" applyNumberFormat="1" applyFont="1"/>
    <xf numFmtId="0" fontId="11" fillId="0" borderId="0" xfId="0" applyFont="1"/>
    <xf numFmtId="0" fontId="12" fillId="0" borderId="0" xfId="0" applyFont="1"/>
    <xf numFmtId="0" fontId="13" fillId="0" borderId="0" xfId="0" applyFont="1"/>
    <xf numFmtId="4" fontId="0" fillId="0" borderId="0" xfId="0" applyNumberFormat="1"/>
    <xf numFmtId="0" fontId="14" fillId="0" borderId="0" xfId="0" applyFont="1"/>
    <xf numFmtId="0" fontId="15" fillId="0" borderId="0" xfId="0" applyFont="1"/>
    <xf numFmtId="4" fontId="15" fillId="0" borderId="0" xfId="0" applyNumberFormat="1" applyFont="1"/>
    <xf numFmtId="0" fontId="16" fillId="0" borderId="0" xfId="0" applyFont="1"/>
    <xf numFmtId="0" fontId="0" fillId="0" borderId="0" xfId="0" applyAlignment="1">
      <alignment horizontal="center"/>
    </xf>
    <xf numFmtId="0" fontId="13" fillId="0" borderId="0" xfId="0" applyFont="1" applyAlignment="1">
      <alignment horizontal="center"/>
    </xf>
    <xf numFmtId="0" fontId="17" fillId="0" borderId="0" xfId="0" applyFont="1"/>
    <xf numFmtId="0" fontId="18" fillId="0" borderId="0" xfId="0" applyFont="1" applyAlignment="1">
      <alignment vertical="center"/>
    </xf>
    <xf numFmtId="0" fontId="18" fillId="0" borderId="0" xfId="0" applyFont="1" applyAlignment="1">
      <alignment horizontal="center"/>
    </xf>
    <xf numFmtId="0" fontId="18" fillId="0" borderId="0" xfId="0" applyFont="1" applyAlignment="1">
      <alignment horizontal="center" wrapText="1"/>
    </xf>
    <xf numFmtId="14" fontId="18" fillId="0" borderId="0" xfId="0" applyNumberFormat="1" applyFont="1" applyAlignment="1">
      <alignment horizontal="center"/>
    </xf>
    <xf numFmtId="4" fontId="17" fillId="0" borderId="0" xfId="0" applyNumberFormat="1" applyFont="1"/>
    <xf numFmtId="3" fontId="17" fillId="0" borderId="0" xfId="0" applyNumberFormat="1" applyFont="1"/>
    <xf numFmtId="3" fontId="0" fillId="0" borderId="0" xfId="0" applyNumberFormat="1"/>
    <xf numFmtId="0" fontId="19" fillId="0" borderId="0" xfId="0" applyFont="1"/>
    <xf numFmtId="0" fontId="18" fillId="0" borderId="0" xfId="0" applyFont="1"/>
    <xf numFmtId="0" fontId="4" fillId="2" borderId="0" xfId="0" applyFont="1" applyFill="1"/>
    <xf numFmtId="0" fontId="10" fillId="0" borderId="0" xfId="0" applyFont="1" applyAlignment="1">
      <alignment horizontal="centerContinuous"/>
    </xf>
    <xf numFmtId="14" fontId="10" fillId="0" borderId="0" xfId="0" applyNumberFormat="1" applyFont="1" applyAlignment="1">
      <alignment horizontal="center"/>
    </xf>
    <xf numFmtId="0" fontId="15" fillId="0" borderId="1" xfId="0" applyFont="1" applyBorder="1" applyAlignment="1">
      <alignment horizontal="center"/>
    </xf>
    <xf numFmtId="3" fontId="0" fillId="0" borderId="1" xfId="0" applyNumberFormat="1" applyBorder="1"/>
    <xf numFmtId="3" fontId="15" fillId="0" borderId="1" xfId="0" applyNumberFormat="1" applyFont="1" applyBorder="1"/>
    <xf numFmtId="49" fontId="0" fillId="0" borderId="0" xfId="0" applyNumberFormat="1"/>
    <xf numFmtId="4" fontId="6" fillId="0" borderId="0" xfId="0" applyNumberFormat="1" applyFont="1"/>
    <xf numFmtId="49" fontId="15" fillId="0" borderId="0" xfId="0" applyNumberFormat="1" applyFont="1"/>
    <xf numFmtId="3" fontId="15" fillId="0" borderId="0" xfId="0" applyNumberFormat="1" applyFont="1"/>
    <xf numFmtId="3" fontId="15" fillId="0" borderId="2" xfId="0" applyNumberFormat="1" applyFont="1" applyBorder="1"/>
    <xf numFmtId="3" fontId="15" fillId="0" borderId="10" xfId="0" applyNumberFormat="1" applyFont="1" applyBorder="1"/>
    <xf numFmtId="4" fontId="4" fillId="0" borderId="0" xfId="0" applyNumberFormat="1" applyFont="1"/>
    <xf numFmtId="0" fontId="0" fillId="2" borderId="0" xfId="0" applyFill="1"/>
    <xf numFmtId="4" fontId="15" fillId="2" borderId="0" xfId="0" applyNumberFormat="1" applyFont="1" applyFill="1"/>
    <xf numFmtId="3" fontId="15" fillId="2" borderId="0" xfId="0" applyNumberFormat="1" applyFont="1" applyFill="1"/>
    <xf numFmtId="3" fontId="0" fillId="0" borderId="0" xfId="0" applyNumberFormat="1" applyAlignment="1">
      <alignment horizontal="center"/>
    </xf>
    <xf numFmtId="37" fontId="17" fillId="0" borderId="0" xfId="0" applyNumberFormat="1" applyFont="1"/>
    <xf numFmtId="0" fontId="0" fillId="3" borderId="0" xfId="0" applyFill="1"/>
    <xf numFmtId="0" fontId="2" fillId="0" borderId="0" xfId="0" applyFont="1"/>
    <xf numFmtId="14" fontId="2" fillId="4" borderId="0" xfId="0" applyNumberFormat="1" applyFont="1" applyFill="1" applyAlignment="1">
      <alignment horizontal="center"/>
    </xf>
    <xf numFmtId="0" fontId="21" fillId="3" borderId="0" xfId="0" applyFont="1" applyFill="1" applyAlignment="1">
      <alignment vertical="center" wrapText="1"/>
    </xf>
    <xf numFmtId="0" fontId="22" fillId="3" borderId="0" xfId="0" applyFont="1" applyFill="1"/>
    <xf numFmtId="0" fontId="21" fillId="3" borderId="0" xfId="0" applyFont="1" applyFill="1" applyAlignment="1">
      <alignment horizontal="center" vertical="center"/>
    </xf>
    <xf numFmtId="43" fontId="2" fillId="4" borderId="0" xfId="1" applyFont="1" applyFill="1" applyAlignment="1">
      <alignment horizontal="center"/>
    </xf>
    <xf numFmtId="1" fontId="2" fillId="4" borderId="0" xfId="0" applyNumberFormat="1" applyFont="1" applyFill="1" applyAlignment="1">
      <alignment horizontal="center"/>
    </xf>
    <xf numFmtId="0" fontId="21" fillId="3" borderId="0" xfId="0" applyFont="1" applyFill="1" applyAlignment="1">
      <alignment vertical="center"/>
    </xf>
    <xf numFmtId="17" fontId="2" fillId="4" borderId="0" xfId="0" applyNumberFormat="1" applyFont="1" applyFill="1" applyAlignment="1">
      <alignment horizontal="center"/>
    </xf>
    <xf numFmtId="14" fontId="21" fillId="3" borderId="0" xfId="0" applyNumberFormat="1" applyFont="1" applyFill="1" applyAlignment="1">
      <alignment horizontal="center" vertical="center"/>
    </xf>
    <xf numFmtId="0" fontId="24" fillId="3" borderId="0" xfId="0" applyFont="1" applyFill="1"/>
    <xf numFmtId="0" fontId="25" fillId="3" borderId="0" xfId="0" applyFont="1" applyFill="1" applyAlignment="1">
      <alignment horizontal="center"/>
    </xf>
    <xf numFmtId="0" fontId="25" fillId="2" borderId="0" xfId="0" applyFont="1" applyFill="1" applyAlignment="1">
      <alignment horizontal="center"/>
    </xf>
    <xf numFmtId="0" fontId="24" fillId="2" borderId="0" xfId="0" applyFont="1" applyFill="1"/>
    <xf numFmtId="0" fontId="24" fillId="0" borderId="0" xfId="0" applyFont="1"/>
    <xf numFmtId="0" fontId="22" fillId="0" borderId="0" xfId="0" applyFont="1" applyAlignment="1">
      <alignment horizontal="center"/>
    </xf>
    <xf numFmtId="0" fontId="25" fillId="0" borderId="0" xfId="0" applyFont="1"/>
    <xf numFmtId="4" fontId="25" fillId="2" borderId="0" xfId="0" applyNumberFormat="1" applyFont="1" applyFill="1"/>
    <xf numFmtId="3" fontId="8" fillId="0" borderId="1" xfId="0" applyNumberFormat="1" applyFont="1" applyBorder="1" applyAlignment="1">
      <alignment horizontal="center" vertical="center"/>
    </xf>
    <xf numFmtId="0" fontId="8" fillId="0" borderId="0" xfId="0" applyFont="1" applyAlignment="1">
      <alignment vertical="center"/>
    </xf>
    <xf numFmtId="4" fontId="8" fillId="0" borderId="1" xfId="0" applyNumberFormat="1" applyFont="1" applyBorder="1" applyAlignment="1">
      <alignment horizontal="center" vertical="center"/>
    </xf>
    <xf numFmtId="0" fontId="3" fillId="0" borderId="11" xfId="0" applyFont="1" applyBorder="1"/>
    <xf numFmtId="0" fontId="3" fillId="0" borderId="12" xfId="0" applyFont="1" applyBorder="1"/>
    <xf numFmtId="3" fontId="8" fillId="0" borderId="14" xfId="0" applyNumberFormat="1" applyFont="1" applyBorder="1" applyAlignment="1">
      <alignment horizontal="center" vertical="center"/>
    </xf>
    <xf numFmtId="3" fontId="8" fillId="0" borderId="0" xfId="0" applyNumberFormat="1" applyFont="1" applyBorder="1" applyAlignment="1">
      <alignment horizontal="center" vertical="center"/>
    </xf>
    <xf numFmtId="0" fontId="8" fillId="0" borderId="0" xfId="0" applyFont="1" applyBorder="1" applyAlignment="1">
      <alignment horizontal="center" vertical="center"/>
    </xf>
    <xf numFmtId="0" fontId="8" fillId="0" borderId="12" xfId="0" applyFont="1" applyBorder="1"/>
    <xf numFmtId="4" fontId="25" fillId="2" borderId="0" xfId="0" applyNumberFormat="1" applyFont="1" applyFill="1" applyBorder="1" applyAlignment="1">
      <alignment horizontal="center" vertical="center"/>
    </xf>
    <xf numFmtId="4" fontId="3" fillId="0" borderId="0" xfId="0" applyNumberFormat="1" applyFont="1" applyBorder="1" applyAlignment="1">
      <alignment horizontal="center" vertical="center"/>
    </xf>
    <xf numFmtId="0" fontId="3" fillId="0" borderId="17" xfId="0" applyFont="1" applyBorder="1"/>
    <xf numFmtId="165" fontId="3" fillId="0" borderId="1" xfId="0" applyNumberFormat="1" applyFont="1" applyBorder="1"/>
    <xf numFmtId="37" fontId="3" fillId="0" borderId="1" xfId="0" applyNumberFormat="1" applyFont="1" applyBorder="1"/>
    <xf numFmtId="37" fontId="3" fillId="0" borderId="14" xfId="0" applyNumberFormat="1" applyFont="1" applyBorder="1"/>
    <xf numFmtId="0" fontId="3" fillId="0" borderId="6" xfId="0" applyFont="1" applyBorder="1"/>
    <xf numFmtId="0" fontId="8" fillId="0" borderId="18" xfId="0" applyFont="1" applyBorder="1"/>
    <xf numFmtId="4" fontId="8" fillId="0" borderId="2" xfId="0" applyNumberFormat="1" applyFont="1" applyBorder="1" applyAlignment="1">
      <alignment horizontal="center" vertical="center"/>
    </xf>
    <xf numFmtId="4" fontId="8" fillId="0" borderId="10" xfId="0" applyNumberFormat="1" applyFont="1" applyBorder="1" applyAlignment="1">
      <alignment horizontal="center" vertical="center"/>
    </xf>
    <xf numFmtId="0" fontId="27" fillId="0" borderId="0" xfId="0" applyFont="1" applyAlignment="1">
      <alignment horizontal="center"/>
    </xf>
    <xf numFmtId="0" fontId="25" fillId="0" borderId="0" xfId="0" applyFont="1" applyAlignment="1">
      <alignment horizontal="center"/>
    </xf>
    <xf numFmtId="4" fontId="25" fillId="0" borderId="0" xfId="0" applyNumberFormat="1" applyFont="1" applyAlignment="1">
      <alignment horizontal="center"/>
    </xf>
    <xf numFmtId="4" fontId="25" fillId="0" borderId="5" xfId="0" applyNumberFormat="1" applyFont="1" applyBorder="1" applyAlignment="1">
      <alignment horizontal="center"/>
    </xf>
    <xf numFmtId="4" fontId="25" fillId="0" borderId="8" xfId="0" applyNumberFormat="1" applyFont="1" applyBorder="1"/>
    <xf numFmtId="4" fontId="25" fillId="0" borderId="0" xfId="0" applyNumberFormat="1" applyFont="1"/>
    <xf numFmtId="0" fontId="8" fillId="0" borderId="4" xfId="0" applyFont="1" applyBorder="1" applyAlignment="1">
      <alignment horizontal="center" vertical="center"/>
    </xf>
    <xf numFmtId="0" fontId="8" fillId="0" borderId="5" xfId="0" applyFont="1" applyBorder="1" applyAlignment="1">
      <alignment horizontal="center" vertical="center"/>
    </xf>
    <xf numFmtId="4" fontId="8" fillId="0" borderId="8" xfId="0" applyNumberFormat="1" applyFont="1" applyBorder="1" applyAlignment="1">
      <alignment vertical="center"/>
    </xf>
    <xf numFmtId="4" fontId="8" fillId="0" borderId="8" xfId="0" applyNumberFormat="1" applyFont="1" applyBorder="1" applyAlignment="1">
      <alignment horizontal="right" wrapText="1"/>
    </xf>
    <xf numFmtId="0" fontId="8" fillId="0" borderId="0" xfId="0" applyFont="1" applyAlignment="1">
      <alignment horizontal="center" wrapText="1"/>
    </xf>
    <xf numFmtId="4" fontId="8" fillId="0" borderId="0" xfId="0" applyNumberFormat="1" applyFont="1" applyAlignment="1">
      <alignment horizontal="center"/>
    </xf>
    <xf numFmtId="0" fontId="3" fillId="0" borderId="9" xfId="0" applyFont="1" applyBorder="1"/>
    <xf numFmtId="4" fontId="3" fillId="0" borderId="9" xfId="0" applyNumberFormat="1" applyFont="1" applyBorder="1"/>
    <xf numFmtId="0" fontId="8" fillId="0" borderId="4" xfId="0" applyFont="1" applyFill="1" applyBorder="1" applyAlignment="1">
      <alignment horizontal="center" vertical="center" wrapText="1"/>
    </xf>
    <xf numFmtId="0" fontId="8" fillId="0" borderId="6" xfId="0" applyFont="1" applyBorder="1" applyAlignment="1">
      <alignment horizontal="center" vertical="center" wrapText="1"/>
    </xf>
    <xf numFmtId="0" fontId="8" fillId="0" borderId="8" xfId="0" applyFont="1" applyBorder="1" applyAlignment="1">
      <alignment horizontal="center" vertical="center" wrapText="1"/>
    </xf>
    <xf numFmtId="0" fontId="3" fillId="0" borderId="8" xfId="0" applyFont="1" applyBorder="1" applyAlignment="1">
      <alignment vertical="center"/>
    </xf>
    <xf numFmtId="0" fontId="3" fillId="0" borderId="8" xfId="0" applyFont="1" applyBorder="1" applyAlignment="1">
      <alignment horizontal="left"/>
    </xf>
    <xf numFmtId="3" fontId="3" fillId="0" borderId="17" xfId="0" applyNumberFormat="1" applyFont="1" applyBorder="1"/>
    <xf numFmtId="4" fontId="3" fillId="0" borderId="1" xfId="0" applyNumberFormat="1" applyFont="1" applyBorder="1"/>
    <xf numFmtId="0" fontId="7" fillId="0" borderId="0" xfId="0" applyFont="1" applyAlignment="1"/>
    <xf numFmtId="0" fontId="8" fillId="0" borderId="0" xfId="0" applyFont="1" applyAlignment="1"/>
    <xf numFmtId="0" fontId="12" fillId="0" borderId="0" xfId="0" applyFont="1" applyAlignment="1">
      <alignment horizontal="center"/>
    </xf>
    <xf numFmtId="0" fontId="8" fillId="0" borderId="1" xfId="0" applyFont="1" applyBorder="1" applyAlignment="1">
      <alignment horizontal="center"/>
    </xf>
    <xf numFmtId="49" fontId="8" fillId="0" borderId="0" xfId="0" applyNumberFormat="1" applyFont="1"/>
    <xf numFmtId="3" fontId="8" fillId="0" borderId="0" xfId="0" applyNumberFormat="1" applyFont="1"/>
    <xf numFmtId="0" fontId="0" fillId="0" borderId="6" xfId="0" applyBorder="1"/>
    <xf numFmtId="0" fontId="25" fillId="0" borderId="17" xfId="0" applyFont="1" applyBorder="1"/>
    <xf numFmtId="0" fontId="25" fillId="0" borderId="12" xfId="0" applyFont="1" applyBorder="1"/>
    <xf numFmtId="49" fontId="3" fillId="0" borderId="12" xfId="0" applyNumberFormat="1" applyFont="1" applyBorder="1"/>
    <xf numFmtId="49" fontId="25" fillId="0" borderId="12" xfId="0" applyNumberFormat="1" applyFont="1" applyBorder="1"/>
    <xf numFmtId="49" fontId="8" fillId="0" borderId="12" xfId="0" applyNumberFormat="1" applyFont="1" applyBorder="1"/>
    <xf numFmtId="49" fontId="25" fillId="0" borderId="17" xfId="0" applyNumberFormat="1" applyFont="1" applyBorder="1"/>
    <xf numFmtId="3" fontId="25" fillId="0" borderId="1" xfId="0" applyNumberFormat="1" applyFont="1" applyBorder="1"/>
    <xf numFmtId="3" fontId="25" fillId="0" borderId="14" xfId="0" applyNumberFormat="1" applyFont="1" applyBorder="1"/>
    <xf numFmtId="3" fontId="25" fillId="0" borderId="0" xfId="0" applyNumberFormat="1" applyFont="1" applyBorder="1" applyAlignment="1">
      <alignment horizontal="center" vertical="center"/>
    </xf>
    <xf numFmtId="3" fontId="25" fillId="0" borderId="13" xfId="0" applyNumberFormat="1" applyFont="1" applyBorder="1" applyAlignment="1">
      <alignment horizontal="center" vertical="center"/>
    </xf>
    <xf numFmtId="4" fontId="25" fillId="0" borderId="13" xfId="0" applyNumberFormat="1" applyFont="1" applyBorder="1" applyAlignment="1">
      <alignment horizontal="center" vertical="center"/>
    </xf>
    <xf numFmtId="4" fontId="25" fillId="0" borderId="14" xfId="0" applyNumberFormat="1" applyFont="1" applyBorder="1" applyAlignment="1">
      <alignment horizontal="center" vertical="center"/>
    </xf>
    <xf numFmtId="4" fontId="8" fillId="0" borderId="14" xfId="0" applyNumberFormat="1" applyFont="1" applyBorder="1" applyAlignment="1">
      <alignment horizontal="center" vertical="center"/>
    </xf>
    <xf numFmtId="4" fontId="8" fillId="0" borderId="15" xfId="0" applyNumberFormat="1" applyFont="1" applyBorder="1" applyAlignment="1">
      <alignment horizontal="center" vertical="center"/>
    </xf>
    <xf numFmtId="4" fontId="8" fillId="0" borderId="19" xfId="0" applyNumberFormat="1" applyFont="1" applyBorder="1" applyAlignment="1">
      <alignment horizontal="center" vertical="center"/>
    </xf>
    <xf numFmtId="0" fontId="0" fillId="2" borderId="0" xfId="0" applyFill="1" applyAlignment="1">
      <alignment horizontal="center"/>
    </xf>
    <xf numFmtId="0" fontId="29" fillId="0" borderId="0" xfId="0" applyFont="1" applyAlignment="1">
      <alignment horizontal="center"/>
    </xf>
    <xf numFmtId="0" fontId="25" fillId="2" borderId="0" xfId="0" applyFont="1" applyFill="1"/>
    <xf numFmtId="0" fontId="8" fillId="0" borderId="17" xfId="0" applyFont="1" applyBorder="1"/>
    <xf numFmtId="0" fontId="11" fillId="0" borderId="12" xfId="0" applyFont="1" applyBorder="1"/>
    <xf numFmtId="1" fontId="8" fillId="2" borderId="2" xfId="0" applyNumberFormat="1" applyFont="1" applyFill="1" applyBorder="1" applyAlignment="1">
      <alignment horizontal="center" vertical="center"/>
    </xf>
    <xf numFmtId="1" fontId="8" fillId="2" borderId="15" xfId="0" applyNumberFormat="1" applyFont="1" applyFill="1" applyBorder="1" applyAlignment="1">
      <alignment horizontal="center" vertical="center"/>
    </xf>
    <xf numFmtId="3" fontId="10" fillId="2" borderId="0" xfId="0" applyNumberFormat="1" applyFont="1" applyFill="1" applyAlignment="1">
      <alignment horizontal="center"/>
    </xf>
    <xf numFmtId="3" fontId="25" fillId="2" borderId="0" xfId="0" applyNumberFormat="1" applyFont="1" applyFill="1" applyBorder="1" applyAlignment="1">
      <alignment horizontal="center"/>
    </xf>
    <xf numFmtId="3" fontId="25" fillId="2" borderId="13" xfId="0" applyNumberFormat="1" applyFont="1" applyFill="1" applyBorder="1" applyAlignment="1">
      <alignment horizontal="center"/>
    </xf>
    <xf numFmtId="166" fontId="25" fillId="2" borderId="1" xfId="0" applyNumberFormat="1" applyFont="1" applyFill="1" applyBorder="1" applyAlignment="1">
      <alignment horizontal="center"/>
    </xf>
    <xf numFmtId="0" fontId="25" fillId="2" borderId="14" xfId="0" applyFont="1" applyFill="1" applyBorder="1" applyAlignment="1">
      <alignment horizontal="center"/>
    </xf>
    <xf numFmtId="166" fontId="25" fillId="2" borderId="0" xfId="0" applyNumberFormat="1" applyFont="1" applyFill="1" applyAlignment="1">
      <alignment horizontal="center"/>
    </xf>
    <xf numFmtId="3" fontId="8" fillId="0" borderId="0" xfId="0" applyNumberFormat="1" applyFont="1" applyBorder="1" applyAlignment="1">
      <alignment horizontal="center"/>
    </xf>
    <xf numFmtId="0" fontId="25" fillId="0" borderId="18" xfId="0" applyFont="1" applyBorder="1"/>
    <xf numFmtId="49" fontId="0" fillId="0" borderId="17" xfId="0" applyNumberFormat="1" applyBorder="1"/>
    <xf numFmtId="1" fontId="8" fillId="0" borderId="2" xfId="0" applyNumberFormat="1" applyFont="1" applyBorder="1" applyAlignment="1">
      <alignment horizontal="center" vertical="center"/>
    </xf>
    <xf numFmtId="1" fontId="8" fillId="0" borderId="15" xfId="0" applyNumberFormat="1" applyFont="1" applyBorder="1" applyAlignment="1">
      <alignment horizontal="center" vertical="center"/>
    </xf>
    <xf numFmtId="3" fontId="8" fillId="0" borderId="14" xfId="0" applyNumberFormat="1" applyFont="1" applyBorder="1" applyAlignment="1">
      <alignment horizontal="center"/>
    </xf>
    <xf numFmtId="3" fontId="25" fillId="0" borderId="1" xfId="0" applyNumberFormat="1" applyFont="1" applyBorder="1" applyAlignment="1">
      <alignment horizontal="center" vertical="center"/>
    </xf>
    <xf numFmtId="3" fontId="25" fillId="0" borderId="14" xfId="0" applyNumberFormat="1" applyFont="1" applyBorder="1" applyAlignment="1">
      <alignment horizontal="center" vertical="center"/>
    </xf>
    <xf numFmtId="3" fontId="3" fillId="0" borderId="0" xfId="0" applyNumberFormat="1" applyFont="1" applyBorder="1" applyAlignment="1">
      <alignment horizontal="center" vertical="center"/>
    </xf>
    <xf numFmtId="3" fontId="8" fillId="0" borderId="2" xfId="0" applyNumberFormat="1" applyFont="1" applyBorder="1" applyAlignment="1">
      <alignment horizontal="center" vertical="center"/>
    </xf>
    <xf numFmtId="3" fontId="8" fillId="0" borderId="15" xfId="0" applyNumberFormat="1" applyFont="1" applyBorder="1" applyAlignment="1">
      <alignment horizontal="center" vertical="center"/>
    </xf>
    <xf numFmtId="3" fontId="8" fillId="0" borderId="10" xfId="0" applyNumberFormat="1" applyFont="1" applyBorder="1" applyAlignment="1">
      <alignment horizontal="center" vertical="center"/>
    </xf>
    <xf numFmtId="3" fontId="8" fillId="0" borderId="19" xfId="0" applyNumberFormat="1" applyFont="1" applyBorder="1" applyAlignment="1">
      <alignment horizontal="center" vertical="center"/>
    </xf>
    <xf numFmtId="3" fontId="0" fillId="0" borderId="1" xfId="0" applyNumberFormat="1" applyBorder="1" applyAlignment="1">
      <alignment horizontal="center" vertical="center"/>
    </xf>
    <xf numFmtId="3" fontId="0" fillId="0" borderId="14" xfId="0" applyNumberFormat="1" applyBorder="1" applyAlignment="1">
      <alignment horizontal="center" vertical="center"/>
    </xf>
    <xf numFmtId="3" fontId="25" fillId="0" borderId="8" xfId="0" applyNumberFormat="1" applyFont="1" applyBorder="1" applyAlignment="1">
      <alignment horizontal="center" vertical="center"/>
    </xf>
    <xf numFmtId="0" fontId="8" fillId="0" borderId="4" xfId="0" applyFont="1" applyBorder="1" applyAlignment="1">
      <alignment horizontal="center" vertical="center" wrapText="1"/>
    </xf>
    <xf numFmtId="3" fontId="8" fillId="0" borderId="8" xfId="0" applyNumberFormat="1" applyFont="1" applyBorder="1" applyAlignment="1">
      <alignment horizontal="center" vertical="center"/>
    </xf>
    <xf numFmtId="3" fontId="3" fillId="0" borderId="8" xfId="0" applyNumberFormat="1" applyFont="1" applyBorder="1" applyAlignment="1">
      <alignment horizontal="center" vertical="center"/>
    </xf>
    <xf numFmtId="0" fontId="8" fillId="0" borderId="5" xfId="0" applyFont="1" applyBorder="1" applyAlignment="1">
      <alignment horizontal="center" vertical="center" wrapText="1"/>
    </xf>
    <xf numFmtId="0" fontId="3" fillId="0" borderId="8" xfId="0" applyFont="1" applyBorder="1" applyAlignment="1">
      <alignment horizontal="left" vertical="center"/>
    </xf>
    <xf numFmtId="0" fontId="3" fillId="0" borderId="9" xfId="0" applyFont="1" applyBorder="1" applyAlignment="1">
      <alignment vertical="center"/>
    </xf>
    <xf numFmtId="0" fontId="3" fillId="0" borderId="8" xfId="0" applyFont="1" applyBorder="1" applyAlignment="1">
      <alignment horizontal="center"/>
    </xf>
    <xf numFmtId="3" fontId="3" fillId="0" borderId="5" xfId="0" applyNumberFormat="1" applyFont="1" applyBorder="1" applyAlignment="1">
      <alignment horizontal="center" vertical="center"/>
    </xf>
    <xf numFmtId="3" fontId="25" fillId="0" borderId="5" xfId="0" applyNumberFormat="1" applyFont="1" applyBorder="1" applyAlignment="1">
      <alignment horizontal="center" vertical="center"/>
    </xf>
    <xf numFmtId="3" fontId="3" fillId="0" borderId="9" xfId="0" applyNumberFormat="1" applyFont="1" applyBorder="1" applyAlignment="1">
      <alignment horizontal="center" vertical="center"/>
    </xf>
    <xf numFmtId="3" fontId="3" fillId="0" borderId="8" xfId="0" applyNumberFormat="1" applyFont="1" applyBorder="1" applyAlignment="1">
      <alignment horizontal="center" vertical="center" wrapText="1"/>
    </xf>
    <xf numFmtId="3" fontId="8" fillId="0" borderId="4" xfId="0" applyNumberFormat="1" applyFont="1" applyBorder="1" applyAlignment="1">
      <alignment horizontal="center" vertical="center"/>
    </xf>
    <xf numFmtId="37" fontId="28" fillId="0" borderId="4" xfId="0" applyNumberFormat="1" applyFont="1" applyBorder="1" applyAlignment="1">
      <alignment horizontal="center" vertical="center"/>
    </xf>
    <xf numFmtId="37" fontId="28" fillId="0" borderId="20" xfId="0" applyNumberFormat="1" applyFont="1" applyBorder="1" applyAlignment="1">
      <alignment horizontal="center" vertical="center"/>
    </xf>
    <xf numFmtId="0" fontId="15" fillId="0" borderId="0" xfId="0" applyFont="1" applyAlignment="1"/>
    <xf numFmtId="0" fontId="0" fillId="0" borderId="0" xfId="0" applyAlignment="1"/>
    <xf numFmtId="1" fontId="8" fillId="0" borderId="11" xfId="0" applyNumberFormat="1" applyFont="1" applyBorder="1" applyAlignment="1">
      <alignment horizontal="center"/>
    </xf>
    <xf numFmtId="0" fontId="8" fillId="0" borderId="11" xfId="0" applyFont="1" applyBorder="1" applyAlignment="1">
      <alignment horizontal="center"/>
    </xf>
    <xf numFmtId="1" fontId="8" fillId="0" borderId="7" xfId="0" applyNumberFormat="1" applyFont="1" applyBorder="1" applyAlignment="1">
      <alignment horizontal="center"/>
    </xf>
    <xf numFmtId="0" fontId="8" fillId="0" borderId="0" xfId="0" applyFont="1" applyBorder="1" applyAlignment="1">
      <alignment horizontal="center"/>
    </xf>
    <xf numFmtId="3" fontId="8" fillId="0" borderId="13" xfId="0" applyNumberFormat="1" applyFont="1" applyBorder="1" applyAlignment="1">
      <alignment horizontal="center"/>
    </xf>
    <xf numFmtId="0" fontId="31" fillId="0" borderId="0" xfId="2" quotePrefix="1" applyFont="1"/>
    <xf numFmtId="0" fontId="31" fillId="0" borderId="0" xfId="2" applyFont="1"/>
    <xf numFmtId="0" fontId="33" fillId="0" borderId="0" xfId="0" applyFont="1" applyAlignment="1">
      <alignment horizontal="left" vertical="center"/>
    </xf>
    <xf numFmtId="0" fontId="34" fillId="0" borderId="0" xfId="0" applyFont="1" applyAlignment="1">
      <alignment horizontal="left" vertical="center"/>
    </xf>
    <xf numFmtId="0" fontId="0" fillId="0" borderId="0" xfId="0" applyAlignment="1">
      <alignment horizontal="left"/>
    </xf>
    <xf numFmtId="0" fontId="35" fillId="0" borderId="0" xfId="0" applyFont="1" applyAlignment="1">
      <alignment horizontal="left" vertical="center"/>
    </xf>
    <xf numFmtId="0" fontId="36" fillId="0" borderId="0" xfId="0" applyFont="1" applyAlignment="1">
      <alignment horizontal="left" vertical="center"/>
    </xf>
    <xf numFmtId="0" fontId="2" fillId="0" borderId="0" xfId="0" applyFont="1" applyAlignment="1">
      <alignment horizontal="left" vertical="center"/>
    </xf>
    <xf numFmtId="0" fontId="36" fillId="0" borderId="0" xfId="0" applyFont="1" applyAlignment="1">
      <alignment horizontal="left" vertical="center" wrapText="1"/>
    </xf>
    <xf numFmtId="0" fontId="41" fillId="0" borderId="0" xfId="0" applyFont="1" applyAlignment="1">
      <alignment horizontal="left" vertical="center"/>
    </xf>
    <xf numFmtId="0" fontId="0" fillId="0" borderId="0" xfId="0" applyAlignment="1">
      <alignment horizontal="left" wrapText="1"/>
    </xf>
    <xf numFmtId="0" fontId="0" fillId="0" borderId="0" xfId="0" applyAlignment="1">
      <alignment wrapText="1"/>
    </xf>
    <xf numFmtId="0" fontId="42" fillId="0" borderId="0" xfId="0" applyFont="1"/>
    <xf numFmtId="0" fontId="1" fillId="0" borderId="0" xfId="0" applyFont="1"/>
    <xf numFmtId="0" fontId="44" fillId="0" borderId="0" xfId="0" applyFont="1" applyAlignment="1">
      <alignment horizontal="center"/>
    </xf>
    <xf numFmtId="0" fontId="35" fillId="0" borderId="0" xfId="0" applyFont="1" applyAlignment="1">
      <alignment horizontal="left" vertical="center"/>
    </xf>
    <xf numFmtId="43" fontId="8" fillId="0" borderId="8" xfId="1" applyFont="1" applyBorder="1" applyAlignment="1">
      <alignment vertical="center"/>
    </xf>
    <xf numFmtId="43" fontId="8" fillId="0" borderId="8" xfId="1" applyFont="1" applyBorder="1" applyAlignment="1">
      <alignment horizontal="center"/>
    </xf>
    <xf numFmtId="43" fontId="25" fillId="0" borderId="7" xfId="1" applyFont="1" applyBorder="1" applyAlignment="1">
      <alignment horizontal="center" vertical="center"/>
    </xf>
    <xf numFmtId="43" fontId="25" fillId="0" borderId="4" xfId="1" applyFont="1" applyBorder="1" applyAlignment="1">
      <alignment horizontal="center" vertical="center"/>
    </xf>
    <xf numFmtId="168" fontId="0" fillId="0" borderId="0" xfId="1" applyNumberFormat="1" applyFont="1"/>
    <xf numFmtId="4" fontId="25" fillId="2" borderId="5" xfId="0" applyNumberFormat="1" applyFont="1" applyFill="1" applyBorder="1" applyAlignment="1">
      <alignment horizontal="center" vertical="center"/>
    </xf>
    <xf numFmtId="4" fontId="25" fillId="2" borderId="9" xfId="0" applyNumberFormat="1" applyFont="1" applyFill="1" applyBorder="1" applyAlignment="1">
      <alignment horizontal="center" vertical="center"/>
    </xf>
    <xf numFmtId="0" fontId="47" fillId="0" borderId="0" xfId="2" applyFont="1" applyAlignment="1">
      <alignment horizontal="left"/>
    </xf>
    <xf numFmtId="1" fontId="8" fillId="0" borderId="1" xfId="0" applyNumberFormat="1" applyFont="1" applyBorder="1" applyAlignment="1">
      <alignment horizontal="center" vertical="center"/>
    </xf>
    <xf numFmtId="0" fontId="35" fillId="0" borderId="0" xfId="0" applyFont="1" applyAlignment="1">
      <alignment horizontal="left" vertical="center"/>
    </xf>
    <xf numFmtId="0" fontId="36" fillId="0" borderId="0" xfId="0" applyFont="1" applyAlignment="1">
      <alignment horizontal="left" vertical="center"/>
    </xf>
    <xf numFmtId="43" fontId="6" fillId="0" borderId="0" xfId="0" applyNumberFormat="1" applyFont="1"/>
    <xf numFmtId="0" fontId="35" fillId="0" borderId="0" xfId="0" applyFont="1" applyAlignment="1">
      <alignment horizontal="left" vertical="center" indent="2"/>
    </xf>
    <xf numFmtId="0" fontId="35" fillId="0" borderId="0" xfId="0" applyFont="1" applyAlignment="1">
      <alignment vertical="center" wrapText="1"/>
    </xf>
    <xf numFmtId="43" fontId="3" fillId="0" borderId="13" xfId="1" applyFont="1" applyBorder="1" applyAlignment="1">
      <alignment horizontal="right" vertical="center"/>
    </xf>
    <xf numFmtId="43" fontId="3" fillId="0" borderId="14" xfId="1" quotePrefix="1" applyFont="1" applyBorder="1" applyAlignment="1">
      <alignment horizontal="right" vertical="center"/>
    </xf>
    <xf numFmtId="43" fontId="8" fillId="0" borderId="13" xfId="1" applyFont="1" applyBorder="1" applyAlignment="1">
      <alignment horizontal="center" vertical="center"/>
    </xf>
    <xf numFmtId="43" fontId="8" fillId="0" borderId="14" xfId="1" applyFont="1" applyBorder="1" applyAlignment="1">
      <alignment horizontal="right" vertical="center"/>
    </xf>
    <xf numFmtId="43" fontId="8" fillId="0" borderId="13" xfId="1" applyFont="1" applyBorder="1" applyAlignment="1">
      <alignment horizontal="right" vertical="center"/>
    </xf>
    <xf numFmtId="43" fontId="8" fillId="0" borderId="15" xfId="1" applyFont="1" applyBorder="1" applyAlignment="1">
      <alignment horizontal="right" vertical="center"/>
    </xf>
    <xf numFmtId="43" fontId="3" fillId="0" borderId="14" xfId="1" applyFont="1" applyBorder="1" applyAlignment="1">
      <alignment horizontal="right" vertical="center"/>
    </xf>
    <xf numFmtId="43" fontId="8" fillId="0" borderId="19" xfId="1" applyFont="1" applyBorder="1" applyAlignment="1">
      <alignment horizontal="right" vertical="center"/>
    </xf>
    <xf numFmtId="43" fontId="8" fillId="0" borderId="1" xfId="1" applyFont="1" applyBorder="1" applyAlignment="1">
      <alignment horizontal="right" vertical="center"/>
    </xf>
    <xf numFmtId="43" fontId="8" fillId="0" borderId="0" xfId="1" applyFont="1" applyBorder="1" applyAlignment="1">
      <alignment horizontal="right" vertical="center"/>
    </xf>
    <xf numFmtId="43" fontId="3" fillId="0" borderId="0" xfId="1" applyFont="1" applyBorder="1" applyAlignment="1">
      <alignment horizontal="right" vertical="center"/>
    </xf>
    <xf numFmtId="43" fontId="8" fillId="0" borderId="2" xfId="1" applyFont="1" applyBorder="1" applyAlignment="1">
      <alignment horizontal="right" vertical="center"/>
    </xf>
    <xf numFmtId="43" fontId="3" fillId="0" borderId="2" xfId="1" applyFont="1" applyBorder="1" applyAlignment="1">
      <alignment horizontal="right" vertical="center"/>
    </xf>
    <xf numFmtId="43" fontId="8" fillId="0" borderId="3" xfId="1" applyFont="1" applyBorder="1" applyAlignment="1">
      <alignment horizontal="right" vertical="center"/>
    </xf>
    <xf numFmtId="43" fontId="3" fillId="0" borderId="8" xfId="1" applyFont="1" applyBorder="1" applyAlignment="1">
      <alignment horizontal="center"/>
    </xf>
    <xf numFmtId="43" fontId="3" fillId="0" borderId="5" xfId="1" applyFont="1" applyBorder="1" applyAlignment="1">
      <alignment horizontal="center"/>
    </xf>
    <xf numFmtId="43" fontId="28" fillId="0" borderId="4" xfId="1" applyFont="1" applyBorder="1" applyAlignment="1">
      <alignment horizontal="center" vertical="center"/>
    </xf>
    <xf numFmtId="43" fontId="28" fillId="0" borderId="20" xfId="1" applyFont="1" applyBorder="1" applyAlignment="1">
      <alignment horizontal="center" vertical="center"/>
    </xf>
    <xf numFmtId="43" fontId="3" fillId="0" borderId="8" xfId="1" applyFont="1" applyBorder="1" applyAlignment="1">
      <alignment horizontal="center" vertical="center"/>
    </xf>
    <xf numFmtId="43" fontId="3" fillId="0" borderId="0" xfId="1" applyFont="1" applyBorder="1" applyAlignment="1">
      <alignment horizontal="right"/>
    </xf>
    <xf numFmtId="43" fontId="3" fillId="0" borderId="0" xfId="1" applyFont="1" applyBorder="1" applyAlignment="1">
      <alignment vertical="center"/>
    </xf>
    <xf numFmtId="43" fontId="3" fillId="0" borderId="0" xfId="1" applyFont="1" applyBorder="1" applyAlignment="1">
      <alignment horizontal="center" vertical="center"/>
    </xf>
    <xf numFmtId="3" fontId="0" fillId="0" borderId="0" xfId="0" applyNumberFormat="1" applyFill="1" applyAlignment="1">
      <alignment horizontal="center"/>
    </xf>
    <xf numFmtId="168" fontId="3" fillId="0" borderId="13" xfId="1" applyNumberFormat="1" applyFont="1" applyBorder="1" applyAlignment="1">
      <alignment horizontal="right"/>
    </xf>
    <xf numFmtId="43" fontId="2" fillId="0" borderId="0" xfId="1" applyFont="1" applyFill="1" applyAlignment="1">
      <alignment horizontal="center"/>
    </xf>
    <xf numFmtId="0" fontId="50" fillId="0" borderId="4" xfId="0" applyFont="1" applyBorder="1" applyAlignment="1">
      <alignment horizontal="left" vertical="center"/>
    </xf>
    <xf numFmtId="0" fontId="51" fillId="0" borderId="4" xfId="0" applyFont="1" applyBorder="1" applyAlignment="1">
      <alignment horizontal="center" vertical="center" wrapText="1"/>
    </xf>
    <xf numFmtId="0" fontId="50" fillId="0" borderId="4" xfId="0" applyFont="1" applyBorder="1" applyAlignment="1">
      <alignment horizontal="center" vertical="center"/>
    </xf>
    <xf numFmtId="4" fontId="25" fillId="0" borderId="0" xfId="0" applyNumberFormat="1" applyFont="1" applyFill="1" applyAlignment="1">
      <alignment horizontal="right"/>
    </xf>
    <xf numFmtId="168" fontId="51" fillId="0" borderId="4" xfId="1" applyNumberFormat="1" applyFont="1" applyBorder="1" applyAlignment="1">
      <alignment horizontal="center" vertical="center"/>
    </xf>
    <xf numFmtId="0" fontId="51" fillId="0" borderId="4" xfId="0" applyFont="1" applyBorder="1" applyAlignment="1">
      <alignment horizontal="left" vertical="center"/>
    </xf>
    <xf numFmtId="43" fontId="51" fillId="0" borderId="4" xfId="1" applyFont="1" applyBorder="1" applyAlignment="1">
      <alignment horizontal="center" vertical="center"/>
    </xf>
    <xf numFmtId="0" fontId="50" fillId="0" borderId="4" xfId="0" applyFont="1" applyBorder="1" applyAlignment="1">
      <alignment horizontal="right" vertical="center"/>
    </xf>
    <xf numFmtId="43" fontId="50" fillId="0" borderId="4" xfId="1" applyFont="1" applyBorder="1" applyAlignment="1">
      <alignment horizontal="center" vertical="center"/>
    </xf>
    <xf numFmtId="0" fontId="51" fillId="0" borderId="5" xfId="0" applyFont="1" applyBorder="1" applyAlignment="1">
      <alignment horizontal="center" vertical="center" wrapText="1"/>
    </xf>
    <xf numFmtId="0" fontId="51" fillId="0" borderId="7" xfId="0" applyFont="1" applyBorder="1" applyAlignment="1">
      <alignment horizontal="center" vertical="center" wrapText="1"/>
    </xf>
    <xf numFmtId="0" fontId="51" fillId="0" borderId="5" xfId="0" applyFont="1" applyBorder="1" applyAlignment="1">
      <alignment horizontal="left" vertical="center"/>
    </xf>
    <xf numFmtId="0" fontId="51" fillId="0" borderId="5" xfId="0" applyFont="1" applyBorder="1" applyAlignment="1">
      <alignment horizontal="center" vertical="center"/>
    </xf>
    <xf numFmtId="0" fontId="25" fillId="0" borderId="5" xfId="0" applyFont="1" applyBorder="1" applyAlignment="1">
      <alignment horizontal="center" vertical="center"/>
    </xf>
    <xf numFmtId="0" fontId="50" fillId="0" borderId="7" xfId="0" applyFont="1" applyBorder="1" applyAlignment="1">
      <alignment horizontal="center" vertical="center"/>
    </xf>
    <xf numFmtId="0" fontId="50" fillId="0" borderId="8" xfId="0" applyFont="1" applyBorder="1" applyAlignment="1">
      <alignment horizontal="left" vertical="center"/>
    </xf>
    <xf numFmtId="166" fontId="50" fillId="0" borderId="8" xfId="0" applyNumberFormat="1" applyFont="1" applyBorder="1" applyAlignment="1">
      <alignment horizontal="center" vertical="center"/>
    </xf>
    <xf numFmtId="4" fontId="50" fillId="0" borderId="8" xfId="0" applyNumberFormat="1" applyFont="1" applyBorder="1" applyAlignment="1">
      <alignment horizontal="center" vertical="center"/>
    </xf>
    <xf numFmtId="0" fontId="50" fillId="0" borderId="13" xfId="0" applyFont="1" applyBorder="1" applyAlignment="1">
      <alignment horizontal="center" vertical="center"/>
    </xf>
    <xf numFmtId="4" fontId="50" fillId="0" borderId="5" xfId="0" applyNumberFormat="1" applyFont="1" applyBorder="1" applyAlignment="1">
      <alignment horizontal="center" vertical="center"/>
    </xf>
    <xf numFmtId="0" fontId="25" fillId="0" borderId="5" xfId="0" applyFont="1" applyBorder="1" applyAlignment="1">
      <alignment horizontal="center"/>
    </xf>
    <xf numFmtId="43" fontId="50" fillId="0" borderId="8" xfId="1" applyFont="1" applyBorder="1" applyAlignment="1">
      <alignment horizontal="center" vertical="center"/>
    </xf>
    <xf numFmtId="43" fontId="50" fillId="0" borderId="13" xfId="1" applyFont="1" applyBorder="1" applyAlignment="1">
      <alignment horizontal="center" vertical="center"/>
    </xf>
    <xf numFmtId="0" fontId="50" fillId="0" borderId="9" xfId="0" applyFont="1" applyBorder="1" applyAlignment="1">
      <alignment horizontal="left" vertical="center"/>
    </xf>
    <xf numFmtId="43" fontId="50" fillId="0" borderId="9" xfId="1" applyFont="1" applyBorder="1" applyAlignment="1">
      <alignment horizontal="center" vertical="center"/>
    </xf>
    <xf numFmtId="43" fontId="50" fillId="0" borderId="14" xfId="1" applyFont="1" applyBorder="1" applyAlignment="1">
      <alignment horizontal="center" vertical="center"/>
    </xf>
    <xf numFmtId="43" fontId="50" fillId="0" borderId="5" xfId="1" applyFont="1" applyBorder="1" applyAlignment="1">
      <alignment horizontal="center" vertical="center"/>
    </xf>
    <xf numFmtId="43" fontId="25" fillId="0" borderId="5" xfId="1" applyFont="1" applyBorder="1" applyAlignment="1">
      <alignment horizontal="center"/>
    </xf>
    <xf numFmtId="43" fontId="50" fillId="0" borderId="7" xfId="1" applyFont="1" applyBorder="1" applyAlignment="1">
      <alignment horizontal="center" vertical="center"/>
    </xf>
    <xf numFmtId="43" fontId="52" fillId="0" borderId="8" xfId="1" applyFont="1" applyBorder="1" applyAlignment="1">
      <alignment horizontal="center" vertical="center"/>
    </xf>
    <xf numFmtId="4" fontId="25" fillId="2" borderId="0" xfId="0" applyNumberFormat="1" applyFont="1" applyFill="1" applyAlignment="1">
      <alignment horizontal="center"/>
    </xf>
    <xf numFmtId="4" fontId="50" fillId="0" borderId="4" xfId="0" applyNumberFormat="1" applyFont="1" applyBorder="1" applyAlignment="1">
      <alignment horizontal="center" vertical="center"/>
    </xf>
    <xf numFmtId="4" fontId="51" fillId="0" borderId="4" xfId="0" applyNumberFormat="1" applyFont="1" applyBorder="1" applyAlignment="1">
      <alignment horizontal="center" vertical="center"/>
    </xf>
    <xf numFmtId="0" fontId="45" fillId="0" borderId="4" xfId="3" applyFont="1" applyBorder="1" applyAlignment="1">
      <alignment horizontal="center" vertical="center" wrapText="1"/>
    </xf>
    <xf numFmtId="0" fontId="53" fillId="0" borderId="15" xfId="3" applyBorder="1" applyAlignment="1">
      <alignment horizontal="left" vertical="center"/>
    </xf>
    <xf numFmtId="167" fontId="53" fillId="0" borderId="15" xfId="3" applyNumberFormat="1" applyBorder="1" applyAlignment="1">
      <alignment horizontal="right" vertical="center"/>
    </xf>
    <xf numFmtId="43" fontId="53" fillId="0" borderId="15" xfId="4" applyFont="1" applyBorder="1" applyAlignment="1">
      <alignment horizontal="right" vertical="center"/>
    </xf>
    <xf numFmtId="43" fontId="46" fillId="0" borderId="15" xfId="3" applyNumberFormat="1" applyFont="1" applyBorder="1" applyAlignment="1">
      <alignment horizontal="right"/>
    </xf>
    <xf numFmtId="10" fontId="53" fillId="0" borderId="15" xfId="5" applyNumberFormat="1" applyFont="1" applyBorder="1" applyAlignment="1">
      <alignment horizontal="right" vertical="center"/>
    </xf>
    <xf numFmtId="0" fontId="45" fillId="0" borderId="4" xfId="3" applyFont="1" applyFill="1" applyBorder="1" applyAlignment="1">
      <alignment horizontal="center" vertical="center" wrapText="1"/>
    </xf>
    <xf numFmtId="0" fontId="53" fillId="0" borderId="15" xfId="3" applyFill="1" applyBorder="1" applyAlignment="1">
      <alignment horizontal="left" vertical="center"/>
    </xf>
    <xf numFmtId="3" fontId="50" fillId="0" borderId="4" xfId="0" applyNumberFormat="1" applyFont="1" applyBorder="1" applyAlignment="1">
      <alignment horizontal="center" vertical="center"/>
    </xf>
    <xf numFmtId="43" fontId="8" fillId="0" borderId="1" xfId="1" applyFont="1" applyBorder="1" applyAlignment="1">
      <alignment horizontal="right"/>
    </xf>
    <xf numFmtId="43" fontId="3" fillId="0" borderId="0" xfId="1" applyFont="1" applyBorder="1"/>
    <xf numFmtId="168" fontId="8" fillId="0" borderId="1" xfId="1" applyNumberFormat="1" applyFont="1" applyBorder="1" applyAlignment="1">
      <alignment horizontal="right"/>
    </xf>
    <xf numFmtId="168" fontId="8" fillId="0" borderId="0" xfId="1" applyNumberFormat="1" applyFont="1" applyBorder="1" applyAlignment="1">
      <alignment horizontal="center"/>
    </xf>
    <xf numFmtId="168" fontId="8" fillId="0" borderId="14" xfId="1" applyNumberFormat="1" applyFont="1" applyBorder="1" applyAlignment="1">
      <alignment horizontal="right"/>
    </xf>
    <xf numFmtId="168" fontId="8" fillId="0" borderId="13" xfId="1" applyNumberFormat="1" applyFont="1" applyBorder="1" applyAlignment="1">
      <alignment horizontal="center"/>
    </xf>
    <xf numFmtId="168" fontId="3" fillId="0" borderId="0" xfId="1" applyNumberFormat="1" applyFont="1" applyBorder="1"/>
    <xf numFmtId="168" fontId="3" fillId="0" borderId="13" xfId="1" applyNumberFormat="1" applyFont="1" applyBorder="1" applyAlignment="1">
      <alignment horizontal="center"/>
    </xf>
    <xf numFmtId="168" fontId="3" fillId="0" borderId="0" xfId="1" applyNumberFormat="1" applyFont="1" applyBorder="1" applyAlignment="1">
      <alignment vertical="center"/>
    </xf>
    <xf numFmtId="168" fontId="3" fillId="0" borderId="13" xfId="1" applyNumberFormat="1" applyFont="1" applyBorder="1" applyAlignment="1">
      <alignment vertical="center"/>
    </xf>
    <xf numFmtId="168" fontId="3" fillId="0" borderId="0" xfId="1" applyNumberFormat="1" applyFont="1" applyBorder="1" applyAlignment="1">
      <alignment horizontal="right"/>
    </xf>
    <xf numFmtId="168" fontId="25" fillId="2" borderId="0" xfId="1" applyNumberFormat="1" applyFont="1" applyFill="1" applyBorder="1"/>
    <xf numFmtId="168" fontId="3" fillId="0" borderId="2" xfId="1" applyNumberFormat="1" applyFont="1" applyBorder="1" applyAlignment="1">
      <alignment horizontal="right"/>
    </xf>
    <xf numFmtId="168" fontId="3" fillId="0" borderId="15" xfId="1" applyNumberFormat="1" applyFont="1" applyBorder="1" applyAlignment="1">
      <alignment horizontal="right"/>
    </xf>
    <xf numFmtId="168" fontId="3" fillId="0" borderId="13" xfId="1" applyNumberFormat="1" applyFont="1" applyBorder="1"/>
    <xf numFmtId="168" fontId="8" fillId="0" borderId="3" xfId="1" applyNumberFormat="1" applyFont="1" applyBorder="1"/>
    <xf numFmtId="168" fontId="8" fillId="0" borderId="0" xfId="1" applyNumberFormat="1" applyFont="1" applyBorder="1"/>
    <xf numFmtId="168" fontId="8" fillId="0" borderId="16" xfId="1" applyNumberFormat="1" applyFont="1" applyBorder="1"/>
    <xf numFmtId="43" fontId="25" fillId="2" borderId="0" xfId="1" applyFont="1" applyFill="1" applyBorder="1" applyAlignment="1">
      <alignment horizontal="center"/>
    </xf>
    <xf numFmtId="168" fontId="25" fillId="2" borderId="0" xfId="1" applyNumberFormat="1" applyFont="1" applyFill="1" applyBorder="1" applyAlignment="1">
      <alignment horizontal="center"/>
    </xf>
    <xf numFmtId="168" fontId="25" fillId="2" borderId="13" xfId="1" applyNumberFormat="1" applyFont="1" applyFill="1" applyBorder="1" applyAlignment="1">
      <alignment horizontal="center"/>
    </xf>
    <xf numFmtId="168" fontId="8" fillId="2" borderId="2" xfId="1" applyNumberFormat="1" applyFont="1" applyFill="1" applyBorder="1" applyAlignment="1">
      <alignment horizontal="center"/>
    </xf>
    <xf numFmtId="168" fontId="8" fillId="2" borderId="15" xfId="1" applyNumberFormat="1" applyFont="1" applyFill="1" applyBorder="1" applyAlignment="1">
      <alignment horizontal="center"/>
    </xf>
    <xf numFmtId="168" fontId="8" fillId="2" borderId="0" xfId="1" applyNumberFormat="1" applyFont="1" applyFill="1" applyBorder="1" applyAlignment="1">
      <alignment horizontal="center"/>
    </xf>
    <xf numFmtId="168" fontId="8" fillId="2" borderId="13" xfId="1" applyNumberFormat="1" applyFont="1" applyFill="1" applyBorder="1" applyAlignment="1">
      <alignment horizontal="center"/>
    </xf>
    <xf numFmtId="168" fontId="3" fillId="2" borderId="13" xfId="1" applyNumberFormat="1" applyFont="1" applyFill="1" applyBorder="1" applyAlignment="1">
      <alignment horizontal="center"/>
    </xf>
    <xf numFmtId="168" fontId="3" fillId="2" borderId="0" xfId="1" applyNumberFormat="1" applyFont="1" applyFill="1" applyBorder="1" applyAlignment="1">
      <alignment horizontal="center"/>
    </xf>
    <xf numFmtId="168" fontId="8" fillId="2" borderId="10" xfId="1" applyNumberFormat="1" applyFont="1" applyFill="1" applyBorder="1" applyAlignment="1">
      <alignment horizontal="center"/>
    </xf>
    <xf numFmtId="168" fontId="8" fillId="2" borderId="19" xfId="1" applyNumberFormat="1" applyFont="1" applyFill="1" applyBorder="1" applyAlignment="1">
      <alignment horizontal="center"/>
    </xf>
    <xf numFmtId="168" fontId="8" fillId="2" borderId="1" xfId="1" applyNumberFormat="1" applyFont="1" applyFill="1" applyBorder="1" applyAlignment="1">
      <alignment horizontal="center"/>
    </xf>
    <xf numFmtId="168" fontId="8" fillId="2" borderId="14" xfId="1" applyNumberFormat="1" applyFont="1" applyFill="1" applyBorder="1" applyAlignment="1">
      <alignment horizontal="center"/>
    </xf>
    <xf numFmtId="168" fontId="8" fillId="2" borderId="11" xfId="1" applyNumberFormat="1" applyFont="1" applyFill="1" applyBorder="1" applyAlignment="1">
      <alignment horizontal="center"/>
    </xf>
    <xf numFmtId="168" fontId="8" fillId="2" borderId="7" xfId="1" applyNumberFormat="1" applyFont="1" applyFill="1" applyBorder="1" applyAlignment="1">
      <alignment horizontal="center"/>
    </xf>
    <xf numFmtId="168" fontId="8" fillId="0" borderId="2" xfId="1" applyNumberFormat="1" applyFont="1" applyBorder="1" applyAlignment="1">
      <alignment horizontal="center"/>
    </xf>
    <xf numFmtId="168" fontId="8" fillId="0" borderId="15" xfId="1" applyNumberFormat="1" applyFont="1" applyBorder="1" applyAlignment="1">
      <alignment horizontal="center"/>
    </xf>
    <xf numFmtId="43" fontId="8" fillId="2" borderId="2" xfId="1" applyFont="1" applyFill="1" applyBorder="1" applyAlignment="1">
      <alignment horizontal="center" vertical="center"/>
    </xf>
    <xf numFmtId="43" fontId="8" fillId="2" borderId="15" xfId="1" applyFont="1" applyFill="1" applyBorder="1" applyAlignment="1">
      <alignment horizontal="center" vertical="center"/>
    </xf>
    <xf numFmtId="43" fontId="25" fillId="2" borderId="0" xfId="1" applyFont="1" applyFill="1" applyBorder="1" applyAlignment="1">
      <alignment horizontal="center" vertical="center"/>
    </xf>
    <xf numFmtId="43" fontId="25" fillId="2" borderId="13" xfId="1" applyFont="1" applyFill="1" applyBorder="1" applyAlignment="1">
      <alignment horizontal="center" vertical="center"/>
    </xf>
    <xf numFmtId="43" fontId="8" fillId="2" borderId="0" xfId="1" applyFont="1" applyFill="1" applyBorder="1" applyAlignment="1">
      <alignment horizontal="center" vertical="center"/>
    </xf>
    <xf numFmtId="43" fontId="8" fillId="2" borderId="13" xfId="1" applyFont="1" applyFill="1" applyBorder="1" applyAlignment="1">
      <alignment horizontal="center" vertical="center"/>
    </xf>
    <xf numFmtId="43" fontId="8" fillId="2" borderId="0" xfId="1" applyFont="1" applyFill="1" applyBorder="1"/>
    <xf numFmtId="43" fontId="3" fillId="2" borderId="13" xfId="1" applyFont="1" applyFill="1" applyBorder="1" applyAlignment="1">
      <alignment horizontal="center" vertical="center"/>
    </xf>
    <xf numFmtId="43" fontId="3" fillId="2" borderId="1" xfId="1" applyFont="1" applyFill="1" applyBorder="1" applyAlignment="1">
      <alignment horizontal="center" vertical="center"/>
    </xf>
    <xf numFmtId="43" fontId="3" fillId="2" borderId="14" xfId="1" applyFont="1" applyFill="1" applyBorder="1" applyAlignment="1">
      <alignment horizontal="center" vertical="center"/>
    </xf>
    <xf numFmtId="43" fontId="8" fillId="2" borderId="10" xfId="1" applyFont="1" applyFill="1" applyBorder="1" applyAlignment="1">
      <alignment horizontal="center" vertical="center"/>
    </xf>
    <xf numFmtId="43" fontId="8" fillId="2" borderId="19" xfId="1" applyFont="1" applyFill="1" applyBorder="1" applyAlignment="1">
      <alignment horizontal="center" vertical="center"/>
    </xf>
    <xf numFmtId="43" fontId="8" fillId="2" borderId="1" xfId="1" applyFont="1" applyFill="1" applyBorder="1" applyAlignment="1">
      <alignment horizontal="center" vertical="center"/>
    </xf>
    <xf numFmtId="43" fontId="8" fillId="2" borderId="14" xfId="1" applyFont="1" applyFill="1" applyBorder="1" applyAlignment="1">
      <alignment horizontal="center" vertical="center"/>
    </xf>
    <xf numFmtId="43" fontId="8" fillId="0" borderId="0" xfId="1" applyFont="1" applyFill="1" applyBorder="1" applyAlignment="1">
      <alignment horizontal="center"/>
    </xf>
    <xf numFmtId="43" fontId="8" fillId="0" borderId="2" xfId="1" applyFont="1" applyBorder="1" applyAlignment="1">
      <alignment horizontal="center" vertical="center"/>
    </xf>
    <xf numFmtId="43" fontId="8" fillId="0" borderId="15" xfId="1" applyFont="1" applyBorder="1" applyAlignment="1">
      <alignment horizontal="center" vertical="center"/>
    </xf>
    <xf numFmtId="168" fontId="8" fillId="2" borderId="2" xfId="1" applyNumberFormat="1" applyFont="1" applyFill="1" applyBorder="1" applyAlignment="1">
      <alignment horizontal="center" vertical="center"/>
    </xf>
    <xf numFmtId="168" fontId="8" fillId="2" borderId="15" xfId="1" applyNumberFormat="1" applyFont="1" applyFill="1" applyBorder="1" applyAlignment="1">
      <alignment horizontal="center" vertical="center"/>
    </xf>
    <xf numFmtId="168" fontId="25" fillId="2" borderId="0" xfId="1" applyNumberFormat="1" applyFont="1" applyFill="1" applyBorder="1" applyAlignment="1">
      <alignment horizontal="center" vertical="center"/>
    </xf>
    <xf numFmtId="168" fontId="25" fillId="2" borderId="13" xfId="1" applyNumberFormat="1" applyFont="1" applyFill="1" applyBorder="1" applyAlignment="1">
      <alignment horizontal="center" vertical="center"/>
    </xf>
    <xf numFmtId="168" fontId="25" fillId="2" borderId="1" xfId="1" applyNumberFormat="1" applyFont="1" applyFill="1" applyBorder="1"/>
    <xf numFmtId="168" fontId="25" fillId="2" borderId="14" xfId="1" applyNumberFormat="1" applyFont="1" applyFill="1" applyBorder="1"/>
    <xf numFmtId="169" fontId="25" fillId="2" borderId="0" xfId="1" applyNumberFormat="1" applyFont="1" applyFill="1" applyBorder="1" applyAlignment="1">
      <alignment horizontal="center" vertical="center"/>
    </xf>
    <xf numFmtId="169" fontId="25" fillId="2" borderId="13" xfId="1" applyNumberFormat="1" applyFont="1" applyFill="1" applyBorder="1" applyAlignment="1">
      <alignment horizontal="center" vertical="center"/>
    </xf>
    <xf numFmtId="43" fontId="25" fillId="0" borderId="0" xfId="1" applyFont="1" applyBorder="1" applyAlignment="1">
      <alignment horizontal="center"/>
    </xf>
    <xf numFmtId="43" fontId="11" fillId="2" borderId="10" xfId="1" applyNumberFormat="1" applyFont="1" applyFill="1" applyBorder="1" applyAlignment="1">
      <alignment horizontal="center" vertical="center"/>
    </xf>
    <xf numFmtId="43" fontId="11" fillId="2" borderId="19" xfId="1" applyNumberFormat="1" applyFont="1" applyFill="1" applyBorder="1" applyAlignment="1">
      <alignment horizontal="center" vertical="center"/>
    </xf>
    <xf numFmtId="4" fontId="25" fillId="0" borderId="0" xfId="0" applyNumberFormat="1" applyFont="1" applyFill="1" applyAlignment="1">
      <alignment horizontal="center"/>
    </xf>
    <xf numFmtId="4" fontId="25" fillId="0" borderId="1" xfId="0" applyNumberFormat="1" applyFont="1" applyFill="1" applyBorder="1" applyAlignment="1">
      <alignment horizontal="center"/>
    </xf>
    <xf numFmtId="4" fontId="8" fillId="0" borderId="8" xfId="0" applyNumberFormat="1" applyFont="1" applyBorder="1" applyAlignment="1">
      <alignment horizontal="right"/>
    </xf>
    <xf numFmtId="43" fontId="8" fillId="0" borderId="0" xfId="1" applyFont="1" applyBorder="1" applyAlignment="1">
      <alignment horizontal="right"/>
    </xf>
    <xf numFmtId="43" fontId="8" fillId="0" borderId="10" xfId="1" applyFont="1" applyBorder="1" applyAlignment="1">
      <alignment horizontal="right" vertical="center"/>
    </xf>
    <xf numFmtId="0" fontId="23" fillId="3" borderId="0" xfId="0" applyFont="1" applyFill="1" applyAlignment="1">
      <alignment horizontal="center" vertical="center"/>
    </xf>
    <xf numFmtId="0" fontId="21" fillId="3" borderId="0" xfId="0" applyFont="1" applyFill="1" applyAlignment="1">
      <alignment horizontal="center" vertical="center"/>
    </xf>
    <xf numFmtId="14" fontId="21" fillId="3" borderId="0" xfId="0" applyNumberFormat="1" applyFont="1" applyFill="1" applyAlignment="1">
      <alignment horizontal="center" vertical="center"/>
    </xf>
    <xf numFmtId="0" fontId="8" fillId="0" borderId="0" xfId="0" applyFont="1" applyAlignment="1">
      <alignment horizontal="center"/>
    </xf>
    <xf numFmtId="0" fontId="48" fillId="0" borderId="0" xfId="0" applyFont="1" applyAlignment="1">
      <alignment horizontal="center"/>
    </xf>
    <xf numFmtId="1" fontId="8" fillId="0" borderId="7" xfId="0" applyNumberFormat="1" applyFont="1" applyBorder="1" applyAlignment="1">
      <alignment horizontal="center" vertical="center"/>
    </xf>
    <xf numFmtId="1" fontId="8" fillId="0" borderId="14" xfId="0" applyNumberFormat="1" applyFont="1" applyBorder="1" applyAlignment="1">
      <alignment horizontal="center" vertical="center"/>
    </xf>
    <xf numFmtId="1" fontId="8" fillId="0" borderId="11" xfId="0" applyNumberFormat="1" applyFont="1" applyBorder="1" applyAlignment="1">
      <alignment horizontal="center" vertical="center"/>
    </xf>
    <xf numFmtId="1" fontId="8" fillId="0" borderId="1" xfId="0" applyNumberFormat="1" applyFont="1" applyBorder="1" applyAlignment="1">
      <alignment horizontal="center" vertical="center"/>
    </xf>
    <xf numFmtId="0" fontId="4" fillId="0" borderId="0" xfId="0" applyFont="1" applyAlignment="1">
      <alignment horizontal="center"/>
    </xf>
    <xf numFmtId="0" fontId="7" fillId="0" borderId="0" xfId="0" applyFont="1" applyAlignment="1">
      <alignment horizontal="center"/>
    </xf>
    <xf numFmtId="14" fontId="10" fillId="0" borderId="0" xfId="0" applyNumberFormat="1" applyFont="1" applyAlignment="1">
      <alignment horizontal="center"/>
    </xf>
    <xf numFmtId="0" fontId="25" fillId="0" borderId="0" xfId="0" applyFont="1" applyAlignment="1">
      <alignment horizontal="center"/>
    </xf>
    <xf numFmtId="0" fontId="49" fillId="0" borderId="0" xfId="0" applyFont="1" applyAlignment="1">
      <alignment horizontal="center"/>
    </xf>
    <xf numFmtId="0" fontId="12" fillId="0" borderId="0" xfId="0" applyFont="1" applyAlignment="1">
      <alignment horizontal="center"/>
    </xf>
    <xf numFmtId="0" fontId="8" fillId="0" borderId="1" xfId="0" applyFont="1" applyBorder="1" applyAlignment="1">
      <alignment horizontal="center" vertical="center"/>
    </xf>
    <xf numFmtId="0" fontId="8" fillId="0" borderId="14" xfId="0" applyFont="1" applyBorder="1" applyAlignment="1">
      <alignment horizontal="center" vertical="center"/>
    </xf>
    <xf numFmtId="0" fontId="29" fillId="0" borderId="0" xfId="0" applyFont="1" applyAlignment="1">
      <alignment horizontal="center" vertical="center"/>
    </xf>
    <xf numFmtId="0" fontId="26" fillId="0" borderId="0" xfId="0" applyFont="1" applyAlignment="1">
      <alignment horizontal="center"/>
    </xf>
    <xf numFmtId="0" fontId="29" fillId="0" borderId="0" xfId="0" applyFont="1" applyAlignment="1">
      <alignment horizontal="center"/>
    </xf>
    <xf numFmtId="0" fontId="26" fillId="0" borderId="0" xfId="0" applyFont="1" applyAlignment="1">
      <alignment horizontal="center" vertical="center"/>
    </xf>
    <xf numFmtId="0" fontId="5" fillId="0" borderId="0" xfId="0" applyFont="1" applyAlignment="1">
      <alignment horizontal="center"/>
    </xf>
    <xf numFmtId="0" fontId="30" fillId="0" borderId="0" xfId="0" applyFont="1" applyAlignment="1">
      <alignment horizontal="center"/>
    </xf>
    <xf numFmtId="0" fontId="10" fillId="0" borderId="0" xfId="0" applyFont="1" applyAlignment="1">
      <alignment horizontal="center"/>
    </xf>
    <xf numFmtId="0" fontId="15" fillId="0" borderId="0" xfId="0" applyFont="1" applyAlignment="1">
      <alignment horizontal="center"/>
    </xf>
    <xf numFmtId="0" fontId="2" fillId="0" borderId="1" xfId="0" applyFont="1" applyBorder="1" applyAlignment="1">
      <alignment horizontal="center"/>
    </xf>
    <xf numFmtId="0" fontId="32" fillId="0" borderId="0" xfId="0" applyFont="1" applyAlignment="1">
      <alignment horizontal="center" vertical="center"/>
    </xf>
    <xf numFmtId="0" fontId="33" fillId="0" borderId="0" xfId="0" applyFont="1" applyAlignment="1">
      <alignment horizontal="left" vertical="center" wrapText="1"/>
    </xf>
    <xf numFmtId="0" fontId="0" fillId="0" borderId="0" xfId="0" applyAlignment="1">
      <alignment horizontal="left" vertical="top" wrapText="1"/>
    </xf>
    <xf numFmtId="0" fontId="0" fillId="0" borderId="0" xfId="0" applyAlignment="1">
      <alignment horizontal="left" vertical="top"/>
    </xf>
    <xf numFmtId="0" fontId="36" fillId="0" borderId="0" xfId="0" applyFont="1" applyAlignment="1">
      <alignment horizontal="left" vertical="center" wrapText="1"/>
    </xf>
    <xf numFmtId="0" fontId="35" fillId="0" borderId="0" xfId="0" applyFont="1" applyAlignment="1">
      <alignment horizontal="center" vertical="center"/>
    </xf>
    <xf numFmtId="0" fontId="35" fillId="0" borderId="0" xfId="0" applyFont="1" applyAlignment="1">
      <alignment horizontal="left" vertical="center"/>
    </xf>
    <xf numFmtId="0" fontId="25" fillId="0" borderId="0" xfId="0" applyFont="1" applyAlignment="1">
      <alignment horizontal="left" vertical="center" wrapText="1"/>
    </xf>
    <xf numFmtId="0" fontId="28" fillId="0" borderId="0" xfId="0" applyFont="1" applyAlignment="1">
      <alignment horizontal="left" vertical="center" wrapText="1"/>
    </xf>
    <xf numFmtId="0" fontId="36" fillId="0" borderId="0" xfId="0" applyFont="1" applyAlignment="1">
      <alignment horizontal="left" vertical="center"/>
    </xf>
    <xf numFmtId="0" fontId="0" fillId="0" borderId="0" xfId="0" applyAlignment="1">
      <alignment horizontal="left" vertical="center" wrapText="1"/>
    </xf>
    <xf numFmtId="0" fontId="35" fillId="0" borderId="0" xfId="0" applyFont="1" applyAlignment="1">
      <alignment horizontal="left" vertical="center" wrapText="1"/>
    </xf>
    <xf numFmtId="0" fontId="36" fillId="0" borderId="0" xfId="0" applyFont="1" applyAlignment="1">
      <alignment horizontal="left" vertical="top" wrapText="1"/>
    </xf>
    <xf numFmtId="0" fontId="50" fillId="0" borderId="5" xfId="0" applyFont="1" applyBorder="1" applyAlignment="1">
      <alignment horizontal="center" vertical="center" wrapText="1"/>
    </xf>
    <xf numFmtId="0" fontId="50" fillId="0" borderId="9" xfId="0" applyFont="1" applyBorder="1" applyAlignment="1">
      <alignment horizontal="center" vertical="center" wrapText="1"/>
    </xf>
    <xf numFmtId="0" fontId="39" fillId="0" borderId="0" xfId="0" applyFont="1" applyAlignment="1">
      <alignment horizontal="left" vertical="top" wrapText="1"/>
    </xf>
    <xf numFmtId="0" fontId="39" fillId="0" borderId="0" xfId="0" applyFont="1" applyAlignment="1">
      <alignment horizontal="left" vertical="center" wrapText="1"/>
    </xf>
    <xf numFmtId="0" fontId="51" fillId="0" borderId="4" xfId="0" applyFont="1" applyBorder="1" applyAlignment="1">
      <alignment horizontal="center" vertical="center"/>
    </xf>
    <xf numFmtId="0" fontId="50" fillId="0" borderId="18" xfId="0" applyFont="1" applyBorder="1" applyAlignment="1">
      <alignment horizontal="center" vertical="center"/>
    </xf>
    <xf numFmtId="0" fontId="50" fillId="0" borderId="15" xfId="0" applyFont="1" applyBorder="1" applyAlignment="1">
      <alignment horizontal="center" vertical="center"/>
    </xf>
    <xf numFmtId="0" fontId="43" fillId="0" borderId="18" xfId="0" applyFont="1" applyBorder="1" applyAlignment="1">
      <alignment horizontal="center"/>
    </xf>
    <xf numFmtId="0" fontId="43" fillId="0" borderId="2" xfId="0" applyFont="1" applyBorder="1" applyAlignment="1">
      <alignment horizontal="center"/>
    </xf>
    <xf numFmtId="0" fontId="46" fillId="0" borderId="15" xfId="3" applyFont="1" applyBorder="1" applyAlignment="1">
      <alignment horizontal="right"/>
    </xf>
    <xf numFmtId="0" fontId="45" fillId="0" borderId="4" xfId="3" applyFont="1" applyBorder="1" applyAlignment="1">
      <alignment horizontal="center" vertical="center" wrapText="1"/>
    </xf>
  </cellXfs>
  <cellStyles count="6">
    <cellStyle name="Hipervínculo" xfId="2" builtinId="8"/>
    <cellStyle name="Millares" xfId="1" builtinId="3"/>
    <cellStyle name="Millares 2" xfId="4" xr:uid="{5B1B636B-78D5-4AD0-9502-6D664E025447}"/>
    <cellStyle name="Normal" xfId="0" builtinId="0"/>
    <cellStyle name="Normal 2" xfId="3" xr:uid="{DCCE21BC-D10E-49CB-B479-A1F3937AB9EA}"/>
    <cellStyle name="Porcentaje 2" xfId="5" xr:uid="{F066E52E-E4CB-4F04-818E-6071748C7F1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 Id="rId4" Type="http://schemas.openxmlformats.org/officeDocument/2006/relationships/image" Target="../media/image5.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312613</xdr:colOff>
      <xdr:row>4</xdr:row>
      <xdr:rowOff>104776</xdr:rowOff>
    </xdr:to>
    <xdr:pic>
      <xdr:nvPicPr>
        <xdr:cNvPr id="2" name="Imagen 2">
          <a:extLst>
            <a:ext uri="{FF2B5EF4-FFF2-40B4-BE49-F238E27FC236}">
              <a16:creationId xmlns:a16="http://schemas.microsoft.com/office/drawing/2014/main" id="{78F41F8B-DB99-4A82-BC49-16051BA97C8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
          <a:ext cx="2598613" cy="1181100"/>
        </a:xfrm>
        <a:prstGeom prst="rect">
          <a:avLst/>
        </a:prstGeom>
        <a:noFill/>
        <a:ln w="9525">
          <a:solidFill>
            <a:srgbClr val="17375E"/>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33"/>
  <sheetViews>
    <sheetView showGridLines="0" tabSelected="1" topLeftCell="A19" zoomScaleNormal="100" workbookViewId="0">
      <selection activeCell="F35" sqref="F35"/>
    </sheetView>
  </sheetViews>
  <sheetFormatPr baseColWidth="10" defaultRowHeight="15"/>
  <cols>
    <col min="5" max="5" width="15.140625" customWidth="1"/>
    <col min="9" max="9" width="13.28515625" customWidth="1"/>
    <col min="12" max="12" width="18.28515625" hidden="1" customWidth="1"/>
    <col min="13" max="13" width="15.85546875" hidden="1" customWidth="1"/>
    <col min="14" max="14" width="25" hidden="1" customWidth="1"/>
    <col min="15" max="15" width="14.42578125" hidden="1" customWidth="1"/>
    <col min="16" max="16" width="11.42578125" hidden="1" customWidth="1"/>
  </cols>
  <sheetData>
    <row r="1" spans="1:16">
      <c r="A1" s="60"/>
      <c r="B1" s="60"/>
      <c r="C1" s="60"/>
      <c r="D1" s="60"/>
      <c r="E1" s="60"/>
      <c r="F1" s="60"/>
      <c r="G1" s="60"/>
      <c r="H1" s="60"/>
      <c r="I1" s="60"/>
      <c r="J1" s="60"/>
      <c r="K1" s="60"/>
      <c r="N1" s="61" t="s">
        <v>65</v>
      </c>
      <c r="O1" s="62">
        <v>44197</v>
      </c>
    </row>
    <row r="2" spans="1:16" ht="23.25">
      <c r="A2" s="63"/>
      <c r="B2" s="63"/>
      <c r="C2" s="63"/>
      <c r="D2" s="60"/>
      <c r="E2" s="60"/>
      <c r="F2" s="60"/>
      <c r="G2" s="60"/>
      <c r="H2" s="60"/>
      <c r="I2" s="64"/>
      <c r="J2" s="65"/>
      <c r="K2" s="64"/>
      <c r="L2" t="s">
        <v>66</v>
      </c>
      <c r="M2" s="66">
        <v>6277.54</v>
      </c>
      <c r="N2" s="61" t="s">
        <v>67</v>
      </c>
      <c r="O2" s="62">
        <v>43921</v>
      </c>
      <c r="P2" s="67">
        <v>2020</v>
      </c>
    </row>
    <row r="3" spans="1:16" ht="23.25">
      <c r="A3" s="63"/>
      <c r="B3" s="63"/>
      <c r="C3" s="63"/>
      <c r="D3" s="60"/>
      <c r="E3" s="60"/>
      <c r="F3" s="60"/>
      <c r="G3" s="60"/>
      <c r="H3" s="60"/>
      <c r="I3" s="64"/>
      <c r="J3" s="68"/>
      <c r="K3" s="64"/>
      <c r="L3" t="s">
        <v>68</v>
      </c>
      <c r="M3" s="66">
        <v>6351.33</v>
      </c>
      <c r="N3" s="61" t="s">
        <v>69</v>
      </c>
      <c r="O3" s="62">
        <v>44286</v>
      </c>
      <c r="P3" s="67">
        <v>2021</v>
      </c>
    </row>
    <row r="4" spans="1:16" ht="23.25">
      <c r="A4" s="63"/>
      <c r="B4" s="63"/>
      <c r="C4" s="63"/>
      <c r="D4" s="60"/>
      <c r="E4" s="60"/>
      <c r="F4" s="60"/>
      <c r="G4" s="60"/>
      <c r="H4" s="60"/>
      <c r="I4" s="64"/>
      <c r="J4" s="68"/>
      <c r="K4" s="64"/>
      <c r="N4" s="61"/>
      <c r="O4" s="69">
        <f>+O3</f>
        <v>44286</v>
      </c>
    </row>
    <row r="5" spans="1:16" ht="23.25">
      <c r="A5" s="63"/>
      <c r="B5" s="63"/>
      <c r="C5" s="63"/>
      <c r="D5" s="60"/>
      <c r="E5" s="60"/>
      <c r="F5" s="60"/>
      <c r="G5" s="60"/>
      <c r="H5" s="60"/>
      <c r="I5" s="64"/>
      <c r="J5" s="70"/>
      <c r="K5" s="64"/>
    </row>
    <row r="6" spans="1:16" ht="10.5" customHeight="1">
      <c r="A6" s="63"/>
      <c r="B6" s="63"/>
      <c r="C6" s="63"/>
      <c r="D6" s="60"/>
      <c r="E6" s="60"/>
      <c r="F6" s="60"/>
      <c r="G6" s="60"/>
      <c r="H6" s="60"/>
      <c r="I6" s="60"/>
      <c r="J6" s="60"/>
      <c r="K6" s="60"/>
    </row>
    <row r="7" spans="1:16" ht="29.25" customHeight="1">
      <c r="A7" s="60"/>
      <c r="B7" s="60"/>
      <c r="C7" s="356" t="s">
        <v>83</v>
      </c>
      <c r="D7" s="356"/>
      <c r="E7" s="356"/>
      <c r="F7" s="356"/>
      <c r="G7" s="356"/>
      <c r="H7" s="356"/>
      <c r="I7" s="356"/>
      <c r="J7" s="60"/>
      <c r="K7" s="60"/>
    </row>
    <row r="8" spans="1:16" ht="22.5" customHeight="1">
      <c r="A8" s="60"/>
      <c r="B8" s="60"/>
      <c r="C8" s="356" t="s">
        <v>70</v>
      </c>
      <c r="D8" s="356"/>
      <c r="E8" s="356"/>
      <c r="F8" s="356"/>
      <c r="G8" s="356"/>
      <c r="H8" s="356"/>
      <c r="I8" s="356"/>
      <c r="J8" s="60"/>
      <c r="K8" s="60"/>
    </row>
    <row r="9" spans="1:16" ht="23.25">
      <c r="A9" s="60"/>
      <c r="B9" s="60"/>
      <c r="C9" s="357" t="s">
        <v>71</v>
      </c>
      <c r="D9" s="357"/>
      <c r="E9" s="357"/>
      <c r="F9" s="357"/>
      <c r="G9" s="357"/>
      <c r="H9" s="357"/>
      <c r="I9" s="357"/>
      <c r="J9" s="71"/>
      <c r="K9" s="60"/>
    </row>
    <row r="10" spans="1:16" ht="23.25">
      <c r="A10" s="60"/>
      <c r="B10" s="60"/>
      <c r="C10" s="358">
        <f>+O3</f>
        <v>44286</v>
      </c>
      <c r="D10" s="358"/>
      <c r="E10" s="358"/>
      <c r="F10" s="358"/>
      <c r="G10" s="358"/>
      <c r="H10" s="358"/>
      <c r="I10" s="358"/>
      <c r="J10" s="71"/>
      <c r="K10" s="60"/>
    </row>
    <row r="11" spans="1:16" ht="5.25" customHeight="1">
      <c r="A11" s="60"/>
      <c r="B11" s="60"/>
      <c r="C11" s="72"/>
      <c r="D11" s="72"/>
      <c r="E11" s="72"/>
      <c r="F11" s="72"/>
      <c r="G11" s="72"/>
      <c r="H11" s="72"/>
      <c r="I11" s="71"/>
      <c r="J11" s="71"/>
      <c r="K11" s="60"/>
    </row>
    <row r="12" spans="1:16">
      <c r="A12" s="55"/>
      <c r="B12" s="55"/>
      <c r="C12" s="73"/>
      <c r="D12" s="73"/>
      <c r="E12" s="73"/>
      <c r="F12" s="73"/>
      <c r="G12" s="73"/>
      <c r="H12" s="73"/>
      <c r="I12" s="74"/>
      <c r="J12" s="74"/>
      <c r="K12" s="55"/>
    </row>
    <row r="13" spans="1:16" ht="23.25">
      <c r="C13" s="75"/>
      <c r="D13" s="75"/>
      <c r="E13" s="76" t="s">
        <v>72</v>
      </c>
    </row>
    <row r="14" spans="1:16">
      <c r="B14" s="1"/>
      <c r="C14" s="191" t="s">
        <v>73</v>
      </c>
      <c r="D14" s="77"/>
      <c r="E14" s="77"/>
      <c r="F14" s="77"/>
      <c r="G14" s="77"/>
      <c r="H14" s="192">
        <v>1</v>
      </c>
      <c r="I14" s="77"/>
      <c r="J14" s="77"/>
      <c r="K14" s="77"/>
    </row>
    <row r="15" spans="1:16">
      <c r="B15" s="1"/>
      <c r="C15" s="192" t="s">
        <v>74</v>
      </c>
      <c r="D15" s="77"/>
      <c r="E15" s="77"/>
      <c r="F15" s="77"/>
      <c r="G15" s="77"/>
      <c r="H15" s="192">
        <v>2</v>
      </c>
      <c r="I15" s="77"/>
      <c r="J15" s="77"/>
      <c r="K15" s="77"/>
    </row>
    <row r="16" spans="1:16">
      <c r="B16" s="1"/>
      <c r="C16" s="192" t="s">
        <v>75</v>
      </c>
      <c r="D16" s="77"/>
      <c r="E16" s="77"/>
      <c r="F16" s="77"/>
      <c r="G16" s="77"/>
      <c r="H16" s="192">
        <v>3</v>
      </c>
      <c r="I16" s="77"/>
      <c r="J16" s="77"/>
      <c r="K16" s="77"/>
    </row>
    <row r="17" spans="2:12">
      <c r="B17" s="1"/>
      <c r="C17" s="192" t="s">
        <v>76</v>
      </c>
      <c r="D17" s="77"/>
      <c r="E17" s="77"/>
      <c r="F17" s="77"/>
      <c r="G17" s="77"/>
      <c r="H17" s="192">
        <v>4</v>
      </c>
      <c r="I17" s="77"/>
      <c r="J17" s="77"/>
      <c r="K17" s="77"/>
    </row>
    <row r="18" spans="2:12">
      <c r="B18" s="1"/>
      <c r="C18" s="192" t="s">
        <v>77</v>
      </c>
      <c r="D18" s="77"/>
      <c r="E18" s="77"/>
      <c r="F18" s="77"/>
      <c r="G18" s="77"/>
      <c r="H18" s="192">
        <v>5</v>
      </c>
      <c r="I18" s="77"/>
      <c r="J18" s="77"/>
      <c r="K18" s="77"/>
    </row>
    <row r="19" spans="2:12">
      <c r="B19" s="1"/>
      <c r="C19" s="192" t="s">
        <v>78</v>
      </c>
      <c r="D19" s="77"/>
      <c r="E19" s="77"/>
      <c r="F19" s="77"/>
      <c r="G19" s="77"/>
      <c r="H19" s="192">
        <v>6</v>
      </c>
      <c r="I19" s="77"/>
      <c r="J19" s="77"/>
      <c r="K19" s="77"/>
    </row>
    <row r="20" spans="2:12">
      <c r="B20" s="1"/>
      <c r="C20" s="192" t="s">
        <v>79</v>
      </c>
      <c r="D20" s="77"/>
      <c r="E20" s="77"/>
      <c r="F20" s="77"/>
      <c r="G20" s="77"/>
      <c r="H20" s="192">
        <v>7</v>
      </c>
      <c r="I20" s="77"/>
      <c r="J20" s="77"/>
      <c r="K20" s="77"/>
    </row>
    <row r="21" spans="2:12">
      <c r="B21" s="1"/>
      <c r="C21" s="192" t="s">
        <v>80</v>
      </c>
      <c r="D21" s="77"/>
      <c r="E21" s="77"/>
      <c r="F21" s="77"/>
      <c r="G21" s="77"/>
      <c r="H21" s="192">
        <v>8</v>
      </c>
      <c r="I21" s="77"/>
      <c r="J21" s="77"/>
      <c r="K21" s="77"/>
    </row>
    <row r="22" spans="2:12">
      <c r="B22" s="77"/>
      <c r="C22" s="192" t="s">
        <v>87</v>
      </c>
      <c r="D22" s="77"/>
      <c r="E22" s="77"/>
      <c r="F22" s="77"/>
      <c r="G22" s="77"/>
      <c r="H22" s="192">
        <v>9</v>
      </c>
      <c r="I22" s="77"/>
      <c r="J22" s="77"/>
      <c r="K22" s="77"/>
    </row>
    <row r="23" spans="2:12">
      <c r="C23" s="192" t="s">
        <v>88</v>
      </c>
      <c r="D23" s="77"/>
      <c r="E23" s="77"/>
      <c r="F23" s="77"/>
      <c r="G23" s="77"/>
      <c r="H23" s="192">
        <v>10</v>
      </c>
      <c r="I23" s="77"/>
      <c r="J23" s="77"/>
      <c r="K23" s="77"/>
    </row>
    <row r="24" spans="2:12">
      <c r="C24" s="191" t="s">
        <v>82</v>
      </c>
      <c r="D24" s="77"/>
      <c r="E24" s="77"/>
      <c r="F24" s="77"/>
      <c r="G24" s="77"/>
      <c r="H24" s="192">
        <v>11</v>
      </c>
      <c r="I24" s="77"/>
      <c r="J24" s="77"/>
      <c r="K24" s="77"/>
    </row>
    <row r="25" spans="2:12">
      <c r="C25" s="77"/>
      <c r="D25" s="77"/>
      <c r="E25" s="77"/>
      <c r="F25" s="77"/>
      <c r="G25" s="77"/>
      <c r="H25" s="77"/>
      <c r="I25" s="77"/>
      <c r="J25" s="77"/>
      <c r="K25" s="77"/>
    </row>
    <row r="26" spans="2:12">
      <c r="C26" s="77"/>
      <c r="D26" s="77"/>
      <c r="E26" s="77"/>
      <c r="F26" s="77"/>
      <c r="G26" s="77"/>
      <c r="H26" s="77"/>
      <c r="I26" s="77"/>
      <c r="J26" s="77"/>
      <c r="K26" s="77"/>
    </row>
    <row r="32" spans="2:12" ht="15.75">
      <c r="L32" s="220"/>
    </row>
    <row r="33" spans="12:12" ht="15.75">
      <c r="L33" s="220"/>
    </row>
  </sheetData>
  <mergeCells count="4">
    <mergeCell ref="C7:I7"/>
    <mergeCell ref="C8:I8"/>
    <mergeCell ref="C9:I9"/>
    <mergeCell ref="C10:I10"/>
  </mergeCells>
  <hyperlinks>
    <hyperlink ref="C14" location="'1'!A1" display="ESTADO DE FLUJO DE CAJA EN DOLARES AMERICANOS" xr:uid="{00000000-0004-0000-0000-000000000000}"/>
    <hyperlink ref="H14" location="'1'!A1" display="'1'!A1" xr:uid="{00000000-0004-0000-0000-000001000000}"/>
    <hyperlink ref="C15" location="'2'!A1" display="ESTADO DE VARIACION DEL ACTIVO NETO EN DOLARES AMERICANOS" xr:uid="{00000000-0004-0000-0000-000002000000}"/>
    <hyperlink ref="H15" location="'2'!A1" display="'2'!A1" xr:uid="{00000000-0004-0000-0000-000003000000}"/>
    <hyperlink ref="C16" location="'3'!A1" display="ESTADO DE RESULTADO EN DOLARES AMERICANOS" xr:uid="{00000000-0004-0000-0000-000004000000}"/>
    <hyperlink ref="H16" location="'3'!A1" display="'3'!A1" xr:uid="{00000000-0004-0000-0000-000005000000}"/>
    <hyperlink ref="C17" location="'4'!A1" display="BALANCE GENERAL EN DOLARES AMERICANOS" xr:uid="{00000000-0004-0000-0000-000006000000}"/>
    <hyperlink ref="H17" location="'4'!A1" display="'4'!A1" xr:uid="{00000000-0004-0000-0000-000007000000}"/>
    <hyperlink ref="C18" location="'5'!A1" display="BALANCE GENERAL EN GUARANIES" xr:uid="{00000000-0004-0000-0000-000008000000}"/>
    <hyperlink ref="H18" location="'5'!A1" display="'5'!A1" xr:uid="{00000000-0004-0000-0000-000009000000}"/>
    <hyperlink ref="C19" location="'6'!A1" display="ESTADO DE RESULTADO EN GUARANIES" xr:uid="{00000000-0004-0000-0000-00000A000000}"/>
    <hyperlink ref="H19" location="'6'!A1" display="'6'!A1" xr:uid="{00000000-0004-0000-0000-00000B000000}"/>
    <hyperlink ref="C20" location="'7'!A1" display="ESTADO DE VARIACION DEL ACTIVO NETO EN GUARANIES" xr:uid="{00000000-0004-0000-0000-00000C000000}"/>
    <hyperlink ref="H20" location="'7'!A1" display="'7'!A1" xr:uid="{00000000-0004-0000-0000-00000D000000}"/>
    <hyperlink ref="C21" location="'8'!A1" display="ESTADO DE FLUJO DE CAJA EN GUARANIES" xr:uid="{00000000-0004-0000-0000-00000E000000}"/>
    <hyperlink ref="H21" location="'8'!A1" display="'8'!A1" xr:uid="{00000000-0004-0000-0000-00000F000000}"/>
    <hyperlink ref="C22" location="'9'!A1" display="INFORME SINDICO" xr:uid="{00000000-0004-0000-0000-000010000000}"/>
    <hyperlink ref="H22" location="'9'!A1" display="'9'!A1" xr:uid="{00000000-0004-0000-0000-000011000000}"/>
    <hyperlink ref="C23" location="'10'!A1" display="NOTAS A LOS ESTADOS CONTABLES" xr:uid="{00000000-0004-0000-0000-000012000000}"/>
    <hyperlink ref="H23" location="'10'!A1" display="'10'!A1" xr:uid="{00000000-0004-0000-0000-000013000000}"/>
    <hyperlink ref="C24" location="'11'!A1" display="CUADRO DE INVERSIONES" xr:uid="{00000000-0004-0000-0000-000014000000}"/>
    <hyperlink ref="H24" location="'11'!A1" display="'11'!A1" xr:uid="{00000000-0004-0000-0000-000015000000}"/>
  </hyperlinks>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G17"/>
  <sheetViews>
    <sheetView showGridLines="0" zoomScaleNormal="100" workbookViewId="0">
      <selection activeCell="B16" sqref="B16"/>
    </sheetView>
  </sheetViews>
  <sheetFormatPr baseColWidth="10" defaultRowHeight="15"/>
  <cols>
    <col min="5" max="5" width="21.5703125" customWidth="1"/>
    <col min="6" max="6" width="24.140625" customWidth="1"/>
  </cols>
  <sheetData>
    <row r="2" spans="1:7" ht="15" customHeight="1">
      <c r="A2" s="382" t="s">
        <v>89</v>
      </c>
      <c r="B2" s="382"/>
      <c r="C2" s="382"/>
      <c r="D2" s="382"/>
      <c r="E2" s="382"/>
      <c r="F2" s="382"/>
      <c r="G2" s="382"/>
    </row>
    <row r="3" spans="1:7">
      <c r="B3" s="193"/>
    </row>
    <row r="4" spans="1:7">
      <c r="B4" s="193"/>
    </row>
    <row r="5" spans="1:7">
      <c r="A5" s="193" t="s">
        <v>90</v>
      </c>
      <c r="B5" s="195"/>
      <c r="C5" s="195"/>
    </row>
    <row r="6" spans="1:7">
      <c r="A6" s="194" t="s">
        <v>91</v>
      </c>
      <c r="B6" s="195"/>
      <c r="C6" s="195"/>
    </row>
    <row r="8" spans="1:7">
      <c r="B8" s="193"/>
    </row>
    <row r="9" spans="1:7">
      <c r="B9" s="383" t="s">
        <v>307</v>
      </c>
      <c r="C9" s="383"/>
      <c r="D9" s="383"/>
      <c r="E9" s="383"/>
      <c r="F9" s="383"/>
    </row>
    <row r="10" spans="1:7">
      <c r="B10" s="383"/>
      <c r="C10" s="383"/>
      <c r="D10" s="383"/>
      <c r="E10" s="383"/>
      <c r="F10" s="383"/>
    </row>
    <row r="11" spans="1:7" ht="99.75" customHeight="1">
      <c r="B11" s="383"/>
      <c r="C11" s="383"/>
      <c r="D11" s="383"/>
      <c r="E11" s="383"/>
      <c r="F11" s="383"/>
    </row>
    <row r="12" spans="1:7">
      <c r="B12" s="193" t="s">
        <v>92</v>
      </c>
    </row>
    <row r="13" spans="1:7">
      <c r="B13" s="193"/>
    </row>
    <row r="14" spans="1:7">
      <c r="B14" s="193"/>
    </row>
    <row r="15" spans="1:7">
      <c r="B15" s="193"/>
    </row>
    <row r="16" spans="1:7">
      <c r="B16" s="194" t="s">
        <v>93</v>
      </c>
    </row>
    <row r="17" spans="2:2">
      <c r="B17" s="193" t="s">
        <v>94</v>
      </c>
    </row>
  </sheetData>
  <mergeCells count="2">
    <mergeCell ref="A2:G2"/>
    <mergeCell ref="B9:F11"/>
  </mergeCells>
  <pageMargins left="0.7" right="0.7" top="0.75" bottom="0.75" header="0.3" footer="0.3"/>
  <pageSetup scale="87"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G160"/>
  <sheetViews>
    <sheetView showGridLines="0" topLeftCell="A118" zoomScale="85" zoomScaleNormal="85" workbookViewId="0">
      <selection activeCell="N21" sqref="N21"/>
    </sheetView>
  </sheetViews>
  <sheetFormatPr baseColWidth="10" defaultRowHeight="15"/>
  <cols>
    <col min="1" max="1" width="37.5703125" customWidth="1"/>
    <col min="2" max="2" width="27" customWidth="1"/>
    <col min="3" max="3" width="29.28515625" customWidth="1"/>
    <col min="4" max="4" width="12.140625" customWidth="1"/>
    <col min="5" max="5" width="15.7109375" customWidth="1"/>
    <col min="7" max="7" width="13.140625" customWidth="1"/>
  </cols>
  <sheetData>
    <row r="2" spans="1:7" ht="15.75">
      <c r="A2" s="387" t="s">
        <v>81</v>
      </c>
      <c r="B2" s="387"/>
      <c r="C2" s="387"/>
      <c r="D2" s="387"/>
      <c r="E2" s="387"/>
      <c r="F2" s="387"/>
      <c r="G2" s="387"/>
    </row>
    <row r="3" spans="1:7" ht="15.75">
      <c r="A3" s="387" t="s">
        <v>185</v>
      </c>
      <c r="B3" s="387"/>
      <c r="C3" s="387"/>
      <c r="D3" s="387"/>
      <c r="E3" s="387"/>
      <c r="F3" s="387"/>
      <c r="G3" s="387"/>
    </row>
    <row r="4" spans="1:7" ht="15.75">
      <c r="A4" s="388" t="s">
        <v>297</v>
      </c>
      <c r="B4" s="388"/>
      <c r="C4" s="388"/>
      <c r="D4" s="388"/>
      <c r="E4" s="388"/>
      <c r="F4" s="388"/>
      <c r="G4" s="388"/>
    </row>
    <row r="5" spans="1:7" ht="37.5" customHeight="1">
      <c r="A5" s="386" t="s">
        <v>95</v>
      </c>
      <c r="B5" s="386"/>
      <c r="C5" s="386"/>
      <c r="D5" s="386"/>
      <c r="E5" s="386"/>
      <c r="F5" s="386"/>
      <c r="G5" s="386"/>
    </row>
    <row r="6" spans="1:7" ht="112.5" customHeight="1">
      <c r="A6" s="389" t="s">
        <v>96</v>
      </c>
      <c r="B6" s="389"/>
      <c r="C6" s="389"/>
      <c r="D6" s="389"/>
      <c r="E6" s="389"/>
      <c r="F6" s="389"/>
      <c r="G6" s="389"/>
    </row>
    <row r="7" spans="1:7" ht="51" customHeight="1">
      <c r="A7" s="386" t="s">
        <v>97</v>
      </c>
      <c r="B7" s="386"/>
      <c r="C7" s="386"/>
      <c r="D7" s="386"/>
      <c r="E7" s="386"/>
      <c r="F7" s="386"/>
      <c r="G7" s="386"/>
    </row>
    <row r="8" spans="1:7">
      <c r="A8" s="386" t="s">
        <v>98</v>
      </c>
      <c r="B8" s="386"/>
      <c r="C8" s="386"/>
      <c r="D8" s="386"/>
      <c r="E8" s="386"/>
      <c r="F8" s="386"/>
      <c r="G8" s="386"/>
    </row>
    <row r="9" spans="1:7" ht="34.5" customHeight="1">
      <c r="A9" s="386"/>
      <c r="B9" s="386"/>
      <c r="C9" s="386"/>
      <c r="D9" s="386"/>
      <c r="E9" s="386"/>
      <c r="F9" s="386"/>
      <c r="G9" s="386"/>
    </row>
    <row r="10" spans="1:7" ht="15.75">
      <c r="A10" s="388" t="s">
        <v>99</v>
      </c>
      <c r="B10" s="388"/>
      <c r="C10" s="388"/>
      <c r="D10" s="388"/>
      <c r="E10" s="388"/>
      <c r="F10" s="388"/>
      <c r="G10" s="388"/>
    </row>
    <row r="11" spans="1:7" ht="66" customHeight="1">
      <c r="A11" s="386" t="s">
        <v>100</v>
      </c>
      <c r="B11" s="386"/>
      <c r="C11" s="386"/>
      <c r="D11" s="386"/>
      <c r="E11" s="386"/>
      <c r="F11" s="386"/>
      <c r="G11" s="386"/>
    </row>
    <row r="12" spans="1:7" ht="15" customHeight="1">
      <c r="A12" s="386" t="s">
        <v>268</v>
      </c>
      <c r="B12" s="386"/>
      <c r="C12" s="386"/>
      <c r="D12" s="386"/>
      <c r="E12" s="386"/>
      <c r="F12" s="386"/>
      <c r="G12" s="386"/>
    </row>
    <row r="13" spans="1:7">
      <c r="A13" s="386" t="s">
        <v>101</v>
      </c>
      <c r="B13" s="386"/>
      <c r="C13" s="386"/>
      <c r="D13" s="386"/>
      <c r="E13" s="386"/>
      <c r="F13" s="386"/>
      <c r="G13" s="386"/>
    </row>
    <row r="14" spans="1:7" ht="81.75" customHeight="1">
      <c r="A14" s="386" t="s">
        <v>102</v>
      </c>
      <c r="B14" s="386"/>
      <c r="C14" s="386"/>
      <c r="D14" s="386"/>
      <c r="E14" s="386"/>
      <c r="F14" s="386"/>
      <c r="G14" s="386"/>
    </row>
    <row r="15" spans="1:7">
      <c r="A15" s="386" t="s">
        <v>269</v>
      </c>
      <c r="B15" s="386"/>
      <c r="C15" s="386"/>
      <c r="D15" s="386"/>
      <c r="E15" s="386"/>
      <c r="F15" s="386"/>
      <c r="G15" s="386"/>
    </row>
    <row r="16" spans="1:7" ht="40.5" customHeight="1">
      <c r="A16" s="386" t="s">
        <v>103</v>
      </c>
      <c r="B16" s="386"/>
      <c r="C16" s="386"/>
      <c r="D16" s="386"/>
      <c r="E16" s="386"/>
      <c r="F16" s="386"/>
      <c r="G16" s="386"/>
    </row>
    <row r="17" spans="1:7" ht="78" customHeight="1">
      <c r="A17" s="386" t="s">
        <v>104</v>
      </c>
      <c r="B17" s="386"/>
      <c r="C17" s="386"/>
      <c r="D17" s="386"/>
      <c r="E17" s="386"/>
      <c r="F17" s="386"/>
      <c r="G17" s="386"/>
    </row>
    <row r="18" spans="1:7" ht="29.25" customHeight="1">
      <c r="A18" s="386" t="s">
        <v>105</v>
      </c>
      <c r="B18" s="386"/>
      <c r="C18" s="386"/>
      <c r="D18" s="386"/>
      <c r="E18" s="386"/>
      <c r="F18" s="386"/>
      <c r="G18" s="386"/>
    </row>
    <row r="19" spans="1:7" ht="49.5" customHeight="1">
      <c r="A19" s="386" t="s">
        <v>106</v>
      </c>
      <c r="B19" s="386"/>
      <c r="C19" s="386"/>
      <c r="D19" s="386"/>
      <c r="E19" s="386"/>
      <c r="F19" s="386"/>
      <c r="G19" s="386"/>
    </row>
    <row r="20" spans="1:7" ht="33.75" customHeight="1">
      <c r="A20" s="386" t="s">
        <v>107</v>
      </c>
      <c r="B20" s="386"/>
      <c r="C20" s="386"/>
      <c r="D20" s="386"/>
      <c r="E20" s="386"/>
      <c r="F20" s="386"/>
      <c r="G20" s="386"/>
    </row>
    <row r="21" spans="1:7">
      <c r="A21" s="386" t="s">
        <v>108</v>
      </c>
      <c r="B21" s="386"/>
      <c r="C21" s="386"/>
      <c r="D21" s="386"/>
      <c r="E21" s="386"/>
      <c r="F21" s="386"/>
      <c r="G21" s="386"/>
    </row>
    <row r="22" spans="1:7" ht="33" customHeight="1">
      <c r="A22" s="386" t="s">
        <v>263</v>
      </c>
      <c r="B22" s="386"/>
      <c r="C22" s="386"/>
      <c r="D22" s="386"/>
      <c r="E22" s="386"/>
      <c r="F22" s="386"/>
      <c r="G22" s="386"/>
    </row>
    <row r="23" spans="1:7" ht="46.5" customHeight="1">
      <c r="A23" s="386" t="s">
        <v>264</v>
      </c>
      <c r="B23" s="386"/>
      <c r="C23" s="386"/>
      <c r="D23" s="386"/>
      <c r="E23" s="386"/>
      <c r="F23" s="386"/>
      <c r="G23" s="386"/>
    </row>
    <row r="24" spans="1:7" ht="35.25" customHeight="1">
      <c r="A24" s="386" t="s">
        <v>109</v>
      </c>
      <c r="B24" s="386"/>
      <c r="C24" s="386"/>
      <c r="D24" s="386"/>
      <c r="E24" s="386"/>
      <c r="F24" s="386"/>
      <c r="G24" s="386"/>
    </row>
    <row r="25" spans="1:7" ht="46.5" customHeight="1">
      <c r="A25" s="386" t="s">
        <v>110</v>
      </c>
      <c r="B25" s="386"/>
      <c r="C25" s="386"/>
      <c r="D25" s="386"/>
      <c r="E25" s="386"/>
      <c r="F25" s="386"/>
      <c r="G25" s="386"/>
    </row>
    <row r="26" spans="1:7" ht="43.5" customHeight="1">
      <c r="A26" s="386" t="s">
        <v>111</v>
      </c>
      <c r="B26" s="386"/>
      <c r="C26" s="386"/>
      <c r="D26" s="386"/>
      <c r="E26" s="386"/>
      <c r="F26" s="386"/>
      <c r="G26" s="386"/>
    </row>
    <row r="27" spans="1:7">
      <c r="A27" s="390" t="s">
        <v>112</v>
      </c>
      <c r="B27" s="390"/>
      <c r="C27" s="390"/>
      <c r="D27" s="390"/>
      <c r="E27" s="390"/>
      <c r="F27" s="390"/>
      <c r="G27" s="390"/>
    </row>
    <row r="28" spans="1:7">
      <c r="A28" s="386" t="s">
        <v>113</v>
      </c>
      <c r="B28" s="386"/>
      <c r="C28" s="386"/>
      <c r="D28" s="386"/>
      <c r="E28" s="386"/>
      <c r="F28" s="386"/>
      <c r="G28" s="386"/>
    </row>
    <row r="29" spans="1:7" ht="16.5" customHeight="1">
      <c r="A29" s="386"/>
      <c r="B29" s="386"/>
      <c r="C29" s="386"/>
      <c r="D29" s="386"/>
      <c r="E29" s="386"/>
      <c r="F29" s="386"/>
      <c r="G29" s="386"/>
    </row>
    <row r="30" spans="1:7" ht="27.75" customHeight="1">
      <c r="A30" s="386" t="s">
        <v>114</v>
      </c>
      <c r="B30" s="386"/>
      <c r="C30" s="386"/>
      <c r="D30" s="386"/>
      <c r="E30" s="386"/>
      <c r="F30" s="386"/>
      <c r="G30" s="386"/>
    </row>
    <row r="31" spans="1:7" ht="49.5" customHeight="1">
      <c r="A31" s="386" t="s">
        <v>115</v>
      </c>
      <c r="B31" s="386"/>
      <c r="C31" s="386"/>
      <c r="D31" s="386"/>
      <c r="E31" s="386"/>
      <c r="F31" s="386"/>
      <c r="G31" s="386"/>
    </row>
    <row r="32" spans="1:7">
      <c r="A32" s="391" t="s">
        <v>116</v>
      </c>
      <c r="B32" s="391"/>
      <c r="C32" s="391"/>
      <c r="D32" s="391"/>
      <c r="E32" s="391"/>
      <c r="F32" s="391"/>
      <c r="G32" s="391"/>
    </row>
    <row r="33" spans="1:7" ht="38.25" customHeight="1">
      <c r="A33" s="386" t="s">
        <v>117</v>
      </c>
      <c r="B33" s="386"/>
      <c r="C33" s="386"/>
      <c r="D33" s="386"/>
      <c r="E33" s="386"/>
      <c r="F33" s="386"/>
      <c r="G33" s="386"/>
    </row>
    <row r="34" spans="1:7" ht="48" customHeight="1">
      <c r="A34" s="386" t="s">
        <v>118</v>
      </c>
      <c r="B34" s="386"/>
      <c r="C34" s="386"/>
      <c r="D34" s="386"/>
      <c r="E34" s="386"/>
      <c r="F34" s="386"/>
      <c r="G34" s="386"/>
    </row>
    <row r="35" spans="1:7" ht="47.25" customHeight="1">
      <c r="A35" s="386" t="s">
        <v>119</v>
      </c>
      <c r="B35" s="386"/>
      <c r="C35" s="386"/>
      <c r="D35" s="386"/>
      <c r="E35" s="386"/>
      <c r="F35" s="386"/>
      <c r="G35" s="386"/>
    </row>
    <row r="36" spans="1:7" ht="46.5" customHeight="1">
      <c r="A36" s="386" t="s">
        <v>120</v>
      </c>
      <c r="B36" s="386"/>
      <c r="C36" s="386"/>
      <c r="D36" s="386"/>
      <c r="E36" s="386"/>
      <c r="F36" s="386"/>
      <c r="G36" s="386"/>
    </row>
    <row r="37" spans="1:7" ht="67.5" customHeight="1">
      <c r="A37" s="386" t="s">
        <v>121</v>
      </c>
      <c r="B37" s="386"/>
      <c r="C37" s="386"/>
      <c r="D37" s="386"/>
      <c r="E37" s="386"/>
      <c r="F37" s="386"/>
      <c r="G37" s="386"/>
    </row>
    <row r="38" spans="1:7" ht="21.75" customHeight="1">
      <c r="A38" s="386" t="s">
        <v>122</v>
      </c>
      <c r="B38" s="386"/>
      <c r="C38" s="386"/>
      <c r="D38" s="386"/>
      <c r="E38" s="386"/>
      <c r="F38" s="386"/>
      <c r="G38" s="386"/>
    </row>
    <row r="39" spans="1:7" s="202" customFormat="1">
      <c r="A39" s="199"/>
      <c r="B39" s="201"/>
      <c r="C39" s="201"/>
      <c r="D39" s="201"/>
      <c r="E39" s="201"/>
    </row>
    <row r="40" spans="1:7">
      <c r="A40" s="197"/>
      <c r="B40" s="195"/>
      <c r="C40" s="195"/>
      <c r="D40" s="195"/>
      <c r="E40" s="195"/>
    </row>
    <row r="41" spans="1:7" ht="15.75">
      <c r="A41" s="388" t="s">
        <v>123</v>
      </c>
      <c r="B41" s="388"/>
      <c r="C41" s="388"/>
      <c r="D41" s="388"/>
      <c r="E41" s="388"/>
      <c r="F41" s="388"/>
      <c r="G41" s="388"/>
    </row>
    <row r="42" spans="1:7" ht="39" customHeight="1">
      <c r="A42" s="386" t="s">
        <v>124</v>
      </c>
      <c r="B42" s="386"/>
      <c r="C42" s="386"/>
      <c r="D42" s="386"/>
      <c r="E42" s="386"/>
      <c r="F42" s="386"/>
      <c r="G42" s="386"/>
    </row>
    <row r="43" spans="1:7" ht="72" customHeight="1">
      <c r="A43" s="386"/>
      <c r="B43" s="386"/>
      <c r="C43" s="386"/>
      <c r="D43" s="386"/>
      <c r="E43" s="386"/>
      <c r="F43" s="386"/>
      <c r="G43" s="386"/>
    </row>
    <row r="44" spans="1:7" ht="15.75" customHeight="1">
      <c r="A44" s="386" t="s">
        <v>125</v>
      </c>
      <c r="B44" s="386"/>
      <c r="C44" s="386"/>
      <c r="D44" s="386"/>
      <c r="E44" s="386"/>
      <c r="F44" s="386"/>
      <c r="G44" s="386"/>
    </row>
    <row r="45" spans="1:7" ht="13.5" customHeight="1">
      <c r="A45" s="386"/>
      <c r="B45" s="386"/>
      <c r="C45" s="386"/>
      <c r="D45" s="386"/>
      <c r="E45" s="386"/>
      <c r="F45" s="386"/>
      <c r="G45" s="386"/>
    </row>
    <row r="46" spans="1:7" ht="13.5" customHeight="1">
      <c r="A46" s="386" t="s">
        <v>126</v>
      </c>
      <c r="B46" s="386"/>
      <c r="C46" s="386"/>
      <c r="D46" s="386"/>
      <c r="E46" s="386"/>
      <c r="F46" s="386"/>
      <c r="G46" s="386"/>
    </row>
    <row r="47" spans="1:7" ht="12" customHeight="1">
      <c r="A47" s="386"/>
      <c r="B47" s="386"/>
      <c r="C47" s="386"/>
      <c r="D47" s="386"/>
      <c r="E47" s="386"/>
      <c r="F47" s="386"/>
      <c r="G47" s="386"/>
    </row>
    <row r="48" spans="1:7" ht="15.75">
      <c r="A48" s="388" t="s">
        <v>127</v>
      </c>
      <c r="B48" s="388"/>
      <c r="C48" s="388"/>
      <c r="D48" s="388"/>
      <c r="E48" s="388"/>
      <c r="F48" s="388"/>
      <c r="G48" s="388"/>
    </row>
    <row r="49" spans="1:7" ht="15" customHeight="1">
      <c r="A49" s="386" t="s">
        <v>302</v>
      </c>
      <c r="B49" s="386"/>
      <c r="C49" s="386"/>
      <c r="D49" s="386"/>
      <c r="E49" s="386"/>
      <c r="F49" s="386"/>
      <c r="G49" s="386"/>
    </row>
    <row r="50" spans="1:7" ht="24" customHeight="1">
      <c r="A50" s="386"/>
      <c r="B50" s="386"/>
      <c r="C50" s="386"/>
      <c r="D50" s="386"/>
      <c r="E50" s="386"/>
      <c r="F50" s="386"/>
      <c r="G50" s="386"/>
    </row>
    <row r="51" spans="1:7">
      <c r="A51" s="386"/>
      <c r="B51" s="386"/>
      <c r="C51" s="386"/>
      <c r="D51" s="386"/>
      <c r="E51" s="386"/>
      <c r="F51" s="386"/>
      <c r="G51" s="386"/>
    </row>
    <row r="52" spans="1:7" ht="15.75">
      <c r="A52" s="393" t="s">
        <v>128</v>
      </c>
      <c r="B52" s="393"/>
      <c r="C52" s="393"/>
      <c r="D52" s="393"/>
      <c r="E52" s="393"/>
      <c r="F52" s="393"/>
      <c r="G52" s="393"/>
    </row>
    <row r="53" spans="1:7" ht="26.25" customHeight="1">
      <c r="A53" s="386" t="s">
        <v>301</v>
      </c>
      <c r="B53" s="386"/>
      <c r="C53" s="386"/>
      <c r="D53" s="386"/>
      <c r="E53" s="386"/>
      <c r="F53" s="386"/>
      <c r="G53" s="386"/>
    </row>
    <row r="54" spans="1:7" ht="21.75" customHeight="1">
      <c r="A54" s="386"/>
      <c r="B54" s="386"/>
      <c r="C54" s="386"/>
      <c r="D54" s="386"/>
      <c r="E54" s="386"/>
      <c r="F54" s="386"/>
      <c r="G54" s="386"/>
    </row>
    <row r="55" spans="1:7" ht="15.75">
      <c r="A55" s="393" t="s">
        <v>129</v>
      </c>
      <c r="B55" s="393"/>
      <c r="C55" s="393"/>
      <c r="D55" s="393"/>
      <c r="E55" s="393"/>
      <c r="F55" s="393"/>
      <c r="G55" s="393"/>
    </row>
    <row r="56" spans="1:7" ht="33" customHeight="1">
      <c r="A56" s="386" t="s">
        <v>130</v>
      </c>
      <c r="B56" s="386"/>
      <c r="C56" s="386"/>
      <c r="D56" s="386"/>
      <c r="E56" s="386"/>
      <c r="F56" s="386"/>
      <c r="G56" s="386"/>
    </row>
    <row r="57" spans="1:7" ht="15.75">
      <c r="A57" s="388" t="s">
        <v>131</v>
      </c>
      <c r="B57" s="388"/>
      <c r="C57" s="388"/>
      <c r="D57" s="388"/>
      <c r="E57" s="388"/>
      <c r="F57" s="388"/>
      <c r="G57" s="388"/>
    </row>
    <row r="58" spans="1:7" ht="20.25" customHeight="1">
      <c r="A58" s="392" t="s">
        <v>132</v>
      </c>
      <c r="B58" s="392"/>
      <c r="C58" s="392"/>
      <c r="D58" s="392"/>
      <c r="E58" s="392"/>
      <c r="F58" s="392"/>
      <c r="G58" s="392"/>
    </row>
    <row r="59" spans="1:7" ht="23.25" customHeight="1">
      <c r="A59" s="392"/>
      <c r="B59" s="392"/>
      <c r="C59" s="392"/>
      <c r="D59" s="392"/>
      <c r="E59" s="392"/>
      <c r="F59" s="392"/>
      <c r="G59" s="392"/>
    </row>
    <row r="60" spans="1:7" ht="15.75">
      <c r="A60" s="393" t="s">
        <v>133</v>
      </c>
      <c r="B60" s="393"/>
      <c r="C60" s="393"/>
      <c r="D60" s="393"/>
      <c r="E60" s="393"/>
      <c r="F60" s="393"/>
      <c r="G60" s="393"/>
    </row>
    <row r="61" spans="1:7" ht="15.75" customHeight="1">
      <c r="A61" s="386" t="s">
        <v>134</v>
      </c>
      <c r="B61" s="386"/>
      <c r="C61" s="386"/>
      <c r="D61" s="386"/>
      <c r="E61" s="386"/>
      <c r="F61" s="386"/>
      <c r="G61" s="386"/>
    </row>
    <row r="62" spans="1:7" ht="33.75" customHeight="1">
      <c r="A62" s="386"/>
      <c r="B62" s="386"/>
      <c r="C62" s="386"/>
      <c r="D62" s="386"/>
      <c r="E62" s="386"/>
      <c r="F62" s="386"/>
      <c r="G62" s="386"/>
    </row>
    <row r="63" spans="1:7" ht="15.75">
      <c r="A63" s="388" t="s">
        <v>135</v>
      </c>
      <c r="B63" s="388"/>
      <c r="C63" s="388"/>
      <c r="D63" s="388"/>
      <c r="E63" s="388"/>
      <c r="F63" s="388"/>
      <c r="G63" s="388"/>
    </row>
    <row r="64" spans="1:7" ht="17.25" customHeight="1">
      <c r="A64" s="386" t="s">
        <v>299</v>
      </c>
      <c r="B64" s="386"/>
      <c r="C64" s="386"/>
      <c r="D64" s="386"/>
      <c r="E64" s="386"/>
      <c r="F64" s="386"/>
      <c r="G64" s="386"/>
    </row>
    <row r="65" spans="1:7" ht="16.5" customHeight="1">
      <c r="A65" s="386"/>
      <c r="B65" s="386"/>
      <c r="C65" s="386"/>
      <c r="D65" s="386"/>
      <c r="E65" s="386"/>
      <c r="F65" s="386"/>
      <c r="G65" s="386"/>
    </row>
    <row r="66" spans="1:7" ht="15.75">
      <c r="A66" s="386" t="s">
        <v>303</v>
      </c>
      <c r="B66" s="393"/>
      <c r="C66" s="393"/>
      <c r="D66" s="393"/>
      <c r="E66" s="393"/>
      <c r="F66" s="393"/>
      <c r="G66" s="393"/>
    </row>
    <row r="67" spans="1:7" ht="33.75" customHeight="1">
      <c r="A67" s="386" t="s">
        <v>136</v>
      </c>
      <c r="B67" s="386"/>
      <c r="C67" s="386"/>
      <c r="D67" s="386"/>
      <c r="E67" s="386"/>
      <c r="F67" s="386"/>
      <c r="G67" s="386"/>
    </row>
    <row r="68" spans="1:7" ht="51.75" customHeight="1">
      <c r="A68" s="386" t="s">
        <v>137</v>
      </c>
      <c r="B68" s="386"/>
      <c r="C68" s="386"/>
      <c r="D68" s="386"/>
      <c r="E68" s="386"/>
      <c r="F68" s="386"/>
      <c r="G68" s="386"/>
    </row>
    <row r="69" spans="1:7" ht="36.75" customHeight="1">
      <c r="A69" s="386" t="s">
        <v>138</v>
      </c>
      <c r="B69" s="386"/>
      <c r="C69" s="386"/>
      <c r="D69" s="386"/>
      <c r="E69" s="386"/>
      <c r="F69" s="386"/>
      <c r="G69" s="386"/>
    </row>
    <row r="70" spans="1:7" s="386" customFormat="1" ht="20.25" customHeight="1">
      <c r="A70" s="386" t="s">
        <v>139</v>
      </c>
    </row>
    <row r="71" spans="1:7" ht="30.75" customHeight="1">
      <c r="A71" s="393" t="s">
        <v>140</v>
      </c>
      <c r="B71" s="393"/>
      <c r="C71" s="393"/>
      <c r="D71" s="393"/>
      <c r="E71" s="393"/>
      <c r="F71" s="393"/>
      <c r="G71" s="393"/>
    </row>
    <row r="72" spans="1:7" ht="15.75">
      <c r="A72" s="196"/>
      <c r="B72" s="195"/>
      <c r="C72" s="195"/>
      <c r="D72" s="195"/>
      <c r="E72" s="195"/>
    </row>
    <row r="73" spans="1:7" ht="30">
      <c r="B73" s="251"/>
      <c r="C73" s="247" t="s">
        <v>141</v>
      </c>
      <c r="D73" s="247" t="s">
        <v>142</v>
      </c>
    </row>
    <row r="74" spans="1:7">
      <c r="B74" s="246" t="s">
        <v>143</v>
      </c>
      <c r="C74" s="210">
        <v>6277.54</v>
      </c>
      <c r="D74" s="210">
        <v>6554.28</v>
      </c>
      <c r="E74" s="245"/>
    </row>
    <row r="75" spans="1:7">
      <c r="B75" s="246" t="s">
        <v>144</v>
      </c>
      <c r="C75" s="210">
        <v>6351.33</v>
      </c>
      <c r="D75" s="210">
        <v>6571.73</v>
      </c>
      <c r="E75" s="245"/>
    </row>
    <row r="76" spans="1:7" ht="15.75">
      <c r="A76" s="196"/>
      <c r="B76" s="195"/>
      <c r="C76" s="195"/>
      <c r="D76" s="195"/>
    </row>
    <row r="77" spans="1:7" ht="15.75">
      <c r="A77" s="196"/>
      <c r="B77" s="195"/>
      <c r="C77" s="195"/>
      <c r="D77" s="195"/>
      <c r="E77" s="195"/>
    </row>
    <row r="78" spans="1:7" ht="15.75">
      <c r="A78" s="196" t="s">
        <v>145</v>
      </c>
      <c r="B78" s="195"/>
      <c r="C78" s="195"/>
      <c r="D78" s="195"/>
      <c r="E78" s="195"/>
    </row>
    <row r="79" spans="1:7" ht="15.75">
      <c r="A79" s="196"/>
      <c r="B79" s="195"/>
      <c r="C79" s="195"/>
      <c r="D79" s="195"/>
      <c r="E79" s="195"/>
    </row>
    <row r="80" spans="1:7" ht="45">
      <c r="A80" s="247" t="s">
        <v>146</v>
      </c>
      <c r="B80" s="247" t="s">
        <v>147</v>
      </c>
      <c r="C80" s="247" t="s">
        <v>148</v>
      </c>
      <c r="D80" s="247" t="s">
        <v>149</v>
      </c>
      <c r="E80" s="247" t="s">
        <v>150</v>
      </c>
    </row>
    <row r="81" spans="1:6">
      <c r="A81" s="246" t="s">
        <v>151</v>
      </c>
      <c r="B81" s="248" t="s">
        <v>84</v>
      </c>
      <c r="C81" s="277">
        <v>5401730.8300000001</v>
      </c>
      <c r="D81" s="210">
        <v>6277.54</v>
      </c>
      <c r="E81" s="287">
        <f>+C81*D81</f>
        <v>33909581354.558201</v>
      </c>
    </row>
    <row r="82" spans="1:6">
      <c r="A82" s="246" t="s">
        <v>152</v>
      </c>
      <c r="B82" s="248" t="s">
        <v>84</v>
      </c>
      <c r="C82" s="277">
        <v>4023.89</v>
      </c>
      <c r="D82" s="210">
        <v>6277.54</v>
      </c>
      <c r="E82" s="287">
        <f>+C82*D82</f>
        <v>25260130.430599999</v>
      </c>
    </row>
    <row r="83" spans="1:6" ht="15.75">
      <c r="A83" s="196"/>
      <c r="B83" s="195"/>
      <c r="C83" s="195"/>
      <c r="D83" s="195"/>
      <c r="E83" s="195"/>
    </row>
    <row r="85" spans="1:6" ht="15.75">
      <c r="A85" s="388" t="s">
        <v>186</v>
      </c>
      <c r="B85" s="388"/>
      <c r="C85" s="388"/>
      <c r="D85" s="388"/>
      <c r="E85" s="388"/>
      <c r="F85" s="388"/>
    </row>
    <row r="86" spans="1:6" ht="24" customHeight="1">
      <c r="A86" s="394" t="s">
        <v>153</v>
      </c>
      <c r="B86" s="394"/>
      <c r="C86" s="394"/>
      <c r="D86" s="394"/>
      <c r="E86" s="394"/>
      <c r="F86" s="394"/>
    </row>
    <row r="87" spans="1:6" ht="30.75" customHeight="1">
      <c r="A87" s="394"/>
      <c r="B87" s="394"/>
      <c r="C87" s="394"/>
      <c r="D87" s="394"/>
      <c r="E87" s="394"/>
      <c r="F87" s="394"/>
    </row>
    <row r="88" spans="1:6" ht="22.5" customHeight="1">
      <c r="A88" s="394"/>
      <c r="B88" s="394"/>
      <c r="C88" s="394"/>
      <c r="D88" s="394"/>
      <c r="E88" s="394"/>
      <c r="F88" s="394"/>
    </row>
    <row r="89" spans="1:6" ht="15.75">
      <c r="A89" s="393" t="s">
        <v>154</v>
      </c>
      <c r="B89" s="393"/>
      <c r="C89" s="393"/>
      <c r="D89" s="393"/>
      <c r="E89" s="393"/>
      <c r="F89" s="393"/>
    </row>
    <row r="90" spans="1:6" ht="15.75">
      <c r="A90" s="196"/>
      <c r="B90" s="195"/>
      <c r="C90" s="195"/>
      <c r="D90" s="195"/>
      <c r="E90" s="195"/>
    </row>
    <row r="91" spans="1:6" ht="23.25" customHeight="1">
      <c r="A91" s="397" t="s">
        <v>304</v>
      </c>
      <c r="B91" s="397"/>
      <c r="C91" s="397"/>
      <c r="D91" s="397"/>
      <c r="E91" s="397"/>
      <c r="F91" s="397"/>
    </row>
    <row r="92" spans="1:6" ht="28.5" customHeight="1">
      <c r="A92" s="397"/>
      <c r="B92" s="397"/>
      <c r="C92" s="397"/>
      <c r="D92" s="397"/>
      <c r="E92" s="397"/>
      <c r="F92" s="397"/>
    </row>
    <row r="93" spans="1:6">
      <c r="A93" s="398" t="s">
        <v>155</v>
      </c>
      <c r="B93" s="398"/>
      <c r="C93" s="398"/>
      <c r="D93" s="398"/>
      <c r="E93" s="398"/>
      <c r="F93" s="398"/>
    </row>
    <row r="94" spans="1:6">
      <c r="A94" s="398"/>
      <c r="B94" s="398"/>
      <c r="C94" s="398"/>
      <c r="D94" s="398"/>
      <c r="E94" s="398"/>
      <c r="F94" s="398"/>
    </row>
    <row r="96" spans="1:6" ht="45">
      <c r="A96" s="247" t="s">
        <v>156</v>
      </c>
      <c r="B96" s="247" t="s">
        <v>147</v>
      </c>
      <c r="C96" s="247" t="s">
        <v>148</v>
      </c>
      <c r="D96" s="247" t="s">
        <v>149</v>
      </c>
      <c r="E96" s="247" t="s">
        <v>150</v>
      </c>
    </row>
    <row r="97" spans="1:5">
      <c r="A97" s="246" t="s">
        <v>157</v>
      </c>
      <c r="B97" s="248" t="s">
        <v>84</v>
      </c>
      <c r="C97" s="249">
        <v>11630.08</v>
      </c>
      <c r="D97" s="210">
        <v>6277.54</v>
      </c>
      <c r="E97" s="250">
        <f>+C97*D97</f>
        <v>73008292.403200001</v>
      </c>
    </row>
    <row r="98" spans="1:5">
      <c r="A98" s="251" t="s">
        <v>270</v>
      </c>
      <c r="B98" s="248" t="s">
        <v>84</v>
      </c>
      <c r="C98" s="252">
        <v>0</v>
      </c>
      <c r="D98" s="210">
        <v>6277.54</v>
      </c>
      <c r="E98" s="250">
        <f t="shared" ref="E98:E101" si="0">+C98*D98</f>
        <v>0</v>
      </c>
    </row>
    <row r="99" spans="1:5">
      <c r="A99" s="253" t="s">
        <v>271</v>
      </c>
      <c r="B99" s="248" t="s">
        <v>84</v>
      </c>
      <c r="C99" s="252">
        <v>8.41</v>
      </c>
      <c r="D99" s="210">
        <v>6277.54</v>
      </c>
      <c r="E99" s="250">
        <f t="shared" si="0"/>
        <v>52794.111400000002</v>
      </c>
    </row>
    <row r="100" spans="1:5">
      <c r="A100" s="253" t="s">
        <v>272</v>
      </c>
      <c r="B100" s="248" t="s">
        <v>84</v>
      </c>
      <c r="C100" s="242">
        <v>0</v>
      </c>
      <c r="D100" s="210">
        <v>6277.54</v>
      </c>
      <c r="E100" s="250">
        <f t="shared" si="0"/>
        <v>0</v>
      </c>
    </row>
    <row r="101" spans="1:5">
      <c r="A101" s="253" t="s">
        <v>273</v>
      </c>
      <c r="B101" s="248" t="s">
        <v>84</v>
      </c>
      <c r="C101" s="254">
        <v>0</v>
      </c>
      <c r="D101" s="210">
        <v>6277.54</v>
      </c>
      <c r="E101" s="250">
        <f t="shared" si="0"/>
        <v>0</v>
      </c>
    </row>
    <row r="102" spans="1:5">
      <c r="A102" s="400" t="s">
        <v>158</v>
      </c>
      <c r="B102" s="401"/>
      <c r="C102" s="252">
        <f>+C98+C97</f>
        <v>11630.08</v>
      </c>
      <c r="D102" s="252"/>
      <c r="E102" s="250">
        <f>+E98+E97</f>
        <v>73008292.403200001</v>
      </c>
    </row>
    <row r="103" spans="1:5">
      <c r="A103" s="197"/>
      <c r="B103" s="195"/>
      <c r="C103" s="195"/>
      <c r="D103" s="195"/>
      <c r="E103" s="195"/>
    </row>
    <row r="104" spans="1:5" ht="15.75">
      <c r="A104" s="196"/>
      <c r="B104" s="195"/>
      <c r="C104" s="195"/>
      <c r="D104" s="195"/>
      <c r="E104" s="195"/>
    </row>
    <row r="105" spans="1:5">
      <c r="A105" s="200"/>
      <c r="B105" s="195"/>
      <c r="C105" s="195"/>
      <c r="D105" s="195"/>
      <c r="E105" s="195"/>
    </row>
    <row r="106" spans="1:5" ht="15.75">
      <c r="A106" s="196" t="s">
        <v>159</v>
      </c>
      <c r="B106" s="195"/>
      <c r="C106" s="195"/>
      <c r="D106" s="195"/>
      <c r="E106" s="195"/>
    </row>
    <row r="107" spans="1:5">
      <c r="B107" s="195"/>
      <c r="C107" s="195"/>
      <c r="D107" s="195"/>
      <c r="E107" s="195"/>
    </row>
    <row r="108" spans="1:5" ht="45">
      <c r="A108" s="255" t="s">
        <v>160</v>
      </c>
      <c r="B108" s="255" t="s">
        <v>161</v>
      </c>
      <c r="C108" s="255" t="s">
        <v>187</v>
      </c>
      <c r="D108" s="256" t="s">
        <v>162</v>
      </c>
      <c r="E108" s="195"/>
    </row>
    <row r="109" spans="1:5">
      <c r="A109" s="257" t="s">
        <v>163</v>
      </c>
      <c r="B109" s="258"/>
      <c r="C109" s="259"/>
      <c r="D109" s="260"/>
      <c r="E109" s="195"/>
    </row>
    <row r="110" spans="1:5">
      <c r="A110" s="261" t="s">
        <v>164</v>
      </c>
      <c r="B110" s="262">
        <v>1069.8967720000001</v>
      </c>
      <c r="C110" s="263">
        <v>5349483.8600000003</v>
      </c>
      <c r="D110" s="264">
        <v>27</v>
      </c>
      <c r="E110" s="195"/>
    </row>
    <row r="111" spans="1:5">
      <c r="A111" s="261" t="s">
        <v>165</v>
      </c>
      <c r="B111" s="262">
        <v>1074.2121090000001</v>
      </c>
      <c r="C111" s="263">
        <v>5371060.5449999999</v>
      </c>
      <c r="D111" s="264">
        <v>27</v>
      </c>
      <c r="E111" s="195"/>
    </row>
    <row r="112" spans="1:5">
      <c r="A112" s="261" t="s">
        <v>166</v>
      </c>
      <c r="B112" s="262">
        <v>1079.5413880000001</v>
      </c>
      <c r="C112" s="263">
        <v>5397706.9400000004</v>
      </c>
      <c r="D112" s="264">
        <v>27</v>
      </c>
      <c r="E112" s="195"/>
    </row>
    <row r="113" spans="1:5">
      <c r="A113" s="257" t="s">
        <v>167</v>
      </c>
      <c r="B113" s="265"/>
      <c r="C113" s="266"/>
      <c r="D113" s="260"/>
      <c r="E113" s="195"/>
    </row>
    <row r="114" spans="1:5">
      <c r="A114" s="261" t="s">
        <v>168</v>
      </c>
      <c r="B114" s="267">
        <v>0</v>
      </c>
      <c r="C114" s="267">
        <v>0</v>
      </c>
      <c r="D114" s="268">
        <v>0</v>
      </c>
      <c r="E114" s="195"/>
    </row>
    <row r="115" spans="1:5">
      <c r="A115" s="261" t="s">
        <v>169</v>
      </c>
      <c r="B115" s="267">
        <v>0</v>
      </c>
      <c r="C115" s="267">
        <v>0</v>
      </c>
      <c r="D115" s="268">
        <v>0</v>
      </c>
      <c r="E115" s="195"/>
    </row>
    <row r="116" spans="1:5">
      <c r="A116" s="269" t="s">
        <v>170</v>
      </c>
      <c r="B116" s="270">
        <v>0</v>
      </c>
      <c r="C116" s="270">
        <v>0</v>
      </c>
      <c r="D116" s="271">
        <v>0</v>
      </c>
      <c r="E116" s="195"/>
    </row>
    <row r="117" spans="1:5">
      <c r="A117" s="257" t="s">
        <v>171</v>
      </c>
      <c r="B117" s="272"/>
      <c r="C117" s="273"/>
      <c r="D117" s="274"/>
      <c r="E117" s="195"/>
    </row>
    <row r="118" spans="1:5">
      <c r="A118" s="261" t="s">
        <v>172</v>
      </c>
      <c r="B118" s="267">
        <v>0</v>
      </c>
      <c r="C118" s="267">
        <v>0</v>
      </c>
      <c r="D118" s="268">
        <v>0</v>
      </c>
      <c r="E118" s="195"/>
    </row>
    <row r="119" spans="1:5">
      <c r="A119" s="261" t="s">
        <v>173</v>
      </c>
      <c r="B119" s="267">
        <v>0</v>
      </c>
      <c r="C119" s="267">
        <v>0</v>
      </c>
      <c r="D119" s="268">
        <v>0</v>
      </c>
      <c r="E119" s="195"/>
    </row>
    <row r="120" spans="1:5">
      <c r="A120" s="269" t="s">
        <v>174</v>
      </c>
      <c r="B120" s="270">
        <v>0</v>
      </c>
      <c r="C120" s="270">
        <v>0</v>
      </c>
      <c r="D120" s="271">
        <v>0</v>
      </c>
      <c r="E120" s="195"/>
    </row>
    <row r="121" spans="1:5">
      <c r="A121" s="257" t="s">
        <v>175</v>
      </c>
      <c r="B121" s="272"/>
      <c r="C121" s="273"/>
      <c r="D121" s="274"/>
      <c r="E121" s="195"/>
    </row>
    <row r="122" spans="1:5">
      <c r="A122" s="261" t="s">
        <v>176</v>
      </c>
      <c r="B122" s="275">
        <v>0</v>
      </c>
      <c r="C122" s="267">
        <v>0</v>
      </c>
      <c r="D122" s="268">
        <v>0</v>
      </c>
      <c r="E122" s="195"/>
    </row>
    <row r="123" spans="1:5">
      <c r="A123" s="261" t="s">
        <v>177</v>
      </c>
      <c r="B123" s="267">
        <v>0</v>
      </c>
      <c r="C123" s="267">
        <v>0</v>
      </c>
      <c r="D123" s="268">
        <v>0</v>
      </c>
      <c r="E123" s="195"/>
    </row>
    <row r="124" spans="1:5">
      <c r="A124" s="269" t="s">
        <v>178</v>
      </c>
      <c r="B124" s="270">
        <v>0</v>
      </c>
      <c r="C124" s="270">
        <v>0</v>
      </c>
      <c r="D124" s="271">
        <v>0</v>
      </c>
      <c r="E124" s="195"/>
    </row>
    <row r="125" spans="1:5" ht="15.75">
      <c r="A125" s="196"/>
      <c r="B125" s="195"/>
      <c r="C125" s="195"/>
      <c r="D125" s="195"/>
      <c r="E125" s="195"/>
    </row>
    <row r="126" spans="1:5">
      <c r="A126" s="200"/>
      <c r="B126" s="195"/>
      <c r="C126" s="195"/>
      <c r="D126" s="195"/>
      <c r="E126" s="195"/>
    </row>
    <row r="127" spans="1:5" ht="15.75">
      <c r="A127" s="196" t="s">
        <v>179</v>
      </c>
      <c r="B127" s="195"/>
      <c r="C127" s="195"/>
      <c r="D127" s="195"/>
      <c r="E127" s="195"/>
    </row>
    <row r="128" spans="1:5" ht="15.75">
      <c r="A128" s="196"/>
      <c r="B128" s="195"/>
      <c r="C128" s="195"/>
      <c r="D128" s="195"/>
      <c r="E128" s="195"/>
    </row>
    <row r="129" spans="1:5" ht="15.75">
      <c r="A129" s="196" t="s">
        <v>180</v>
      </c>
      <c r="B129" s="195"/>
      <c r="C129" s="195"/>
      <c r="D129" s="195"/>
      <c r="E129" s="195"/>
    </row>
    <row r="130" spans="1:5">
      <c r="A130" s="386" t="s">
        <v>181</v>
      </c>
      <c r="B130" s="386"/>
      <c r="C130" s="386"/>
      <c r="D130" s="386"/>
      <c r="E130" s="386"/>
    </row>
    <row r="131" spans="1:5">
      <c r="A131" s="386"/>
      <c r="B131" s="386"/>
      <c r="C131" s="386"/>
      <c r="D131" s="386"/>
      <c r="E131" s="386"/>
    </row>
    <row r="132" spans="1:5">
      <c r="D132" s="195"/>
      <c r="E132" s="195"/>
    </row>
    <row r="133" spans="1:5">
      <c r="B133" s="399" t="s">
        <v>42</v>
      </c>
      <c r="C133" s="399"/>
      <c r="D133" s="399"/>
      <c r="E133" s="195"/>
    </row>
    <row r="134" spans="1:5" ht="30">
      <c r="B134" s="247" t="s">
        <v>18</v>
      </c>
      <c r="C134" s="247" t="s">
        <v>305</v>
      </c>
      <c r="D134" s="247" t="s">
        <v>285</v>
      </c>
      <c r="E134" s="195"/>
    </row>
    <row r="135" spans="1:5">
      <c r="B135" s="246" t="s">
        <v>182</v>
      </c>
      <c r="C135" s="276">
        <v>44448.46</v>
      </c>
      <c r="D135" s="277">
        <v>40229.72</v>
      </c>
      <c r="E135" s="195"/>
    </row>
    <row r="136" spans="1:5">
      <c r="B136" s="251" t="s">
        <v>158</v>
      </c>
      <c r="C136" s="278">
        <f>+SUM(C135)</f>
        <v>44448.46</v>
      </c>
      <c r="D136" s="278">
        <f>+SUM(D135)</f>
        <v>40229.72</v>
      </c>
      <c r="E136" s="195"/>
    </row>
    <row r="137" spans="1:5">
      <c r="A137" s="195"/>
      <c r="B137" s="195"/>
      <c r="C137" s="195"/>
      <c r="D137" s="195"/>
      <c r="E137" s="195"/>
    </row>
    <row r="138" spans="1:5" ht="15.75">
      <c r="A138" s="206" t="s">
        <v>265</v>
      </c>
      <c r="B138" s="195"/>
      <c r="C138" s="195"/>
      <c r="D138" s="195"/>
      <c r="E138" s="195"/>
    </row>
    <row r="139" spans="1:5">
      <c r="A139" s="195"/>
      <c r="B139" s="195"/>
      <c r="C139" s="195"/>
      <c r="D139" s="195"/>
      <c r="E139" s="195"/>
    </row>
    <row r="140" spans="1:5">
      <c r="A140" s="214" t="s">
        <v>266</v>
      </c>
      <c r="B140" s="195"/>
      <c r="C140" s="195"/>
      <c r="D140" s="195"/>
      <c r="E140" s="195"/>
    </row>
    <row r="141" spans="1:5" ht="15.75">
      <c r="A141" s="196"/>
      <c r="B141" s="195"/>
      <c r="C141" s="195"/>
      <c r="D141" s="195"/>
      <c r="E141" s="195"/>
    </row>
    <row r="142" spans="1:5" ht="17.25" customHeight="1">
      <c r="A142" s="196" t="s">
        <v>183</v>
      </c>
      <c r="B142" s="195"/>
      <c r="C142" s="195"/>
      <c r="D142" s="195"/>
      <c r="E142" s="195"/>
    </row>
    <row r="143" spans="1:5" ht="17.25" customHeight="1">
      <c r="A143" s="216"/>
      <c r="B143" s="195"/>
      <c r="C143" s="195"/>
      <c r="D143" s="195"/>
      <c r="E143" s="195"/>
    </row>
    <row r="144" spans="1:5" ht="17.25" customHeight="1">
      <c r="A144" s="217" t="s">
        <v>274</v>
      </c>
      <c r="B144" s="195"/>
      <c r="C144" s="195"/>
      <c r="D144" s="195"/>
      <c r="E144" s="195"/>
    </row>
    <row r="145" spans="1:5" ht="17.25" customHeight="1">
      <c r="A145" s="217"/>
      <c r="B145" s="195"/>
      <c r="C145" s="195"/>
      <c r="D145" s="195"/>
      <c r="E145" s="195"/>
    </row>
    <row r="146" spans="1:5" ht="17.25" customHeight="1">
      <c r="A146" s="219" t="s">
        <v>275</v>
      </c>
      <c r="B146" s="195"/>
      <c r="C146" s="195"/>
      <c r="D146" s="195"/>
      <c r="E146" s="195"/>
    </row>
    <row r="147" spans="1:5">
      <c r="A147" s="198"/>
      <c r="B147" s="195"/>
      <c r="C147" s="195"/>
      <c r="D147" s="195"/>
      <c r="E147" s="195"/>
    </row>
    <row r="148" spans="1:5">
      <c r="A148" s="247" t="s">
        <v>156</v>
      </c>
      <c r="B148" s="247" t="s">
        <v>141</v>
      </c>
      <c r="C148" s="247" t="s">
        <v>142</v>
      </c>
      <c r="E148" s="195"/>
    </row>
    <row r="149" spans="1:5" ht="30" customHeight="1">
      <c r="A149" s="395" t="s">
        <v>184</v>
      </c>
      <c r="B149" s="88">
        <v>4023.89</v>
      </c>
      <c r="C149" s="212">
        <v>7332.04</v>
      </c>
      <c r="E149" s="195"/>
    </row>
    <row r="150" spans="1:5">
      <c r="A150" s="396"/>
      <c r="B150" s="88"/>
      <c r="C150" s="213"/>
      <c r="E150" s="195"/>
    </row>
    <row r="151" spans="1:5">
      <c r="A151" s="251" t="s">
        <v>158</v>
      </c>
      <c r="B151" s="278">
        <f>SUM(B149:B150)</f>
        <v>4023.89</v>
      </c>
      <c r="C151" s="278">
        <f>SUM(C149:C150)</f>
        <v>7332.04</v>
      </c>
      <c r="E151" s="195"/>
    </row>
    <row r="152" spans="1:5">
      <c r="A152" s="198"/>
      <c r="B152" s="195"/>
      <c r="C152" s="195"/>
      <c r="D152" s="195"/>
      <c r="E152" s="195"/>
    </row>
    <row r="153" spans="1:5">
      <c r="A153" s="198"/>
      <c r="B153" s="195"/>
      <c r="C153" s="195"/>
      <c r="D153" s="195"/>
      <c r="E153" s="195"/>
    </row>
    <row r="154" spans="1:5">
      <c r="A154" s="80" t="s">
        <v>276</v>
      </c>
      <c r="B154" s="195"/>
      <c r="C154" s="195"/>
      <c r="D154" s="195"/>
      <c r="E154" s="195"/>
    </row>
    <row r="155" spans="1:5">
      <c r="A155" s="198"/>
      <c r="B155" s="195"/>
      <c r="C155" s="195"/>
      <c r="D155" s="195"/>
      <c r="E155" s="195"/>
    </row>
    <row r="156" spans="1:5">
      <c r="A156" s="384" t="s">
        <v>306</v>
      </c>
      <c r="B156" s="385"/>
      <c r="C156" s="385"/>
      <c r="D156" s="385"/>
    </row>
    <row r="157" spans="1:5">
      <c r="A157" s="385"/>
      <c r="B157" s="385"/>
      <c r="C157" s="385"/>
      <c r="D157" s="385"/>
    </row>
    <row r="158" spans="1:5">
      <c r="A158" s="385"/>
      <c r="B158" s="385"/>
      <c r="C158" s="385"/>
      <c r="D158" s="385"/>
    </row>
    <row r="159" spans="1:5">
      <c r="A159" s="385"/>
      <c r="B159" s="385"/>
      <c r="C159" s="385"/>
      <c r="D159" s="385"/>
    </row>
    <row r="160" spans="1:5">
      <c r="A160" s="385"/>
      <c r="B160" s="385"/>
      <c r="C160" s="385"/>
      <c r="D160" s="385"/>
    </row>
  </sheetData>
  <mergeCells count="67">
    <mergeCell ref="A149:A150"/>
    <mergeCell ref="A89:F89"/>
    <mergeCell ref="A91:F92"/>
    <mergeCell ref="A93:F94"/>
    <mergeCell ref="A130:E131"/>
    <mergeCell ref="B133:D133"/>
    <mergeCell ref="A102:B102"/>
    <mergeCell ref="A86:F88"/>
    <mergeCell ref="A60:G60"/>
    <mergeCell ref="A61:G62"/>
    <mergeCell ref="A63:G63"/>
    <mergeCell ref="A64:G65"/>
    <mergeCell ref="A66:G66"/>
    <mergeCell ref="A67:G67"/>
    <mergeCell ref="A68:G68"/>
    <mergeCell ref="A69:G69"/>
    <mergeCell ref="A70:XFD70"/>
    <mergeCell ref="A71:G71"/>
    <mergeCell ref="A85:F85"/>
    <mergeCell ref="A58:G59"/>
    <mergeCell ref="A41:G41"/>
    <mergeCell ref="A42:G43"/>
    <mergeCell ref="A44:G45"/>
    <mergeCell ref="A46:G47"/>
    <mergeCell ref="A48:G48"/>
    <mergeCell ref="A49:G51"/>
    <mergeCell ref="A52:G52"/>
    <mergeCell ref="A53:G54"/>
    <mergeCell ref="A55:G55"/>
    <mergeCell ref="A56:G56"/>
    <mergeCell ref="A57:G57"/>
    <mergeCell ref="A22:G22"/>
    <mergeCell ref="A23:G23"/>
    <mergeCell ref="A24:G24"/>
    <mergeCell ref="A38:G38"/>
    <mergeCell ref="A26:G26"/>
    <mergeCell ref="A27:G27"/>
    <mergeCell ref="A28:G29"/>
    <mergeCell ref="A30:G30"/>
    <mergeCell ref="A31:G31"/>
    <mergeCell ref="A32:G32"/>
    <mergeCell ref="A33:G33"/>
    <mergeCell ref="A34:G34"/>
    <mergeCell ref="A35:G35"/>
    <mergeCell ref="A36:G36"/>
    <mergeCell ref="A37:G37"/>
    <mergeCell ref="A17:G17"/>
    <mergeCell ref="A18:G18"/>
    <mergeCell ref="A19:G19"/>
    <mergeCell ref="A20:G20"/>
    <mergeCell ref="A21:G21"/>
    <mergeCell ref="A156:D160"/>
    <mergeCell ref="A13:G13"/>
    <mergeCell ref="A2:G2"/>
    <mergeCell ref="A3:G3"/>
    <mergeCell ref="A4:G4"/>
    <mergeCell ref="A5:G5"/>
    <mergeCell ref="A6:G6"/>
    <mergeCell ref="A7:G7"/>
    <mergeCell ref="A8:G9"/>
    <mergeCell ref="A10:G10"/>
    <mergeCell ref="A11:G11"/>
    <mergeCell ref="A12:G12"/>
    <mergeCell ref="A25:G25"/>
    <mergeCell ref="A14:G14"/>
    <mergeCell ref="A15:G15"/>
    <mergeCell ref="A16:G16"/>
  </mergeCells>
  <hyperlinks>
    <hyperlink ref="A140" location="'11'!A1" display="Ver Cuadro" xr:uid="{00000000-0004-0000-0A00-00000000000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61"/>
  <sheetViews>
    <sheetView showGridLines="0" zoomScale="70" zoomScaleNormal="70" workbookViewId="0">
      <pane ySplit="7" topLeftCell="A53" activePane="bottomLeft" state="frozen"/>
      <selection pane="bottomLeft" activeCell="C69" sqref="C69"/>
    </sheetView>
  </sheetViews>
  <sheetFormatPr baseColWidth="10" defaultRowHeight="15"/>
  <cols>
    <col min="1" max="1" width="26" style="204" customWidth="1"/>
    <col min="2" max="2" width="50.5703125" style="204" customWidth="1"/>
    <col min="3" max="3" width="23.85546875" style="204" bestFit="1" customWidth="1"/>
    <col min="4" max="4" width="12.140625" style="204" customWidth="1"/>
    <col min="5" max="5" width="13.140625" style="204" bestFit="1" customWidth="1"/>
    <col min="6" max="6" width="19.5703125" style="204" bestFit="1" customWidth="1"/>
    <col min="7" max="7" width="14" style="204" customWidth="1"/>
    <col min="8" max="9" width="14.42578125" style="204" bestFit="1" customWidth="1"/>
    <col min="10" max="10" width="15.85546875" style="204" bestFit="1" customWidth="1"/>
    <col min="11" max="11" width="16.28515625" style="204" bestFit="1" customWidth="1"/>
    <col min="12" max="16384" width="11.42578125" style="204"/>
  </cols>
  <sheetData>
    <row r="1" spans="1:15" ht="18.75">
      <c r="A1" s="203" t="s">
        <v>188</v>
      </c>
    </row>
    <row r="2" spans="1:15" ht="18.75">
      <c r="A2" s="402" t="str">
        <f>+"COMPOSICIÓN DE LAS INVERSIONES DEL OPPORTUNITY FUND RENTA FJA USD CORRESPONDIENTE AL  "&amp;UPPER(TEXT(INDICE!O3,"DD \D\E MMMM \D\E AAAA"))</f>
        <v>COMPOSICIÓN DE LAS INVERSIONES DEL OPPORTUNITY FUND RENTA FJA USD CORRESPONDIENTE AL  31 DE MARZO DE 2021</v>
      </c>
      <c r="B2" s="403"/>
      <c r="C2" s="403"/>
      <c r="D2" s="403"/>
      <c r="E2" s="403"/>
      <c r="F2" s="403"/>
      <c r="G2" s="403"/>
      <c r="H2" s="403"/>
      <c r="I2" s="403"/>
      <c r="J2" s="403"/>
      <c r="K2" s="205"/>
    </row>
    <row r="4" spans="1:15" ht="86.25" customHeight="1">
      <c r="A4" s="279" t="s">
        <v>189</v>
      </c>
      <c r="B4" s="279" t="s">
        <v>190</v>
      </c>
      <c r="C4" s="279" t="s">
        <v>200</v>
      </c>
      <c r="D4" s="279" t="s">
        <v>201</v>
      </c>
      <c r="E4" s="285" t="s">
        <v>202</v>
      </c>
      <c r="F4" s="279" t="s">
        <v>191</v>
      </c>
      <c r="G4" s="279" t="s">
        <v>203</v>
      </c>
      <c r="H4" s="279" t="s">
        <v>192</v>
      </c>
      <c r="I4" s="279" t="s">
        <v>204</v>
      </c>
      <c r="J4" s="279" t="s">
        <v>205</v>
      </c>
      <c r="K4" s="279" t="s">
        <v>206</v>
      </c>
      <c r="L4" s="279" t="s">
        <v>207</v>
      </c>
      <c r="M4" s="279" t="s">
        <v>208</v>
      </c>
      <c r="N4" s="279" t="s">
        <v>209</v>
      </c>
      <c r="O4" s="279" t="s">
        <v>210</v>
      </c>
    </row>
    <row r="5" spans="1:15" ht="15" customHeight="1">
      <c r="A5" s="280" t="s">
        <v>211</v>
      </c>
      <c r="B5" s="280" t="s">
        <v>212</v>
      </c>
      <c r="C5" s="280" t="s">
        <v>213</v>
      </c>
      <c r="D5" s="280" t="s">
        <v>214</v>
      </c>
      <c r="E5" s="286" t="s">
        <v>215</v>
      </c>
      <c r="F5" s="280" t="s">
        <v>216</v>
      </c>
      <c r="G5" s="280" t="s">
        <v>217</v>
      </c>
      <c r="H5" s="282">
        <v>426098.62920000002</v>
      </c>
      <c r="I5" s="282">
        <v>257057.91</v>
      </c>
      <c r="J5" s="282">
        <v>308595.198617924</v>
      </c>
      <c r="K5" s="282">
        <v>426098.62920000002</v>
      </c>
      <c r="L5" s="284">
        <v>0.06</v>
      </c>
      <c r="M5" s="281" t="s">
        <v>218</v>
      </c>
      <c r="N5" s="284">
        <v>5.7171536366871369E-2</v>
      </c>
      <c r="O5" s="284">
        <v>5.7171536366871369E-2</v>
      </c>
    </row>
    <row r="6" spans="1:15">
      <c r="A6" s="280" t="s">
        <v>222</v>
      </c>
      <c r="B6" s="280" t="s">
        <v>195</v>
      </c>
      <c r="C6" s="280" t="s">
        <v>213</v>
      </c>
      <c r="D6" s="280" t="s">
        <v>214</v>
      </c>
      <c r="E6" s="286" t="s">
        <v>244</v>
      </c>
      <c r="F6" s="280" t="s">
        <v>243</v>
      </c>
      <c r="G6" s="280" t="s">
        <v>217</v>
      </c>
      <c r="H6" s="282">
        <v>241445.09570400001</v>
      </c>
      <c r="I6" s="282">
        <v>187267.16</v>
      </c>
      <c r="J6" s="282">
        <v>218166.704811642</v>
      </c>
      <c r="K6" s="282">
        <v>241445.09570400001</v>
      </c>
      <c r="L6" s="284">
        <v>5.2499999999999998E-2</v>
      </c>
      <c r="M6" s="281" t="s">
        <v>218</v>
      </c>
      <c r="N6" s="284">
        <v>4.0418404933195942E-2</v>
      </c>
      <c r="O6" s="284">
        <v>0.10829067860934929</v>
      </c>
    </row>
    <row r="7" spans="1:15">
      <c r="A7" s="280" t="s">
        <v>194</v>
      </c>
      <c r="B7" s="280" t="s">
        <v>199</v>
      </c>
      <c r="C7" s="280" t="s">
        <v>219</v>
      </c>
      <c r="D7" s="280" t="s">
        <v>214</v>
      </c>
      <c r="E7" s="286" t="s">
        <v>220</v>
      </c>
      <c r="F7" s="280" t="s">
        <v>221</v>
      </c>
      <c r="G7" s="280" t="s">
        <v>217</v>
      </c>
      <c r="H7" s="282">
        <v>19777.310000000001</v>
      </c>
      <c r="I7" s="282">
        <v>14777.97</v>
      </c>
      <c r="J7" s="282">
        <v>17425.948283804501</v>
      </c>
      <c r="K7" s="282">
        <v>19777.310000000001</v>
      </c>
      <c r="L7" s="284">
        <v>0.06</v>
      </c>
      <c r="M7" s="281" t="s">
        <v>218</v>
      </c>
      <c r="N7" s="284">
        <v>3.2283983694388007E-3</v>
      </c>
      <c r="O7" s="284">
        <v>0.13556170674844889</v>
      </c>
    </row>
    <row r="8" spans="1:15">
      <c r="A8" s="280" t="s">
        <v>211</v>
      </c>
      <c r="B8" s="280" t="s">
        <v>195</v>
      </c>
      <c r="C8" s="280" t="s">
        <v>213</v>
      </c>
      <c r="D8" s="280" t="s">
        <v>214</v>
      </c>
      <c r="E8" s="286" t="s">
        <v>234</v>
      </c>
      <c r="F8" s="280" t="s">
        <v>231</v>
      </c>
      <c r="G8" s="280" t="s">
        <v>217</v>
      </c>
      <c r="H8" s="282">
        <v>172438.356</v>
      </c>
      <c r="I8" s="282">
        <v>129341.9</v>
      </c>
      <c r="J8" s="282">
        <v>151028.06327333199</v>
      </c>
      <c r="K8" s="282">
        <v>172438.356</v>
      </c>
      <c r="L8" s="284">
        <v>0.06</v>
      </c>
      <c r="M8" s="281" t="s">
        <v>218</v>
      </c>
      <c r="N8" s="284">
        <v>2.7980041330908562E-2</v>
      </c>
      <c r="O8" s="284">
        <v>0.10829067860934929</v>
      </c>
    </row>
    <row r="9" spans="1:15">
      <c r="A9" s="280" t="s">
        <v>211</v>
      </c>
      <c r="B9" s="280" t="s">
        <v>197</v>
      </c>
      <c r="C9" s="280" t="s">
        <v>213</v>
      </c>
      <c r="D9" s="280" t="s">
        <v>214</v>
      </c>
      <c r="E9" s="286" t="s">
        <v>224</v>
      </c>
      <c r="F9" s="280" t="s">
        <v>226</v>
      </c>
      <c r="G9" s="280" t="s">
        <v>217</v>
      </c>
      <c r="H9" s="282">
        <v>82755.1998749997</v>
      </c>
      <c r="I9" s="282">
        <v>68569.66</v>
      </c>
      <c r="J9" s="282">
        <v>77145.886960096599</v>
      </c>
      <c r="K9" s="282">
        <v>82755.1998749997</v>
      </c>
      <c r="L9" s="284">
        <v>6.7000000000000004E-2</v>
      </c>
      <c r="M9" s="281" t="s">
        <v>218</v>
      </c>
      <c r="N9" s="284">
        <v>1.429234447472552E-2</v>
      </c>
      <c r="O9" s="284">
        <v>3.276328711607162E-2</v>
      </c>
    </row>
    <row r="10" spans="1:15">
      <c r="A10" s="280" t="s">
        <v>211</v>
      </c>
      <c r="B10" s="280" t="s">
        <v>195</v>
      </c>
      <c r="C10" s="280" t="s">
        <v>213</v>
      </c>
      <c r="D10" s="280" t="s">
        <v>214</v>
      </c>
      <c r="E10" s="286" t="s">
        <v>230</v>
      </c>
      <c r="F10" s="280" t="s">
        <v>231</v>
      </c>
      <c r="G10" s="280" t="s">
        <v>217</v>
      </c>
      <c r="H10" s="282">
        <v>37936.438320000001</v>
      </c>
      <c r="I10" s="282">
        <v>28473.96</v>
      </c>
      <c r="J10" s="282">
        <v>33226.273047453702</v>
      </c>
      <c r="K10" s="282">
        <v>37936.438320000001</v>
      </c>
      <c r="L10" s="284">
        <v>0.06</v>
      </c>
      <c r="M10" s="281" t="s">
        <v>218</v>
      </c>
      <c r="N10" s="284">
        <v>6.1556274575095219E-3</v>
      </c>
      <c r="O10" s="284">
        <v>0.10829067860934929</v>
      </c>
    </row>
    <row r="11" spans="1:15">
      <c r="A11" s="280" t="s">
        <v>211</v>
      </c>
      <c r="B11" s="280" t="s">
        <v>227</v>
      </c>
      <c r="C11" s="280" t="s">
        <v>213</v>
      </c>
      <c r="D11" s="280" t="s">
        <v>214</v>
      </c>
      <c r="E11" s="286" t="s">
        <v>228</v>
      </c>
      <c r="F11" s="280" t="s">
        <v>229</v>
      </c>
      <c r="G11" s="280" t="s">
        <v>217</v>
      </c>
      <c r="H11" s="282">
        <v>12019.45204</v>
      </c>
      <c r="I11" s="282">
        <v>8579.69</v>
      </c>
      <c r="J11" s="282">
        <v>10451.2405885392</v>
      </c>
      <c r="K11" s="282">
        <v>12019.45204</v>
      </c>
      <c r="L11" s="284">
        <v>0.09</v>
      </c>
      <c r="M11" s="281" t="s">
        <v>218</v>
      </c>
      <c r="N11" s="284">
        <v>1.9362371289722519E-3</v>
      </c>
      <c r="O11" s="284">
        <v>3.8697142605007562E-3</v>
      </c>
    </row>
    <row r="12" spans="1:15">
      <c r="A12" s="280" t="s">
        <v>211</v>
      </c>
      <c r="B12" s="280" t="s">
        <v>197</v>
      </c>
      <c r="C12" s="280" t="s">
        <v>213</v>
      </c>
      <c r="D12" s="280" t="s">
        <v>214</v>
      </c>
      <c r="E12" s="286" t="s">
        <v>232</v>
      </c>
      <c r="F12" s="280" t="s">
        <v>226</v>
      </c>
      <c r="G12" s="280" t="s">
        <v>217</v>
      </c>
      <c r="H12" s="282">
        <v>53280.745172000003</v>
      </c>
      <c r="I12" s="282">
        <v>44523.87</v>
      </c>
      <c r="J12" s="282">
        <v>49710.322721261698</v>
      </c>
      <c r="K12" s="282">
        <v>53280.745172000003</v>
      </c>
      <c r="L12" s="284">
        <v>6.7000000000000004E-2</v>
      </c>
      <c r="M12" s="281" t="s">
        <v>218</v>
      </c>
      <c r="N12" s="284">
        <v>9.2095260587196116E-3</v>
      </c>
      <c r="O12" s="284">
        <v>3.276328711607162E-2</v>
      </c>
    </row>
    <row r="13" spans="1:15">
      <c r="A13" s="280" t="s">
        <v>211</v>
      </c>
      <c r="B13" s="280" t="s">
        <v>197</v>
      </c>
      <c r="C13" s="280" t="s">
        <v>213</v>
      </c>
      <c r="D13" s="280" t="s">
        <v>214</v>
      </c>
      <c r="E13" s="286" t="s">
        <v>233</v>
      </c>
      <c r="F13" s="280" t="s">
        <v>225</v>
      </c>
      <c r="G13" s="280" t="s">
        <v>217</v>
      </c>
      <c r="H13" s="282">
        <v>51231.123264000002</v>
      </c>
      <c r="I13" s="282">
        <v>45231.35</v>
      </c>
      <c r="J13" s="282">
        <v>49990.412562274098</v>
      </c>
      <c r="K13" s="282">
        <v>51231.123264000002</v>
      </c>
      <c r="L13" s="284">
        <v>6.7500000000000004E-2</v>
      </c>
      <c r="M13" s="281" t="s">
        <v>218</v>
      </c>
      <c r="N13" s="284">
        <v>9.2614165826264902E-3</v>
      </c>
      <c r="O13" s="284">
        <v>3.276328711607162E-2</v>
      </c>
    </row>
    <row r="14" spans="1:15">
      <c r="A14" s="280" t="s">
        <v>194</v>
      </c>
      <c r="B14" s="280" t="s">
        <v>199</v>
      </c>
      <c r="C14" s="280" t="s">
        <v>219</v>
      </c>
      <c r="D14" s="280" t="s">
        <v>214</v>
      </c>
      <c r="E14" s="286" t="s">
        <v>235</v>
      </c>
      <c r="F14" s="280" t="s">
        <v>236</v>
      </c>
      <c r="G14" s="280" t="s">
        <v>217</v>
      </c>
      <c r="H14" s="282">
        <v>8063.4</v>
      </c>
      <c r="I14" s="282">
        <v>6741.05</v>
      </c>
      <c r="J14" s="282">
        <v>7621.6136016867404</v>
      </c>
      <c r="K14" s="282">
        <v>8063.4</v>
      </c>
      <c r="L14" s="284">
        <v>0.06</v>
      </c>
      <c r="M14" s="281" t="s">
        <v>218</v>
      </c>
      <c r="N14" s="284">
        <v>1.4120095230080684E-3</v>
      </c>
      <c r="O14" s="284">
        <v>0.13556170674844889</v>
      </c>
    </row>
    <row r="15" spans="1:15">
      <c r="A15" s="280" t="s">
        <v>222</v>
      </c>
      <c r="B15" s="280" t="s">
        <v>223</v>
      </c>
      <c r="C15" s="280" t="s">
        <v>213</v>
      </c>
      <c r="D15" s="280" t="s">
        <v>214</v>
      </c>
      <c r="E15" s="286" t="s">
        <v>308</v>
      </c>
      <c r="F15" s="280" t="s">
        <v>237</v>
      </c>
      <c r="G15" s="280" t="s">
        <v>217</v>
      </c>
      <c r="H15" s="282">
        <v>20834.082181999998</v>
      </c>
      <c r="I15" s="282">
        <v>205815.78</v>
      </c>
      <c r="J15" s="282">
        <v>17095.446357841498</v>
      </c>
      <c r="K15" s="282">
        <v>20741.862996</v>
      </c>
      <c r="L15" s="284">
        <v>0.06</v>
      </c>
      <c r="M15" s="281" t="s">
        <v>218</v>
      </c>
      <c r="N15" s="284">
        <v>3.1671683082967628E-3</v>
      </c>
      <c r="O15" s="284">
        <v>0.14158169076627902</v>
      </c>
    </row>
    <row r="16" spans="1:15">
      <c r="A16" s="280" t="s">
        <v>211</v>
      </c>
      <c r="B16" s="280" t="s">
        <v>195</v>
      </c>
      <c r="C16" s="280" t="s">
        <v>213</v>
      </c>
      <c r="D16" s="280" t="s">
        <v>214</v>
      </c>
      <c r="E16" s="286" t="s">
        <v>238</v>
      </c>
      <c r="F16" s="280" t="s">
        <v>239</v>
      </c>
      <c r="G16" s="280" t="s">
        <v>217</v>
      </c>
      <c r="H16" s="282">
        <v>64834.246749999998</v>
      </c>
      <c r="I16" s="282">
        <v>44310.239999999998</v>
      </c>
      <c r="J16" s="282">
        <v>50631.681757787199</v>
      </c>
      <c r="K16" s="282">
        <v>64834.246749999998</v>
      </c>
      <c r="L16" s="284">
        <v>7.0000000000000007E-2</v>
      </c>
      <c r="M16" s="281" t="s">
        <v>218</v>
      </c>
      <c r="N16" s="284">
        <v>9.3802205863712917E-3</v>
      </c>
      <c r="O16" s="284">
        <v>0.10829067860934929</v>
      </c>
    </row>
    <row r="17" spans="1:15">
      <c r="A17" s="280" t="s">
        <v>222</v>
      </c>
      <c r="B17" s="280" t="s">
        <v>198</v>
      </c>
      <c r="C17" s="280" t="s">
        <v>213</v>
      </c>
      <c r="D17" s="280" t="s">
        <v>214</v>
      </c>
      <c r="E17" s="286" t="s">
        <v>277</v>
      </c>
      <c r="F17" s="280" t="s">
        <v>240</v>
      </c>
      <c r="G17" s="280" t="s">
        <v>217</v>
      </c>
      <c r="H17" s="282">
        <v>290107.87736599997</v>
      </c>
      <c r="I17" s="282">
        <v>216342.28</v>
      </c>
      <c r="J17" s="282">
        <v>243264.19234341901</v>
      </c>
      <c r="K17" s="282">
        <v>290107.87736599997</v>
      </c>
      <c r="L17" s="284">
        <v>6.25E-2</v>
      </c>
      <c r="M17" s="281" t="s">
        <v>218</v>
      </c>
      <c r="N17" s="284">
        <v>4.5068062243375333E-2</v>
      </c>
      <c r="O17" s="284">
        <v>0.14416272288376686</v>
      </c>
    </row>
    <row r="18" spans="1:15">
      <c r="A18" s="280" t="s">
        <v>194</v>
      </c>
      <c r="B18" s="280" t="s">
        <v>223</v>
      </c>
      <c r="C18" s="280" t="s">
        <v>213</v>
      </c>
      <c r="D18" s="280" t="s">
        <v>214</v>
      </c>
      <c r="E18" s="286" t="s">
        <v>241</v>
      </c>
      <c r="F18" s="280" t="s">
        <v>242</v>
      </c>
      <c r="G18" s="280" t="s">
        <v>217</v>
      </c>
      <c r="H18" s="282">
        <v>491536</v>
      </c>
      <c r="I18" s="282">
        <v>363876.65</v>
      </c>
      <c r="J18" s="282">
        <v>409516.13931038498</v>
      </c>
      <c r="K18" s="282">
        <v>491536</v>
      </c>
      <c r="L18" s="284">
        <v>6.5000000000000002E-2</v>
      </c>
      <c r="M18" s="281" t="s">
        <v>218</v>
      </c>
      <c r="N18" s="284">
        <v>7.5868538967101634E-2</v>
      </c>
      <c r="O18" s="284">
        <v>0.14158169076627902</v>
      </c>
    </row>
    <row r="19" spans="1:15">
      <c r="A19" s="280" t="s">
        <v>194</v>
      </c>
      <c r="B19" s="280" t="s">
        <v>223</v>
      </c>
      <c r="C19" s="280" t="s">
        <v>213</v>
      </c>
      <c r="D19" s="280" t="s">
        <v>214</v>
      </c>
      <c r="E19" s="286" t="s">
        <v>244</v>
      </c>
      <c r="F19" s="280" t="s">
        <v>245</v>
      </c>
      <c r="G19" s="280" t="s">
        <v>217</v>
      </c>
      <c r="H19" s="282">
        <v>122884</v>
      </c>
      <c r="I19" s="282">
        <v>90985.4</v>
      </c>
      <c r="J19" s="282">
        <v>102325.366281254</v>
      </c>
      <c r="K19" s="282">
        <v>122884</v>
      </c>
      <c r="L19" s="284">
        <v>6.5000000000000002E-2</v>
      </c>
      <c r="M19" s="281" t="s">
        <v>218</v>
      </c>
      <c r="N19" s="284">
        <v>1.8957191899946681E-2</v>
      </c>
      <c r="O19" s="284">
        <v>0.14158169076627902</v>
      </c>
    </row>
    <row r="20" spans="1:15">
      <c r="A20" s="280" t="s">
        <v>194</v>
      </c>
      <c r="B20" s="280" t="s">
        <v>223</v>
      </c>
      <c r="C20" s="280" t="s">
        <v>213</v>
      </c>
      <c r="D20" s="280" t="s">
        <v>214</v>
      </c>
      <c r="E20" s="286" t="s">
        <v>248</v>
      </c>
      <c r="F20" s="280" t="s">
        <v>245</v>
      </c>
      <c r="G20" s="280" t="s">
        <v>217</v>
      </c>
      <c r="H20" s="282">
        <v>122884</v>
      </c>
      <c r="I20" s="282">
        <v>91196.23</v>
      </c>
      <c r="J20" s="282">
        <v>102327.592100115</v>
      </c>
      <c r="K20" s="282">
        <v>122884</v>
      </c>
      <c r="L20" s="284">
        <v>6.5000000000000002E-2</v>
      </c>
      <c r="M20" s="281" t="s">
        <v>218</v>
      </c>
      <c r="N20" s="284">
        <v>1.8957604263731109E-2</v>
      </c>
      <c r="O20" s="284">
        <v>0.14158169076627902</v>
      </c>
    </row>
    <row r="21" spans="1:15">
      <c r="A21" s="280" t="s">
        <v>211</v>
      </c>
      <c r="B21" s="280" t="s">
        <v>195</v>
      </c>
      <c r="C21" s="280" t="s">
        <v>213</v>
      </c>
      <c r="D21" s="280" t="s">
        <v>214</v>
      </c>
      <c r="E21" s="286" t="s">
        <v>249</v>
      </c>
      <c r="F21" s="280" t="s">
        <v>239</v>
      </c>
      <c r="G21" s="280" t="s">
        <v>217</v>
      </c>
      <c r="H21" s="282">
        <v>129668.4935</v>
      </c>
      <c r="I21" s="282">
        <v>89470.67</v>
      </c>
      <c r="J21" s="282">
        <v>101266.67770719901</v>
      </c>
      <c r="K21" s="282">
        <v>129668.4935</v>
      </c>
      <c r="L21" s="284">
        <v>7.0000000000000007E-2</v>
      </c>
      <c r="M21" s="281" t="s">
        <v>218</v>
      </c>
      <c r="N21" s="284">
        <v>1.8761055172661707E-2</v>
      </c>
      <c r="O21" s="284">
        <v>0.10829067860934929</v>
      </c>
    </row>
    <row r="22" spans="1:15">
      <c r="A22" s="280" t="s">
        <v>222</v>
      </c>
      <c r="B22" s="280" t="s">
        <v>198</v>
      </c>
      <c r="C22" s="280" t="s">
        <v>213</v>
      </c>
      <c r="D22" s="280" t="s">
        <v>214</v>
      </c>
      <c r="E22" s="286" t="s">
        <v>259</v>
      </c>
      <c r="F22" s="280" t="s">
        <v>260</v>
      </c>
      <c r="G22" s="280" t="s">
        <v>217</v>
      </c>
      <c r="H22" s="282">
        <v>240753.4252</v>
      </c>
      <c r="I22" s="282">
        <v>179537.16</v>
      </c>
      <c r="J22" s="282">
        <v>200240.92114012901</v>
      </c>
      <c r="K22" s="282">
        <v>240753.4252</v>
      </c>
      <c r="L22" s="284">
        <v>6.25E-2</v>
      </c>
      <c r="M22" s="281" t="s">
        <v>218</v>
      </c>
      <c r="N22" s="284">
        <v>3.7097405132581911E-2</v>
      </c>
      <c r="O22" s="284">
        <v>0.14416272288376686</v>
      </c>
    </row>
    <row r="23" spans="1:15">
      <c r="A23" s="280" t="s">
        <v>194</v>
      </c>
      <c r="B23" s="280" t="s">
        <v>199</v>
      </c>
      <c r="C23" s="280" t="s">
        <v>219</v>
      </c>
      <c r="D23" s="280" t="s">
        <v>214</v>
      </c>
      <c r="E23" s="286" t="s">
        <v>250</v>
      </c>
      <c r="F23" s="280" t="s">
        <v>251</v>
      </c>
      <c r="G23" s="280" t="s">
        <v>217</v>
      </c>
      <c r="H23" s="282">
        <v>122857.52</v>
      </c>
      <c r="I23" s="282">
        <v>89314.96</v>
      </c>
      <c r="J23" s="282">
        <v>100220.169434004</v>
      </c>
      <c r="K23" s="282">
        <v>122857.52</v>
      </c>
      <c r="L23" s="284">
        <v>6.7500000000000004E-2</v>
      </c>
      <c r="M23" s="281" t="s">
        <v>218</v>
      </c>
      <c r="N23" s="284">
        <v>1.8567175014878447E-2</v>
      </c>
      <c r="O23" s="284">
        <v>0.13556170674844889</v>
      </c>
    </row>
    <row r="24" spans="1:15">
      <c r="A24" s="280" t="s">
        <v>194</v>
      </c>
      <c r="B24" s="280" t="s">
        <v>223</v>
      </c>
      <c r="C24" s="280" t="s">
        <v>213</v>
      </c>
      <c r="D24" s="280" t="s">
        <v>214</v>
      </c>
      <c r="E24" s="286" t="s">
        <v>253</v>
      </c>
      <c r="F24" s="280" t="s">
        <v>242</v>
      </c>
      <c r="G24" s="280" t="s">
        <v>217</v>
      </c>
      <c r="H24" s="282">
        <v>122884</v>
      </c>
      <c r="I24" s="282">
        <v>92528.85</v>
      </c>
      <c r="J24" s="282">
        <v>102673.931229571</v>
      </c>
      <c r="K24" s="282">
        <v>122884</v>
      </c>
      <c r="L24" s="284">
        <v>6.5000000000000002E-2</v>
      </c>
      <c r="M24" s="281" t="s">
        <v>218</v>
      </c>
      <c r="N24" s="284">
        <v>1.9021768386256813E-2</v>
      </c>
      <c r="O24" s="284">
        <v>0.14158169076627902</v>
      </c>
    </row>
    <row r="25" spans="1:15">
      <c r="A25" s="280" t="s">
        <v>194</v>
      </c>
      <c r="B25" s="280" t="s">
        <v>196</v>
      </c>
      <c r="C25" s="280" t="s">
        <v>213</v>
      </c>
      <c r="D25" s="280" t="s">
        <v>214</v>
      </c>
      <c r="E25" s="286" t="s">
        <v>254</v>
      </c>
      <c r="F25" s="280" t="s">
        <v>255</v>
      </c>
      <c r="G25" s="280" t="s">
        <v>217</v>
      </c>
      <c r="H25" s="282">
        <v>42151.26</v>
      </c>
      <c r="I25" s="282">
        <v>28083.33</v>
      </c>
      <c r="J25" s="282">
        <v>30608.615870918002</v>
      </c>
      <c r="K25" s="282">
        <v>42151.26</v>
      </c>
      <c r="L25" s="284">
        <v>5.5E-2</v>
      </c>
      <c r="M25" s="281" t="s">
        <v>218</v>
      </c>
      <c r="N25" s="284">
        <v>5.6706701959106359E-3</v>
      </c>
      <c r="O25" s="284">
        <v>5.6706701959106359E-3</v>
      </c>
    </row>
    <row r="26" spans="1:15">
      <c r="A26" s="280" t="s">
        <v>222</v>
      </c>
      <c r="B26" s="280" t="s">
        <v>223</v>
      </c>
      <c r="C26" s="280" t="s">
        <v>213</v>
      </c>
      <c r="D26" s="280" t="s">
        <v>214</v>
      </c>
      <c r="E26" s="286" t="s">
        <v>256</v>
      </c>
      <c r="F26" s="280" t="s">
        <v>237</v>
      </c>
      <c r="G26" s="280" t="s">
        <v>217</v>
      </c>
      <c r="H26" s="282">
        <v>36766.02738</v>
      </c>
      <c r="I26" s="282">
        <v>27555.37</v>
      </c>
      <c r="J26" s="282">
        <v>30277.9995469118</v>
      </c>
      <c r="K26" s="282">
        <v>36766.02738</v>
      </c>
      <c r="L26" s="284">
        <v>0.06</v>
      </c>
      <c r="M26" s="281" t="s">
        <v>218</v>
      </c>
      <c r="N26" s="284">
        <v>5.6094189409460231E-3</v>
      </c>
      <c r="O26" s="284">
        <v>0.14158169076627902</v>
      </c>
    </row>
    <row r="27" spans="1:15">
      <c r="A27" s="280" t="s">
        <v>194</v>
      </c>
      <c r="B27" s="280" t="s">
        <v>199</v>
      </c>
      <c r="C27" s="280" t="s">
        <v>219</v>
      </c>
      <c r="D27" s="280" t="s">
        <v>214</v>
      </c>
      <c r="E27" s="286" t="s">
        <v>257</v>
      </c>
      <c r="F27" s="280" t="s">
        <v>258</v>
      </c>
      <c r="G27" s="280" t="s">
        <v>217</v>
      </c>
      <c r="H27" s="282">
        <v>432398.69</v>
      </c>
      <c r="I27" s="282">
        <v>318822.7</v>
      </c>
      <c r="J27" s="282">
        <v>353355.41687366</v>
      </c>
      <c r="K27" s="282">
        <v>432398.69</v>
      </c>
      <c r="L27" s="284">
        <v>6.5000000000000002E-2</v>
      </c>
      <c r="M27" s="281" t="s">
        <v>218</v>
      </c>
      <c r="N27" s="284">
        <v>6.5463986985862546E-2</v>
      </c>
      <c r="O27" s="284">
        <v>0.13556170674844889</v>
      </c>
    </row>
    <row r="28" spans="1:15">
      <c r="A28" s="280" t="s">
        <v>194</v>
      </c>
      <c r="B28" s="280" t="s">
        <v>199</v>
      </c>
      <c r="C28" s="280" t="s">
        <v>219</v>
      </c>
      <c r="D28" s="280" t="s">
        <v>214</v>
      </c>
      <c r="E28" s="286" t="s">
        <v>261</v>
      </c>
      <c r="F28" s="280" t="s">
        <v>262</v>
      </c>
      <c r="G28" s="280" t="s">
        <v>217</v>
      </c>
      <c r="H28" s="282">
        <v>61789.05</v>
      </c>
      <c r="I28" s="282">
        <v>45659.71</v>
      </c>
      <c r="J28" s="282">
        <v>50462.061607667303</v>
      </c>
      <c r="K28" s="282">
        <v>61789.05</v>
      </c>
      <c r="L28" s="284">
        <v>6.5000000000000002E-2</v>
      </c>
      <c r="M28" s="281" t="s">
        <v>218</v>
      </c>
      <c r="N28" s="284">
        <v>9.3487961033444505E-3</v>
      </c>
      <c r="O28" s="284">
        <v>0.13556170674844889</v>
      </c>
    </row>
    <row r="29" spans="1:15">
      <c r="A29" s="280" t="s">
        <v>222</v>
      </c>
      <c r="B29" s="280" t="s">
        <v>198</v>
      </c>
      <c r="C29" s="280" t="s">
        <v>213</v>
      </c>
      <c r="D29" s="280" t="s">
        <v>214</v>
      </c>
      <c r="E29" s="286" t="s">
        <v>278</v>
      </c>
      <c r="F29" s="280" t="s">
        <v>260</v>
      </c>
      <c r="G29" s="280" t="s">
        <v>217</v>
      </c>
      <c r="H29" s="282">
        <v>180565.06890000001</v>
      </c>
      <c r="I29" s="282">
        <v>140761.69</v>
      </c>
      <c r="J29" s="282">
        <v>152060.55907661401</v>
      </c>
      <c r="K29" s="282">
        <v>180565.06890000001</v>
      </c>
      <c r="L29" s="284">
        <v>6.25E-2</v>
      </c>
      <c r="M29" s="281" t="s">
        <v>218</v>
      </c>
      <c r="N29" s="284">
        <v>2.8171325484486937E-2</v>
      </c>
      <c r="O29" s="284">
        <v>0.14416272288376686</v>
      </c>
    </row>
    <row r="30" spans="1:15">
      <c r="A30" s="280" t="s">
        <v>222</v>
      </c>
      <c r="B30" s="280" t="s">
        <v>198</v>
      </c>
      <c r="C30" s="280" t="s">
        <v>213</v>
      </c>
      <c r="D30" s="280" t="s">
        <v>214</v>
      </c>
      <c r="E30" s="286" t="s">
        <v>309</v>
      </c>
      <c r="F30" s="280" t="s">
        <v>260</v>
      </c>
      <c r="G30" s="280" t="s">
        <v>217</v>
      </c>
      <c r="H30" s="282">
        <v>170934.93189199999</v>
      </c>
      <c r="I30" s="282">
        <v>140466.13</v>
      </c>
      <c r="J30" s="282">
        <v>143742.37028896401</v>
      </c>
      <c r="K30" s="282">
        <v>170934.93189199999</v>
      </c>
      <c r="L30" s="284">
        <v>6.25E-2</v>
      </c>
      <c r="M30" s="281" t="s">
        <v>218</v>
      </c>
      <c r="N30" s="284">
        <v>2.6630265756696306E-2</v>
      </c>
      <c r="O30" s="284">
        <v>0.14416272288376686</v>
      </c>
    </row>
    <row r="31" spans="1:15">
      <c r="A31" s="280" t="s">
        <v>222</v>
      </c>
      <c r="B31" s="280" t="s">
        <v>198</v>
      </c>
      <c r="C31" s="280" t="s">
        <v>213</v>
      </c>
      <c r="D31" s="280" t="s">
        <v>214</v>
      </c>
      <c r="E31" s="286" t="s">
        <v>278</v>
      </c>
      <c r="F31" s="280" t="s">
        <v>279</v>
      </c>
      <c r="G31" s="280" t="s">
        <v>217</v>
      </c>
      <c r="H31" s="282">
        <v>36113.013780000001</v>
      </c>
      <c r="I31" s="282">
        <v>28344.06</v>
      </c>
      <c r="J31" s="282">
        <v>30684.7542619386</v>
      </c>
      <c r="K31" s="282">
        <v>36113.013780000001</v>
      </c>
      <c r="L31" s="284">
        <v>6.25E-2</v>
      </c>
      <c r="M31" s="281" t="s">
        <v>218</v>
      </c>
      <c r="N31" s="284">
        <v>5.684775887802941E-3</v>
      </c>
      <c r="O31" s="284">
        <v>0.14416272288376686</v>
      </c>
    </row>
    <row r="32" spans="1:15">
      <c r="A32" s="280" t="s">
        <v>194</v>
      </c>
      <c r="B32" s="280" t="s">
        <v>246</v>
      </c>
      <c r="C32" s="280" t="s">
        <v>219</v>
      </c>
      <c r="D32" s="280" t="s">
        <v>214</v>
      </c>
      <c r="E32" s="286" t="s">
        <v>280</v>
      </c>
      <c r="F32" s="280" t="s">
        <v>281</v>
      </c>
      <c r="G32" s="280" t="s">
        <v>217</v>
      </c>
      <c r="H32" s="282">
        <v>26191.8</v>
      </c>
      <c r="I32" s="282">
        <v>23386.67</v>
      </c>
      <c r="J32" s="282">
        <v>25209.519715116701</v>
      </c>
      <c r="K32" s="282">
        <v>26191.8</v>
      </c>
      <c r="L32" s="284">
        <v>0.06</v>
      </c>
      <c r="M32" s="281" t="s">
        <v>218</v>
      </c>
      <c r="N32" s="284">
        <v>4.6704128244347961E-3</v>
      </c>
      <c r="O32" s="284">
        <v>9.3125235373206952E-2</v>
      </c>
    </row>
    <row r="33" spans="1:15">
      <c r="A33" s="280" t="s">
        <v>194</v>
      </c>
      <c r="B33" s="280" t="s">
        <v>252</v>
      </c>
      <c r="C33" s="280" t="s">
        <v>219</v>
      </c>
      <c r="D33" s="280" t="s">
        <v>214</v>
      </c>
      <c r="E33" s="286" t="s">
        <v>286</v>
      </c>
      <c r="F33" s="280" t="s">
        <v>287</v>
      </c>
      <c r="G33" s="280" t="s">
        <v>217</v>
      </c>
      <c r="H33" s="282">
        <v>130180.5</v>
      </c>
      <c r="I33" s="282">
        <v>93474.43</v>
      </c>
      <c r="J33" s="282">
        <v>101590.236035977</v>
      </c>
      <c r="K33" s="282">
        <v>130180.5</v>
      </c>
      <c r="L33" s="284">
        <v>6.7500000000000004E-2</v>
      </c>
      <c r="M33" s="281" t="s">
        <v>218</v>
      </c>
      <c r="N33" s="284">
        <v>1.8820998836216362E-2</v>
      </c>
      <c r="O33" s="284">
        <v>0.19425540859084584</v>
      </c>
    </row>
    <row r="34" spans="1:15">
      <c r="A34" s="280" t="s">
        <v>194</v>
      </c>
      <c r="B34" s="280" t="s">
        <v>252</v>
      </c>
      <c r="C34" s="280" t="s">
        <v>219</v>
      </c>
      <c r="D34" s="280" t="s">
        <v>214</v>
      </c>
      <c r="E34" s="286" t="s">
        <v>288</v>
      </c>
      <c r="F34" s="280" t="s">
        <v>287</v>
      </c>
      <c r="G34" s="280" t="s">
        <v>217</v>
      </c>
      <c r="H34" s="282">
        <v>65090.25</v>
      </c>
      <c r="I34" s="282">
        <v>46927.43</v>
      </c>
      <c r="J34" s="282">
        <v>50796.158506694002</v>
      </c>
      <c r="K34" s="282">
        <v>65090.25</v>
      </c>
      <c r="L34" s="284">
        <v>6.7500000000000004E-2</v>
      </c>
      <c r="M34" s="281" t="s">
        <v>218</v>
      </c>
      <c r="N34" s="284">
        <v>9.4106921830576454E-3</v>
      </c>
      <c r="O34" s="284">
        <v>0.19425540859084584</v>
      </c>
    </row>
    <row r="35" spans="1:15">
      <c r="A35" s="280" t="s">
        <v>194</v>
      </c>
      <c r="B35" s="280" t="s">
        <v>246</v>
      </c>
      <c r="C35" s="280" t="s">
        <v>219</v>
      </c>
      <c r="D35" s="280" t="s">
        <v>214</v>
      </c>
      <c r="E35" s="286" t="s">
        <v>289</v>
      </c>
      <c r="F35" s="280" t="s">
        <v>290</v>
      </c>
      <c r="G35" s="280" t="s">
        <v>217</v>
      </c>
      <c r="H35" s="282">
        <v>60595.86</v>
      </c>
      <c r="I35" s="282">
        <v>48278.83</v>
      </c>
      <c r="J35" s="282">
        <v>51775.182952511997</v>
      </c>
      <c r="K35" s="282">
        <v>60595.86</v>
      </c>
      <c r="L35" s="284">
        <v>7.0000000000000007E-2</v>
      </c>
      <c r="M35" s="281" t="s">
        <v>218</v>
      </c>
      <c r="N35" s="284">
        <v>9.5920700267791859E-3</v>
      </c>
      <c r="O35" s="284">
        <v>9.3125235373206952E-2</v>
      </c>
    </row>
    <row r="36" spans="1:15">
      <c r="A36" s="280" t="s">
        <v>222</v>
      </c>
      <c r="B36" s="280" t="s">
        <v>198</v>
      </c>
      <c r="C36" s="280" t="s">
        <v>213</v>
      </c>
      <c r="D36" s="280" t="s">
        <v>214</v>
      </c>
      <c r="E36" s="286" t="s">
        <v>291</v>
      </c>
      <c r="F36" s="280" t="s">
        <v>279</v>
      </c>
      <c r="G36" s="280" t="s">
        <v>217</v>
      </c>
      <c r="H36" s="282">
        <v>9754.7945440000003</v>
      </c>
      <c r="I36" s="282">
        <v>7626.49</v>
      </c>
      <c r="J36" s="282">
        <v>8155.3326879405204</v>
      </c>
      <c r="K36" s="282">
        <v>9754.7945440000003</v>
      </c>
      <c r="L36" s="284">
        <v>6.25E-2</v>
      </c>
      <c r="M36" s="281" t="s">
        <v>218</v>
      </c>
      <c r="N36" s="284">
        <v>1.5108883788234194E-3</v>
      </c>
      <c r="O36" s="284">
        <v>0.14416272288376686</v>
      </c>
    </row>
    <row r="37" spans="1:15">
      <c r="A37" s="280" t="s">
        <v>194</v>
      </c>
      <c r="B37" s="280" t="s">
        <v>199</v>
      </c>
      <c r="C37" s="280" t="s">
        <v>219</v>
      </c>
      <c r="D37" s="280" t="s">
        <v>214</v>
      </c>
      <c r="E37" s="286" t="s">
        <v>292</v>
      </c>
      <c r="F37" s="280" t="s">
        <v>293</v>
      </c>
      <c r="G37" s="280" t="s">
        <v>217</v>
      </c>
      <c r="H37" s="282">
        <v>118989.68</v>
      </c>
      <c r="I37" s="282">
        <v>95017.25</v>
      </c>
      <c r="J37" s="282">
        <v>101404.671076481</v>
      </c>
      <c r="K37" s="282">
        <v>118989.68</v>
      </c>
      <c r="L37" s="284">
        <v>6.25E-2</v>
      </c>
      <c r="M37" s="281" t="s">
        <v>218</v>
      </c>
      <c r="N37" s="284">
        <v>1.878662035632505E-2</v>
      </c>
      <c r="O37" s="284">
        <v>0.13556170674844889</v>
      </c>
    </row>
    <row r="38" spans="1:15">
      <c r="A38" s="280" t="s">
        <v>194</v>
      </c>
      <c r="B38" s="280" t="s">
        <v>252</v>
      </c>
      <c r="C38" s="280" t="s">
        <v>219</v>
      </c>
      <c r="D38" s="280" t="s">
        <v>214</v>
      </c>
      <c r="E38" s="286" t="s">
        <v>294</v>
      </c>
      <c r="F38" s="280" t="s">
        <v>287</v>
      </c>
      <c r="G38" s="280" t="s">
        <v>217</v>
      </c>
      <c r="H38" s="282">
        <v>130180.5</v>
      </c>
      <c r="I38" s="282">
        <v>94822.88</v>
      </c>
      <c r="J38" s="282">
        <v>101591.682044282</v>
      </c>
      <c r="K38" s="282">
        <v>130180.5</v>
      </c>
      <c r="L38" s="284">
        <v>6.7500000000000004E-2</v>
      </c>
      <c r="M38" s="281" t="s">
        <v>218</v>
      </c>
      <c r="N38" s="284">
        <v>1.8821266729290419E-2</v>
      </c>
      <c r="O38" s="284">
        <v>0.19425540859084584</v>
      </c>
    </row>
    <row r="39" spans="1:15">
      <c r="A39" s="280" t="s">
        <v>211</v>
      </c>
      <c r="B39" s="280" t="s">
        <v>195</v>
      </c>
      <c r="C39" s="280" t="s">
        <v>213</v>
      </c>
      <c r="D39" s="280" t="s">
        <v>214</v>
      </c>
      <c r="E39" s="286" t="s">
        <v>295</v>
      </c>
      <c r="F39" s="280" t="s">
        <v>231</v>
      </c>
      <c r="G39" s="280" t="s">
        <v>217</v>
      </c>
      <c r="H39" s="282">
        <v>34487.671199999997</v>
      </c>
      <c r="I39" s="282">
        <v>28437.439999999999</v>
      </c>
      <c r="J39" s="282">
        <v>30201.946869580399</v>
      </c>
      <c r="K39" s="282">
        <v>34487.671199999997</v>
      </c>
      <c r="L39" s="284">
        <v>0.06</v>
      </c>
      <c r="M39" s="281" t="s">
        <v>218</v>
      </c>
      <c r="N39" s="284">
        <v>5.5953291287022698E-3</v>
      </c>
      <c r="O39" s="284">
        <v>0.10829067860934929</v>
      </c>
    </row>
    <row r="40" spans="1:15">
      <c r="A40" s="280" t="s">
        <v>194</v>
      </c>
      <c r="B40" s="280" t="s">
        <v>246</v>
      </c>
      <c r="C40" s="280" t="s">
        <v>219</v>
      </c>
      <c r="D40" s="280" t="s">
        <v>214</v>
      </c>
      <c r="E40" s="286" t="s">
        <v>296</v>
      </c>
      <c r="F40" s="280" t="s">
        <v>290</v>
      </c>
      <c r="G40" s="280" t="s">
        <v>217</v>
      </c>
      <c r="H40" s="282">
        <v>50555.3</v>
      </c>
      <c r="I40" s="282">
        <v>41024.239999999998</v>
      </c>
      <c r="J40" s="282">
        <v>43567.743602144001</v>
      </c>
      <c r="K40" s="282">
        <v>50555.3</v>
      </c>
      <c r="L40" s="284">
        <v>7.0000000000000007E-2</v>
      </c>
      <c r="M40" s="281" t="s">
        <v>218</v>
      </c>
      <c r="N40" s="284">
        <v>8.0715281667633476E-3</v>
      </c>
      <c r="O40" s="284">
        <v>9.3125235373206952E-2</v>
      </c>
    </row>
    <row r="41" spans="1:15">
      <c r="A41" s="280" t="s">
        <v>211</v>
      </c>
      <c r="B41" s="280" t="s">
        <v>227</v>
      </c>
      <c r="C41" s="280" t="s">
        <v>213</v>
      </c>
      <c r="D41" s="280" t="s">
        <v>214</v>
      </c>
      <c r="E41" s="286" t="s">
        <v>310</v>
      </c>
      <c r="F41" s="280" t="s">
        <v>229</v>
      </c>
      <c r="G41" s="280" t="s">
        <v>217</v>
      </c>
      <c r="H41" s="282">
        <v>12019.45204</v>
      </c>
      <c r="I41" s="282">
        <v>9736.92</v>
      </c>
      <c r="J41" s="282">
        <v>10436.3429311827</v>
      </c>
      <c r="K41" s="282">
        <v>12019.45204</v>
      </c>
      <c r="L41" s="284">
        <v>0.09</v>
      </c>
      <c r="M41" s="281" t="s">
        <v>218</v>
      </c>
      <c r="N41" s="284">
        <v>1.9334771315285041E-3</v>
      </c>
      <c r="O41" s="284">
        <v>3.8697142605007562E-3</v>
      </c>
    </row>
    <row r="42" spans="1:15">
      <c r="A42" s="280" t="s">
        <v>194</v>
      </c>
      <c r="B42" s="280" t="s">
        <v>252</v>
      </c>
      <c r="C42" s="280" t="s">
        <v>219</v>
      </c>
      <c r="D42" s="280" t="s">
        <v>214</v>
      </c>
      <c r="E42" s="286" t="s">
        <v>311</v>
      </c>
      <c r="F42" s="280" t="s">
        <v>312</v>
      </c>
      <c r="G42" s="280" t="s">
        <v>217</v>
      </c>
      <c r="H42" s="282">
        <v>122303.67999999999</v>
      </c>
      <c r="I42" s="282">
        <v>95677.45</v>
      </c>
      <c r="J42" s="282">
        <v>101110.97105557899</v>
      </c>
      <c r="K42" s="282">
        <v>122303.67999999999</v>
      </c>
      <c r="L42" s="284">
        <v>7.0000000000000007E-2</v>
      </c>
      <c r="M42" s="281" t="s">
        <v>218</v>
      </c>
      <c r="N42" s="284">
        <v>1.873220835801415E-2</v>
      </c>
      <c r="O42" s="284">
        <v>0.19425540859084584</v>
      </c>
    </row>
    <row r="43" spans="1:15">
      <c r="A43" s="280" t="s">
        <v>211</v>
      </c>
      <c r="B43" s="280" t="s">
        <v>313</v>
      </c>
      <c r="C43" s="280" t="s">
        <v>213</v>
      </c>
      <c r="D43" s="280" t="s">
        <v>214</v>
      </c>
      <c r="E43" s="286" t="s">
        <v>314</v>
      </c>
      <c r="F43" s="280" t="s">
        <v>315</v>
      </c>
      <c r="G43" s="280" t="s">
        <v>217</v>
      </c>
      <c r="H43" s="282">
        <v>112819.485995</v>
      </c>
      <c r="I43" s="282">
        <v>68943.570000000007</v>
      </c>
      <c r="J43" s="282">
        <v>72520.601465292493</v>
      </c>
      <c r="K43" s="282">
        <v>112819.485995</v>
      </c>
      <c r="L43" s="284">
        <v>6.7500000000000004E-2</v>
      </c>
      <c r="M43" s="281" t="s">
        <v>218</v>
      </c>
      <c r="N43" s="284">
        <v>1.3435446249938959E-2</v>
      </c>
      <c r="O43" s="284">
        <v>2.267019995699484E-2</v>
      </c>
    </row>
    <row r="44" spans="1:15">
      <c r="A44" s="280" t="s">
        <v>194</v>
      </c>
      <c r="B44" s="280" t="s">
        <v>199</v>
      </c>
      <c r="C44" s="280" t="s">
        <v>219</v>
      </c>
      <c r="D44" s="280" t="s">
        <v>214</v>
      </c>
      <c r="E44" s="286" t="s">
        <v>316</v>
      </c>
      <c r="F44" s="280" t="s">
        <v>317</v>
      </c>
      <c r="G44" s="280" t="s">
        <v>217</v>
      </c>
      <c r="H44" s="282">
        <v>122174.66</v>
      </c>
      <c r="I44" s="282">
        <v>97188.27</v>
      </c>
      <c r="J44" s="282">
        <v>101232.484437044</v>
      </c>
      <c r="K44" s="282">
        <v>122174.66</v>
      </c>
      <c r="L44" s="284">
        <v>6.25E-2</v>
      </c>
      <c r="M44" s="281" t="s">
        <v>218</v>
      </c>
      <c r="N44" s="284">
        <v>1.8754720395591538E-2</v>
      </c>
      <c r="O44" s="284">
        <v>0.13556170674844889</v>
      </c>
    </row>
    <row r="45" spans="1:15">
      <c r="A45" s="280" t="s">
        <v>318</v>
      </c>
      <c r="B45" s="280" t="s">
        <v>319</v>
      </c>
      <c r="C45" s="280" t="s">
        <v>320</v>
      </c>
      <c r="D45" s="280" t="s">
        <v>214</v>
      </c>
      <c r="E45" s="286" t="s">
        <v>321</v>
      </c>
      <c r="F45" s="280" t="s">
        <v>322</v>
      </c>
      <c r="G45" s="280" t="s">
        <v>217</v>
      </c>
      <c r="H45" s="282">
        <v>68921.399999999994</v>
      </c>
      <c r="I45" s="282">
        <v>48037.99</v>
      </c>
      <c r="J45" s="282">
        <v>50744.101409018302</v>
      </c>
      <c r="K45" s="282">
        <v>68921.399999999994</v>
      </c>
      <c r="L45" s="284">
        <v>8.5000000000000006E-2</v>
      </c>
      <c r="M45" s="281" t="s">
        <v>218</v>
      </c>
      <c r="N45" s="284">
        <v>9.4010478844222499E-3</v>
      </c>
      <c r="O45" s="284">
        <v>1.7028349065356649E-2</v>
      </c>
    </row>
    <row r="46" spans="1:15">
      <c r="A46" s="280" t="s">
        <v>211</v>
      </c>
      <c r="B46" s="280" t="s">
        <v>313</v>
      </c>
      <c r="C46" s="280" t="s">
        <v>213</v>
      </c>
      <c r="D46" s="280" t="s">
        <v>214</v>
      </c>
      <c r="E46" s="286" t="s">
        <v>323</v>
      </c>
      <c r="F46" s="280" t="s">
        <v>315</v>
      </c>
      <c r="G46" s="280" t="s">
        <v>217</v>
      </c>
      <c r="H46" s="282">
        <v>3178.1</v>
      </c>
      <c r="I46" s="282">
        <v>1948.94</v>
      </c>
      <c r="J46" s="282">
        <v>2033.81574862407</v>
      </c>
      <c r="K46" s="282">
        <v>3178.1</v>
      </c>
      <c r="L46" s="284">
        <v>6.7500000000000004E-2</v>
      </c>
      <c r="M46" s="281" t="s">
        <v>218</v>
      </c>
      <c r="N46" s="284">
        <v>3.7679254750797378E-4</v>
      </c>
      <c r="O46" s="284">
        <v>2.267019995699484E-2</v>
      </c>
    </row>
    <row r="47" spans="1:15">
      <c r="A47" s="280" t="s">
        <v>211</v>
      </c>
      <c r="B47" s="280" t="s">
        <v>313</v>
      </c>
      <c r="C47" s="280" t="s">
        <v>213</v>
      </c>
      <c r="D47" s="280" t="s">
        <v>214</v>
      </c>
      <c r="E47" s="286" t="s">
        <v>324</v>
      </c>
      <c r="F47" s="280" t="s">
        <v>315</v>
      </c>
      <c r="G47" s="280" t="s">
        <v>217</v>
      </c>
      <c r="H47" s="282">
        <v>23835.049650000001</v>
      </c>
      <c r="I47" s="282">
        <v>15260.89</v>
      </c>
      <c r="J47" s="282">
        <v>15797.6501737199</v>
      </c>
      <c r="K47" s="282">
        <v>23835.049650000001</v>
      </c>
      <c r="L47" s="284">
        <v>6.7500000000000004E-2</v>
      </c>
      <c r="M47" s="281" t="s">
        <v>218</v>
      </c>
      <c r="N47" s="284">
        <v>2.9267335832278249E-3</v>
      </c>
      <c r="O47" s="284">
        <v>2.267019995699484E-2</v>
      </c>
    </row>
    <row r="48" spans="1:15">
      <c r="A48" s="280" t="s">
        <v>211</v>
      </c>
      <c r="B48" s="280" t="s">
        <v>252</v>
      </c>
      <c r="C48" s="280" t="s">
        <v>219</v>
      </c>
      <c r="D48" s="280" t="s">
        <v>214</v>
      </c>
      <c r="E48" s="286" t="s">
        <v>325</v>
      </c>
      <c r="F48" s="280" t="s">
        <v>326</v>
      </c>
      <c r="G48" s="280" t="s">
        <v>217</v>
      </c>
      <c r="H48" s="282">
        <v>329964.34999999998</v>
      </c>
      <c r="I48" s="282">
        <v>200071.2</v>
      </c>
      <c r="J48" s="282">
        <v>206536.09138114299</v>
      </c>
      <c r="K48" s="282">
        <v>329964.34999999998</v>
      </c>
      <c r="L48" s="284">
        <v>6.5000000000000002E-2</v>
      </c>
      <c r="M48" s="281" t="s">
        <v>218</v>
      </c>
      <c r="N48" s="284">
        <v>3.8263672644136361E-2</v>
      </c>
      <c r="O48" s="284">
        <v>0.19425540859084584</v>
      </c>
    </row>
    <row r="49" spans="1:15">
      <c r="A49" s="280" t="s">
        <v>211</v>
      </c>
      <c r="B49" s="280" t="s">
        <v>313</v>
      </c>
      <c r="C49" s="280" t="s">
        <v>213</v>
      </c>
      <c r="D49" s="280" t="s">
        <v>214</v>
      </c>
      <c r="E49" s="286" t="s">
        <v>327</v>
      </c>
      <c r="F49" s="280" t="s">
        <v>315</v>
      </c>
      <c r="G49" s="280" t="s">
        <v>217</v>
      </c>
      <c r="H49" s="282">
        <v>47670.099300000002</v>
      </c>
      <c r="I49" s="282">
        <v>31168.37</v>
      </c>
      <c r="J49" s="282">
        <v>32015.0282514223</v>
      </c>
      <c r="K49" s="282">
        <v>47670.099300000002</v>
      </c>
      <c r="L49" s="284">
        <v>6.7500000000000004E-2</v>
      </c>
      <c r="M49" s="281" t="s">
        <v>218</v>
      </c>
      <c r="N49" s="284">
        <v>5.9312275763200844E-3</v>
      </c>
      <c r="O49" s="284">
        <v>2.267019995699484E-2</v>
      </c>
    </row>
    <row r="50" spans="1:15">
      <c r="A50" s="280" t="s">
        <v>211</v>
      </c>
      <c r="B50" s="280" t="s">
        <v>252</v>
      </c>
      <c r="C50" s="280" t="s">
        <v>219</v>
      </c>
      <c r="D50" s="280" t="s">
        <v>214</v>
      </c>
      <c r="E50" s="286" t="s">
        <v>328</v>
      </c>
      <c r="F50" s="280" t="s">
        <v>326</v>
      </c>
      <c r="G50" s="280" t="s">
        <v>217</v>
      </c>
      <c r="H50" s="282">
        <v>41245.47</v>
      </c>
      <c r="I50" s="282">
        <v>25093.5</v>
      </c>
      <c r="J50" s="282">
        <v>25811.526521153701</v>
      </c>
      <c r="K50" s="282">
        <v>41245.47</v>
      </c>
      <c r="L50" s="284">
        <v>6.5000000000000002E-2</v>
      </c>
      <c r="M50" s="281" t="s">
        <v>218</v>
      </c>
      <c r="N50" s="284">
        <v>4.781942926518663E-3</v>
      </c>
      <c r="O50" s="284">
        <v>0.19425540859084584</v>
      </c>
    </row>
    <row r="51" spans="1:15">
      <c r="A51" s="280" t="s">
        <v>211</v>
      </c>
      <c r="B51" s="280" t="s">
        <v>252</v>
      </c>
      <c r="C51" s="280" t="s">
        <v>219</v>
      </c>
      <c r="D51" s="280" t="s">
        <v>214</v>
      </c>
      <c r="E51" s="286" t="s">
        <v>329</v>
      </c>
      <c r="F51" s="280" t="s">
        <v>326</v>
      </c>
      <c r="G51" s="280" t="s">
        <v>217</v>
      </c>
      <c r="H51" s="282">
        <v>32996.449999999997</v>
      </c>
      <c r="I51" s="282">
        <v>20156.72</v>
      </c>
      <c r="J51" s="282">
        <v>20655.434000756799</v>
      </c>
      <c r="K51" s="282">
        <v>32996.449999999997</v>
      </c>
      <c r="L51" s="284">
        <v>6.5000000000000002E-2</v>
      </c>
      <c r="M51" s="281" t="s">
        <v>218</v>
      </c>
      <c r="N51" s="284">
        <v>3.8267053455030291E-3</v>
      </c>
      <c r="O51" s="284">
        <v>0.19425540859084584</v>
      </c>
    </row>
    <row r="52" spans="1:15">
      <c r="A52" s="280" t="s">
        <v>318</v>
      </c>
      <c r="B52" s="280" t="s">
        <v>319</v>
      </c>
      <c r="C52" s="280" t="s">
        <v>320</v>
      </c>
      <c r="D52" s="280" t="s">
        <v>214</v>
      </c>
      <c r="E52" s="286" t="s">
        <v>330</v>
      </c>
      <c r="F52" s="280" t="s">
        <v>322</v>
      </c>
      <c r="G52" s="280" t="s">
        <v>217</v>
      </c>
      <c r="H52" s="282">
        <v>55137.120000000003</v>
      </c>
      <c r="I52" s="282">
        <v>40335.68</v>
      </c>
      <c r="J52" s="282">
        <v>41169.936517799797</v>
      </c>
      <c r="K52" s="282">
        <v>55137.120000000003</v>
      </c>
      <c r="L52" s="284">
        <v>8.5000000000000006E-2</v>
      </c>
      <c r="M52" s="281" t="s">
        <v>218</v>
      </c>
      <c r="N52" s="284">
        <v>7.6273011809343981E-3</v>
      </c>
      <c r="O52" s="284">
        <v>1.7028349065356649E-2</v>
      </c>
    </row>
    <row r="53" spans="1:15">
      <c r="A53" s="280" t="s">
        <v>194</v>
      </c>
      <c r="B53" s="280" t="s">
        <v>252</v>
      </c>
      <c r="C53" s="280" t="s">
        <v>219</v>
      </c>
      <c r="D53" s="280" t="s">
        <v>214</v>
      </c>
      <c r="E53" s="286" t="s">
        <v>330</v>
      </c>
      <c r="F53" s="280" t="s">
        <v>331</v>
      </c>
      <c r="G53" s="280" t="s">
        <v>217</v>
      </c>
      <c r="H53" s="282">
        <v>258589.04</v>
      </c>
      <c r="I53" s="282">
        <v>202204.06</v>
      </c>
      <c r="J53" s="282">
        <v>205178.320552391</v>
      </c>
      <c r="K53" s="282">
        <v>258589.04</v>
      </c>
      <c r="L53" s="284">
        <v>6.5000000000000002E-2</v>
      </c>
      <c r="M53" s="281" t="s">
        <v>218</v>
      </c>
      <c r="N53" s="284">
        <v>3.801212678515499E-2</v>
      </c>
      <c r="O53" s="284">
        <v>0.19425540859084584</v>
      </c>
    </row>
    <row r="54" spans="1:15">
      <c r="A54" s="280" t="s">
        <v>194</v>
      </c>
      <c r="B54" s="280" t="s">
        <v>246</v>
      </c>
      <c r="C54" s="280" t="s">
        <v>219</v>
      </c>
      <c r="D54" s="280" t="s">
        <v>214</v>
      </c>
      <c r="E54" s="286" t="s">
        <v>330</v>
      </c>
      <c r="F54" s="280" t="s">
        <v>332</v>
      </c>
      <c r="G54" s="280" t="s">
        <v>217</v>
      </c>
      <c r="H54" s="282">
        <v>171834.3</v>
      </c>
      <c r="I54" s="282">
        <v>152549.51999999999</v>
      </c>
      <c r="J54" s="282">
        <v>154818.19901266601</v>
      </c>
      <c r="K54" s="282">
        <v>171834.3</v>
      </c>
      <c r="L54" s="284">
        <v>7.0000000000000007E-2</v>
      </c>
      <c r="M54" s="281" t="s">
        <v>218</v>
      </c>
      <c r="N54" s="284">
        <v>2.8682216491854595E-2</v>
      </c>
      <c r="O54" s="284">
        <v>9.3125235373206952E-2</v>
      </c>
    </row>
    <row r="55" spans="1:15" ht="15" customHeight="1">
      <c r="A55" s="280" t="s">
        <v>194</v>
      </c>
      <c r="B55" s="280" t="s">
        <v>252</v>
      </c>
      <c r="C55" s="280" t="s">
        <v>219</v>
      </c>
      <c r="D55" s="280" t="s">
        <v>214</v>
      </c>
      <c r="E55" s="286" t="s">
        <v>330</v>
      </c>
      <c r="F55" s="280" t="s">
        <v>331</v>
      </c>
      <c r="G55" s="280" t="s">
        <v>217</v>
      </c>
      <c r="H55" s="282">
        <v>258589.04</v>
      </c>
      <c r="I55" s="282">
        <v>201584.86</v>
      </c>
      <c r="J55" s="282">
        <v>204587.62354613299</v>
      </c>
      <c r="K55" s="282">
        <v>258589.04</v>
      </c>
      <c r="L55" s="284">
        <v>6.5000000000000002E-2</v>
      </c>
      <c r="M55" s="281" t="s">
        <v>218</v>
      </c>
      <c r="N55" s="284">
        <v>3.7902691980186122E-2</v>
      </c>
      <c r="O55" s="284">
        <v>0.19425540859084584</v>
      </c>
    </row>
    <row r="56" spans="1:15" ht="12" customHeight="1">
      <c r="A56" s="280" t="s">
        <v>194</v>
      </c>
      <c r="B56" s="280" t="s">
        <v>246</v>
      </c>
      <c r="C56" s="280" t="s">
        <v>219</v>
      </c>
      <c r="D56" s="280" t="s">
        <v>214</v>
      </c>
      <c r="E56" s="286" t="s">
        <v>333</v>
      </c>
      <c r="F56" s="280" t="s">
        <v>247</v>
      </c>
      <c r="G56" s="280" t="s">
        <v>217</v>
      </c>
      <c r="H56" s="282">
        <v>163290.41</v>
      </c>
      <c r="I56" s="282">
        <v>149293.09</v>
      </c>
      <c r="J56" s="282">
        <v>151062.51398065401</v>
      </c>
      <c r="K56" s="282">
        <v>163290.41</v>
      </c>
      <c r="L56" s="284">
        <v>7.0000000000000007E-2</v>
      </c>
      <c r="M56" s="281" t="s">
        <v>218</v>
      </c>
      <c r="N56" s="284">
        <v>2.7986423801780909E-2</v>
      </c>
      <c r="O56" s="284">
        <v>9.3125235373206952E-2</v>
      </c>
    </row>
    <row r="57" spans="1:15">
      <c r="A57" s="280" t="s">
        <v>211</v>
      </c>
      <c r="B57" s="280" t="s">
        <v>252</v>
      </c>
      <c r="C57" s="280" t="s">
        <v>219</v>
      </c>
      <c r="D57" s="280" t="s">
        <v>214</v>
      </c>
      <c r="E57" s="286" t="s">
        <v>334</v>
      </c>
      <c r="F57" s="280" t="s">
        <v>335</v>
      </c>
      <c r="G57" s="280" t="s">
        <v>217</v>
      </c>
      <c r="H57" s="282">
        <v>12892.0548</v>
      </c>
      <c r="I57" s="282">
        <v>10212.93</v>
      </c>
      <c r="J57" s="282">
        <v>10292.7249157404</v>
      </c>
      <c r="K57" s="282">
        <v>12892.0548</v>
      </c>
      <c r="L57" s="284">
        <v>5.8000000000000003E-2</v>
      </c>
      <c r="M57" s="281" t="s">
        <v>218</v>
      </c>
      <c r="N57" s="284">
        <v>1.9068699042301841E-3</v>
      </c>
      <c r="O57" s="284">
        <v>0.19425540859084584</v>
      </c>
    </row>
    <row r="58" spans="1:15">
      <c r="A58" s="280" t="s">
        <v>211</v>
      </c>
      <c r="B58" s="280" t="s">
        <v>252</v>
      </c>
      <c r="C58" s="280" t="s">
        <v>219</v>
      </c>
      <c r="D58" s="280" t="s">
        <v>214</v>
      </c>
      <c r="E58" s="286" t="s">
        <v>336</v>
      </c>
      <c r="F58" s="280" t="s">
        <v>337</v>
      </c>
      <c r="G58" s="280" t="s">
        <v>217</v>
      </c>
      <c r="H58" s="282">
        <v>20723.01368</v>
      </c>
      <c r="I58" s="282">
        <v>20352.82</v>
      </c>
      <c r="J58" s="282">
        <v>20382.9985234944</v>
      </c>
      <c r="K58" s="282">
        <v>20723.01368</v>
      </c>
      <c r="L58" s="284">
        <v>7.2499999999999995E-2</v>
      </c>
      <c r="M58" s="281" t="s">
        <v>218</v>
      </c>
      <c r="N58" s="284">
        <v>3.7762328985379112E-3</v>
      </c>
      <c r="O58" s="284">
        <v>0.19425540859084584</v>
      </c>
    </row>
    <row r="59" spans="1:15">
      <c r="A59" s="280" t="s">
        <v>194</v>
      </c>
      <c r="B59" s="280" t="s">
        <v>338</v>
      </c>
      <c r="C59" s="280" t="s">
        <v>219</v>
      </c>
      <c r="D59" s="280" t="s">
        <v>214</v>
      </c>
      <c r="E59" s="286" t="s">
        <v>339</v>
      </c>
      <c r="F59" s="280" t="s">
        <v>340</v>
      </c>
      <c r="G59" s="280" t="s">
        <v>217</v>
      </c>
      <c r="H59" s="282">
        <v>243484.96</v>
      </c>
      <c r="I59" s="282">
        <v>204678.94</v>
      </c>
      <c r="J59" s="282">
        <v>204743.24179903601</v>
      </c>
      <c r="K59" s="282">
        <v>243484.96</v>
      </c>
      <c r="L59" s="284">
        <v>6.2E-2</v>
      </c>
      <c r="M59" s="281" t="s">
        <v>218</v>
      </c>
      <c r="N59" s="284">
        <v>3.7931522417746527E-2</v>
      </c>
      <c r="O59" s="284">
        <v>3.7931522417746527E-2</v>
      </c>
    </row>
    <row r="60" spans="1:15">
      <c r="A60" s="280" t="s">
        <v>194</v>
      </c>
      <c r="B60" s="280" t="s">
        <v>246</v>
      </c>
      <c r="C60" s="280" t="s">
        <v>219</v>
      </c>
      <c r="D60" s="280" t="s">
        <v>214</v>
      </c>
      <c r="E60" s="286" t="s">
        <v>341</v>
      </c>
      <c r="F60" s="280" t="s">
        <v>281</v>
      </c>
      <c r="G60" s="280" t="s">
        <v>217</v>
      </c>
      <c r="H60" s="282">
        <v>78575.399999999994</v>
      </c>
      <c r="I60" s="282">
        <v>76229.570000000007</v>
      </c>
      <c r="J60" s="282">
        <v>76229.570000000007</v>
      </c>
      <c r="K60" s="282">
        <v>78575.399999999994</v>
      </c>
      <c r="L60" s="284">
        <v>0.06</v>
      </c>
      <c r="M60" s="281" t="s">
        <v>218</v>
      </c>
      <c r="N60" s="284">
        <v>1.4122584061594126E-2</v>
      </c>
      <c r="O60" s="284">
        <v>9.3125235373206952E-2</v>
      </c>
    </row>
    <row r="61" spans="1:15">
      <c r="A61" s="404" t="s">
        <v>193</v>
      </c>
      <c r="B61" s="405"/>
      <c r="C61" s="405"/>
      <c r="D61" s="405"/>
      <c r="E61" s="405"/>
      <c r="F61" s="405"/>
      <c r="G61" s="405"/>
      <c r="H61" s="405"/>
      <c r="I61" s="405"/>
      <c r="J61" s="283">
        <v>5365767.2093699714</v>
      </c>
      <c r="K61" s="404"/>
      <c r="L61" s="404"/>
      <c r="M61" s="404"/>
      <c r="N61" s="404"/>
      <c r="O61" s="404"/>
    </row>
  </sheetData>
  <mergeCells count="3">
    <mergeCell ref="A2:J2"/>
    <mergeCell ref="A61:I61"/>
    <mergeCell ref="K61:O6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36"/>
  <sheetViews>
    <sheetView showGridLines="0" topLeftCell="A7" zoomScale="85" zoomScaleNormal="85" workbookViewId="0">
      <selection activeCell="B32" sqref="B32"/>
    </sheetView>
  </sheetViews>
  <sheetFormatPr baseColWidth="10" defaultColWidth="9.140625" defaultRowHeight="14.25"/>
  <cols>
    <col min="1" max="1" width="3.7109375" style="1" customWidth="1"/>
    <col min="2" max="2" width="70.85546875" style="1" customWidth="1"/>
    <col min="3" max="3" width="19.85546875" style="1" customWidth="1"/>
    <col min="4" max="4" width="2.85546875" style="1" customWidth="1"/>
    <col min="5" max="5" width="17.140625" style="1" bestFit="1" customWidth="1"/>
    <col min="6" max="6" width="15.140625" style="4" bestFit="1" customWidth="1"/>
    <col min="7" max="7" width="7.42578125" style="4" customWidth="1"/>
    <col min="8" max="8" width="19.7109375" style="16" customWidth="1"/>
    <col min="9" max="9" width="12.28515625" style="4" bestFit="1" customWidth="1"/>
    <col min="10" max="10" width="12.85546875" style="4" bestFit="1" customWidth="1"/>
    <col min="11" max="16384" width="9.140625" style="4"/>
  </cols>
  <sheetData>
    <row r="1" spans="1:9" ht="15">
      <c r="B1" s="2"/>
      <c r="C1" s="2"/>
      <c r="E1" s="2"/>
      <c r="F1" s="2"/>
      <c r="G1" s="2"/>
      <c r="H1" s="15"/>
    </row>
    <row r="2" spans="1:9">
      <c r="B2" s="2"/>
      <c r="C2" s="3"/>
      <c r="E2" s="365"/>
      <c r="F2" s="365"/>
      <c r="G2" s="365"/>
      <c r="H2" s="365"/>
    </row>
    <row r="3" spans="1:9" ht="23.25">
      <c r="B3" s="360" t="s">
        <v>284</v>
      </c>
      <c r="C3" s="360"/>
      <c r="D3" s="360"/>
      <c r="E3" s="360"/>
      <c r="F3" s="3"/>
      <c r="G3" s="367"/>
      <c r="H3" s="367"/>
    </row>
    <row r="4" spans="1:9" ht="18">
      <c r="A4" s="4"/>
      <c r="B4" s="366" t="str">
        <f>+"ESTADO DE FLUJOS DE CAJA AL "&amp;UPPER(TEXT(INDICE!O3,"DD \D\E MMMM \D\Eyyyy"))</f>
        <v>ESTADO DE FLUJOS DE CAJA AL 31 DE MARZO DE2021</v>
      </c>
      <c r="C4" s="366"/>
      <c r="D4" s="366"/>
      <c r="E4" s="366"/>
    </row>
    <row r="5" spans="1:9">
      <c r="C5" s="6"/>
    </row>
    <row r="6" spans="1:9" ht="15">
      <c r="A6" s="22"/>
      <c r="B6" s="94"/>
      <c r="C6" s="363">
        <f>+INDICE!P3</f>
        <v>2021</v>
      </c>
      <c r="D6" s="82"/>
      <c r="E6" s="361">
        <f>+INDICE!P2</f>
        <v>2020</v>
      </c>
      <c r="G6" s="17"/>
      <c r="I6" s="17"/>
    </row>
    <row r="7" spans="1:9" s="7" customFormat="1" ht="15">
      <c r="A7" s="1"/>
      <c r="B7" s="90"/>
      <c r="C7" s="364"/>
      <c r="D7" s="215"/>
      <c r="E7" s="362"/>
      <c r="G7" s="18"/>
      <c r="H7" s="19"/>
      <c r="I7" s="18"/>
    </row>
    <row r="8" spans="1:9" s="7" customFormat="1" ht="15">
      <c r="A8" s="22"/>
      <c r="B8" s="90"/>
      <c r="C8" s="79" t="s">
        <v>84</v>
      </c>
      <c r="D8" s="79"/>
      <c r="E8" s="84" t="s">
        <v>84</v>
      </c>
      <c r="G8" s="18"/>
      <c r="H8" s="19"/>
      <c r="I8" s="18"/>
    </row>
    <row r="9" spans="1:9" s="7" customFormat="1" ht="15">
      <c r="A9" s="1"/>
      <c r="B9" s="83"/>
      <c r="C9" s="85"/>
      <c r="D9" s="86"/>
      <c r="E9" s="223"/>
      <c r="G9" s="18"/>
      <c r="H9" s="19"/>
      <c r="I9" s="18"/>
    </row>
    <row r="10" spans="1:9" s="7" customFormat="1" ht="15">
      <c r="A10" s="22"/>
      <c r="B10" s="87" t="s">
        <v>2</v>
      </c>
      <c r="C10" s="229">
        <f>+E25</f>
        <v>40229.72</v>
      </c>
      <c r="D10" s="230"/>
      <c r="E10" s="224">
        <v>30529.919999999998</v>
      </c>
      <c r="G10" s="18"/>
      <c r="H10" s="19"/>
      <c r="I10" s="18"/>
    </row>
    <row r="11" spans="1:9" s="7" customFormat="1" ht="15">
      <c r="A11" s="1"/>
      <c r="B11" s="83" t="s">
        <v>3</v>
      </c>
      <c r="C11" s="230"/>
      <c r="D11" s="230"/>
      <c r="E11" s="225"/>
      <c r="G11" s="18"/>
      <c r="H11" s="19"/>
      <c r="I11" s="18"/>
    </row>
    <row r="12" spans="1:9" s="7" customFormat="1" ht="15">
      <c r="A12" s="22"/>
      <c r="B12" s="87" t="s">
        <v>85</v>
      </c>
      <c r="C12" s="231"/>
      <c r="D12" s="231"/>
      <c r="E12" s="221"/>
      <c r="G12" s="18"/>
      <c r="H12" s="19"/>
      <c r="I12" s="18"/>
    </row>
    <row r="13" spans="1:9" s="7" customFormat="1" ht="15">
      <c r="A13" s="1"/>
      <c r="B13" s="87" t="s">
        <v>5</v>
      </c>
      <c r="C13" s="231"/>
      <c r="D13" s="231"/>
      <c r="E13" s="221"/>
      <c r="G13" s="18"/>
      <c r="H13" s="19"/>
      <c r="I13" s="18"/>
    </row>
    <row r="14" spans="1:9" s="7" customFormat="1" ht="15">
      <c r="A14" s="22"/>
      <c r="B14" s="83" t="s">
        <v>6</v>
      </c>
      <c r="C14" s="241">
        <v>-7778.9399999994703</v>
      </c>
      <c r="D14" s="231"/>
      <c r="E14" s="221">
        <v>-98511.23</v>
      </c>
      <c r="G14" s="18"/>
      <c r="H14" s="19"/>
      <c r="I14" s="18"/>
    </row>
    <row r="15" spans="1:9" s="7" customFormat="1">
      <c r="A15" s="1"/>
      <c r="B15" s="83" t="s">
        <v>86</v>
      </c>
      <c r="C15" s="241">
        <v>0</v>
      </c>
      <c r="D15" s="231"/>
      <c r="E15" s="221">
        <v>0</v>
      </c>
      <c r="G15" s="18"/>
      <c r="H15" s="19"/>
      <c r="I15" s="18"/>
    </row>
    <row r="16" spans="1:9" s="7" customFormat="1" ht="15">
      <c r="A16" s="22"/>
      <c r="B16" s="83" t="s">
        <v>8</v>
      </c>
      <c r="C16" s="241">
        <v>1514.2999999999997</v>
      </c>
      <c r="D16" s="231"/>
      <c r="E16" s="221">
        <v>2032.33</v>
      </c>
      <c r="G16" s="18"/>
      <c r="H16" s="20"/>
      <c r="I16" s="18"/>
    </row>
    <row r="17" spans="1:10" s="7" customFormat="1">
      <c r="A17" s="1"/>
      <c r="B17" s="83" t="s">
        <v>9</v>
      </c>
      <c r="C17" s="289">
        <v>0</v>
      </c>
      <c r="D17" s="231"/>
      <c r="E17" s="222">
        <v>0</v>
      </c>
      <c r="G17" s="18"/>
      <c r="H17" s="20"/>
      <c r="I17" s="18"/>
    </row>
    <row r="18" spans="1:10" s="7" customFormat="1" ht="15">
      <c r="A18" s="22"/>
      <c r="B18" s="83" t="s">
        <v>10</v>
      </c>
      <c r="C18" s="232">
        <f>SUM(C14:C17)</f>
        <v>-6264.6399999994701</v>
      </c>
      <c r="D18" s="230"/>
      <c r="E18" s="226">
        <f>SUM(E14:E17)</f>
        <v>-96478.9</v>
      </c>
      <c r="G18" s="18"/>
      <c r="H18" s="20"/>
      <c r="I18" s="18"/>
    </row>
    <row r="19" spans="1:10" s="7" customFormat="1">
      <c r="A19" s="1"/>
      <c r="B19" s="83"/>
      <c r="C19" s="231"/>
      <c r="D19" s="231"/>
      <c r="E19" s="221"/>
      <c r="G19" s="18"/>
      <c r="H19" s="19"/>
      <c r="I19" s="18"/>
    </row>
    <row r="20" spans="1:10" s="7" customFormat="1" ht="15">
      <c r="A20" s="22"/>
      <c r="B20" s="83" t="s">
        <v>11</v>
      </c>
      <c r="C20" s="231"/>
      <c r="D20" s="231"/>
      <c r="E20" s="221"/>
      <c r="G20" s="18"/>
      <c r="H20" s="19"/>
      <c r="I20" s="18"/>
    </row>
    <row r="21" spans="1:10" s="7" customFormat="1" ht="15">
      <c r="A21" s="1"/>
      <c r="B21" s="87" t="s">
        <v>12</v>
      </c>
      <c r="C21" s="240"/>
      <c r="D21" s="231"/>
      <c r="E21" s="221"/>
      <c r="G21" s="18"/>
      <c r="H21" s="19"/>
      <c r="I21" s="18"/>
    </row>
    <row r="22" spans="1:10" s="7" customFormat="1" ht="15">
      <c r="A22" s="22"/>
      <c r="B22" s="83" t="s">
        <v>13</v>
      </c>
      <c r="C22" s="354">
        <v>10483.380000000199</v>
      </c>
      <c r="D22" s="231"/>
      <c r="E22" s="221">
        <v>106178.7</v>
      </c>
      <c r="G22" s="18"/>
      <c r="H22" s="19"/>
      <c r="I22" s="18"/>
    </row>
    <row r="23" spans="1:10" s="7" customFormat="1" ht="15">
      <c r="A23" s="1"/>
      <c r="B23" s="83" t="s">
        <v>14</v>
      </c>
      <c r="C23" s="288">
        <v>0</v>
      </c>
      <c r="D23" s="231"/>
      <c r="E23" s="227">
        <v>0</v>
      </c>
      <c r="H23" s="19"/>
    </row>
    <row r="24" spans="1:10" s="7" customFormat="1" ht="15">
      <c r="A24" s="22"/>
      <c r="B24" s="83" t="s">
        <v>15</v>
      </c>
      <c r="C24" s="233">
        <f>SUM(C22:C23)</f>
        <v>10483.380000000199</v>
      </c>
      <c r="D24" s="231"/>
      <c r="E24" s="221">
        <f>SUM(E22:E23)</f>
        <v>106178.7</v>
      </c>
      <c r="H24" s="19"/>
    </row>
    <row r="25" spans="1:10" s="7" customFormat="1" ht="15.75" thickBot="1">
      <c r="A25" s="1"/>
      <c r="B25" s="95" t="s">
        <v>16</v>
      </c>
      <c r="C25" s="234">
        <f>+C10+C18+C24</f>
        <v>44448.460000000734</v>
      </c>
      <c r="D25" s="355"/>
      <c r="E25" s="228">
        <f>+E10+E18+E24</f>
        <v>40229.72</v>
      </c>
      <c r="H25" s="20"/>
      <c r="I25" s="18"/>
      <c r="J25" s="18"/>
    </row>
    <row r="26" spans="1:10" s="7" customFormat="1" ht="15.75" thickTop="1">
      <c r="A26" s="22"/>
      <c r="B26" s="90"/>
      <c r="C26" s="91"/>
      <c r="D26" s="92"/>
      <c r="E26" s="93"/>
      <c r="H26" s="19"/>
      <c r="I26" s="18"/>
    </row>
    <row r="27" spans="1:10" s="7" customFormat="1">
      <c r="A27" s="1"/>
      <c r="B27" s="1"/>
      <c r="C27" s="14"/>
      <c r="D27" s="10"/>
      <c r="E27" s="10"/>
      <c r="H27" s="19"/>
    </row>
    <row r="28" spans="1:10" s="7" customFormat="1">
      <c r="A28" s="1"/>
      <c r="B28" s="1" t="s">
        <v>298</v>
      </c>
      <c r="C28" s="10"/>
      <c r="D28" s="10"/>
      <c r="E28" s="10"/>
      <c r="H28" s="19"/>
    </row>
    <row r="29" spans="1:10">
      <c r="C29" s="21"/>
      <c r="D29" s="21"/>
      <c r="E29" s="21"/>
    </row>
    <row r="30" spans="1:10" ht="15">
      <c r="B30" s="22"/>
      <c r="C30" s="17"/>
      <c r="D30" s="17"/>
      <c r="E30" s="17"/>
      <c r="F30" s="17"/>
      <c r="G30" s="17"/>
      <c r="I30" s="17"/>
    </row>
    <row r="31" spans="1:10" ht="15">
      <c r="B31" s="5"/>
      <c r="C31" s="21"/>
      <c r="D31" s="21"/>
      <c r="E31" s="21"/>
    </row>
    <row r="32" spans="1:10" ht="15">
      <c r="B32" s="22"/>
      <c r="C32" s="21"/>
      <c r="D32" s="21"/>
      <c r="E32" s="21"/>
    </row>
    <row r="33" spans="2:7">
      <c r="C33" s="21"/>
      <c r="D33" s="21"/>
      <c r="E33" s="21"/>
      <c r="F33" s="218"/>
    </row>
    <row r="34" spans="2:7" ht="15">
      <c r="B34" s="9"/>
      <c r="C34" s="359"/>
      <c r="D34" s="359"/>
      <c r="E34" s="359"/>
      <c r="F34" s="359"/>
      <c r="G34" s="359"/>
    </row>
    <row r="35" spans="2:7" ht="15">
      <c r="B35" s="9"/>
      <c r="C35" s="359"/>
      <c r="D35" s="359"/>
      <c r="E35" s="359"/>
      <c r="F35" s="359"/>
      <c r="G35" s="359"/>
    </row>
    <row r="36" spans="2:7">
      <c r="C36" s="21"/>
      <c r="D36" s="21"/>
      <c r="E36" s="21"/>
    </row>
  </sheetData>
  <mergeCells count="9">
    <mergeCell ref="C35:G35"/>
    <mergeCell ref="B3:E3"/>
    <mergeCell ref="E6:E7"/>
    <mergeCell ref="C6:C7"/>
    <mergeCell ref="E2:F2"/>
    <mergeCell ref="B4:E4"/>
    <mergeCell ref="G2:H2"/>
    <mergeCell ref="G3:H3"/>
    <mergeCell ref="C34:G3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37"/>
  <sheetViews>
    <sheetView showGridLines="0" topLeftCell="A4" workbookViewId="0">
      <selection activeCell="C15" sqref="C15"/>
    </sheetView>
  </sheetViews>
  <sheetFormatPr baseColWidth="10" defaultColWidth="9.140625" defaultRowHeight="15"/>
  <cols>
    <col min="1" max="1" width="5.7109375" customWidth="1"/>
    <col min="2" max="2" width="30.28515625" customWidth="1"/>
    <col min="3" max="3" width="21.7109375" customWidth="1"/>
    <col min="4" max="4" width="17.7109375" customWidth="1"/>
    <col min="5" max="5" width="25" customWidth="1"/>
    <col min="6" max="6" width="7.42578125" customWidth="1"/>
    <col min="7" max="7" width="18.140625" customWidth="1"/>
    <col min="8" max="8" width="10.140625" style="25" bestFit="1" customWidth="1"/>
    <col min="9" max="11" width="12.42578125" customWidth="1"/>
  </cols>
  <sheetData>
    <row r="1" spans="1:13" ht="20.25">
      <c r="A1" s="23"/>
      <c r="B1" s="24"/>
      <c r="C1" s="24"/>
      <c r="D1" s="24"/>
    </row>
    <row r="2" spans="1:13" ht="20.25">
      <c r="A2" s="26"/>
      <c r="B2" s="369" t="s">
        <v>284</v>
      </c>
      <c r="C2" s="369"/>
      <c r="D2" s="369"/>
      <c r="E2" s="369"/>
      <c r="F2" s="98"/>
      <c r="G2" s="27"/>
      <c r="H2" s="28"/>
      <c r="I2" s="27"/>
      <c r="J2" s="27"/>
      <c r="K2" s="27"/>
    </row>
    <row r="3" spans="1:13" ht="18">
      <c r="A3" s="29"/>
      <c r="B3" s="366" t="s">
        <v>17</v>
      </c>
      <c r="C3" s="366"/>
      <c r="D3" s="366"/>
      <c r="E3" s="366"/>
      <c r="F3" s="119"/>
      <c r="G3" s="119"/>
      <c r="H3" s="119"/>
      <c r="I3" s="30"/>
      <c r="J3" s="30"/>
      <c r="K3" s="30"/>
    </row>
    <row r="4" spans="1:13">
      <c r="A4" s="30"/>
      <c r="B4" s="359" t="str">
        <f>+"Correspondiente al periodo cerrado al "&amp;TEXT(INDICE!O3,"DD \d\e MMMM \d\e yyyy")</f>
        <v>Correspondiente al periodo cerrado al 31 de marzo de 2021</v>
      </c>
      <c r="C4" s="359"/>
      <c r="D4" s="359"/>
      <c r="E4" s="359"/>
      <c r="F4" s="120"/>
      <c r="G4" s="120"/>
      <c r="H4" s="120"/>
      <c r="I4" s="30"/>
      <c r="J4" s="30"/>
      <c r="K4" s="30"/>
    </row>
    <row r="5" spans="1:13">
      <c r="A5" s="30"/>
      <c r="B5" s="368"/>
      <c r="C5" s="368"/>
      <c r="D5" s="368"/>
      <c r="E5" s="368"/>
      <c r="F5" s="368"/>
      <c r="G5" s="368"/>
      <c r="H5" s="368"/>
      <c r="I5" s="30"/>
      <c r="J5" s="30"/>
      <c r="K5" s="30"/>
    </row>
    <row r="6" spans="1:13" ht="45">
      <c r="A6" s="30"/>
      <c r="B6" s="104" t="s">
        <v>18</v>
      </c>
      <c r="C6" s="105" t="s">
        <v>19</v>
      </c>
      <c r="D6" s="104" t="s">
        <v>20</v>
      </c>
      <c r="E6" s="112" t="str">
        <f>+"TOTAL ACTIVO NETO AL "&amp;UPPER(TEXT(INDICE!O2,"DD \D\E MMMM \D\E yyyy"))</f>
        <v>TOTAL ACTIVO NETO AL 31 DE MARZO DE 2020</v>
      </c>
      <c r="F6" s="99"/>
      <c r="G6" s="99"/>
      <c r="H6" s="100"/>
      <c r="I6" s="30"/>
      <c r="J6" s="30"/>
      <c r="K6" s="30"/>
    </row>
    <row r="7" spans="1:13" ht="15.75">
      <c r="A7" s="30"/>
      <c r="B7" s="113" t="s">
        <v>21</v>
      </c>
      <c r="C7" s="101">
        <v>5000000</v>
      </c>
      <c r="D7" s="209">
        <v>387223.62</v>
      </c>
      <c r="E7" s="236">
        <f t="shared" ref="E7:E14" si="0">+C7+D7</f>
        <v>5387223.6200000001</v>
      </c>
      <c r="F7" s="99"/>
      <c r="G7" s="99"/>
      <c r="H7" s="100"/>
      <c r="I7" s="30"/>
      <c r="J7" s="30"/>
      <c r="K7" s="31"/>
    </row>
    <row r="8" spans="1:13">
      <c r="B8" s="114"/>
      <c r="C8" s="102"/>
      <c r="D8" s="102"/>
      <c r="E8" s="235"/>
      <c r="F8" s="77"/>
      <c r="G8" s="77"/>
      <c r="H8" s="103"/>
    </row>
    <row r="9" spans="1:13">
      <c r="A9" s="32"/>
      <c r="B9" s="114" t="s">
        <v>22</v>
      </c>
      <c r="C9" s="106"/>
      <c r="D9" s="106"/>
      <c r="E9" s="235"/>
      <c r="F9" s="80"/>
      <c r="G9" s="80"/>
      <c r="H9" s="11"/>
      <c r="I9" s="33"/>
      <c r="J9" s="33"/>
      <c r="K9" s="33"/>
    </row>
    <row r="10" spans="1:13">
      <c r="A10" s="32"/>
      <c r="B10" s="115" t="s">
        <v>14</v>
      </c>
      <c r="C10" s="207">
        <v>0</v>
      </c>
      <c r="D10" s="106"/>
      <c r="E10" s="235">
        <f t="shared" si="0"/>
        <v>0</v>
      </c>
      <c r="F10" s="80"/>
      <c r="G10" s="80"/>
      <c r="H10" s="11"/>
      <c r="I10" s="33"/>
      <c r="J10" s="33"/>
      <c r="K10" s="33"/>
    </row>
    <row r="11" spans="1:13">
      <c r="A11" s="32"/>
      <c r="B11" s="116" t="s">
        <v>23</v>
      </c>
      <c r="C11" s="207"/>
      <c r="D11" s="106"/>
      <c r="E11" s="235"/>
      <c r="F11" s="80"/>
      <c r="G11" s="80"/>
      <c r="H11" s="11"/>
      <c r="I11" s="33"/>
      <c r="J11" s="33"/>
      <c r="K11" s="33"/>
    </row>
    <row r="12" spans="1:13">
      <c r="A12" s="34"/>
      <c r="B12" s="116" t="s">
        <v>300</v>
      </c>
      <c r="C12" s="208">
        <v>0</v>
      </c>
      <c r="D12" s="353">
        <v>-309187.06</v>
      </c>
      <c r="E12" s="235">
        <f t="shared" si="0"/>
        <v>-309187.06</v>
      </c>
      <c r="F12" s="108"/>
      <c r="G12" s="9"/>
      <c r="H12" s="109"/>
      <c r="I12" s="35"/>
      <c r="J12" s="36"/>
      <c r="K12" s="36"/>
    </row>
    <row r="13" spans="1:13">
      <c r="A13" s="34"/>
      <c r="B13" s="116" t="s">
        <v>24</v>
      </c>
      <c r="C13" s="107"/>
      <c r="D13" s="353">
        <v>245910.83</v>
      </c>
      <c r="E13" s="235">
        <f>+C13+D13</f>
        <v>245910.83</v>
      </c>
      <c r="F13" s="108"/>
      <c r="G13" s="9"/>
      <c r="H13" s="109"/>
      <c r="I13" s="35"/>
      <c r="J13" s="36"/>
      <c r="K13" s="36"/>
    </row>
    <row r="14" spans="1:13">
      <c r="A14" s="32"/>
      <c r="B14" s="110" t="s">
        <v>25</v>
      </c>
      <c r="C14" s="111"/>
      <c r="D14" s="111">
        <v>73759.55</v>
      </c>
      <c r="E14" s="235">
        <f t="shared" si="0"/>
        <v>73759.55</v>
      </c>
      <c r="F14" s="1"/>
      <c r="G14" s="1"/>
      <c r="H14" s="13"/>
      <c r="I14" s="32"/>
      <c r="J14" s="32"/>
      <c r="K14" s="32"/>
    </row>
    <row r="15" spans="1:13" ht="45">
      <c r="A15" s="32"/>
      <c r="B15" s="181" t="s">
        <v>26</v>
      </c>
      <c r="C15" s="237">
        <f>+C7+C10-C12</f>
        <v>5000000</v>
      </c>
      <c r="D15" s="237">
        <f>SUM(D7:D14)</f>
        <v>397706.94</v>
      </c>
      <c r="E15" s="170" t="str">
        <f>+"TOTAL ACTIVO NETO AL "&amp;UPPER(TEXT(INDICE!O3,"DD \D\E MMMM \D\Eyyyy"))</f>
        <v>TOTAL ACTIVO NETO AL 31 DE MARZO DE2021</v>
      </c>
      <c r="F15" s="21"/>
      <c r="G15" s="21"/>
      <c r="H15" s="13"/>
      <c r="I15" s="38"/>
      <c r="J15" s="38"/>
      <c r="K15" s="38"/>
    </row>
    <row r="16" spans="1:13" ht="22.5" customHeight="1" thickBot="1">
      <c r="A16" s="32"/>
      <c r="B16" s="117"/>
      <c r="C16" s="118"/>
      <c r="D16" s="118"/>
      <c r="E16" s="238">
        <f>+C15+D15</f>
        <v>5397706.9400000004</v>
      </c>
      <c r="F16" s="21"/>
      <c r="G16" s="13"/>
      <c r="H16" s="13"/>
      <c r="I16" s="38"/>
      <c r="J16" s="38"/>
      <c r="K16" s="38"/>
      <c r="M16" s="39"/>
    </row>
    <row r="17" spans="1:13" ht="15.75" thickTop="1">
      <c r="A17" s="40"/>
      <c r="B17" s="38"/>
      <c r="C17" s="38"/>
      <c r="D17" s="38"/>
      <c r="E17" s="37"/>
      <c r="F17" s="38"/>
      <c r="G17" s="38"/>
      <c r="H17" s="37"/>
      <c r="I17" s="38"/>
      <c r="J17" s="38"/>
      <c r="K17" s="38"/>
      <c r="M17" s="39"/>
    </row>
    <row r="18" spans="1:13">
      <c r="A18" s="32"/>
      <c r="B18" s="1" t="s">
        <v>298</v>
      </c>
      <c r="C18" s="38"/>
      <c r="D18" s="38"/>
      <c r="E18" s="38"/>
      <c r="F18" s="38"/>
      <c r="G18" s="38"/>
      <c r="H18" s="37"/>
      <c r="I18" s="38"/>
      <c r="J18" s="38"/>
      <c r="K18" s="38"/>
    </row>
    <row r="19" spans="1:13">
      <c r="A19" s="32"/>
      <c r="B19" s="22"/>
      <c r="C19" s="21"/>
      <c r="D19" s="38"/>
      <c r="E19" s="37"/>
      <c r="F19" s="38"/>
      <c r="G19" s="38"/>
      <c r="H19" s="37"/>
      <c r="I19" s="38"/>
      <c r="J19" s="38"/>
      <c r="K19" s="38"/>
    </row>
    <row r="20" spans="1:13" ht="17.25" customHeight="1">
      <c r="A20" s="32"/>
      <c r="B20" s="22"/>
      <c r="C20" s="22"/>
      <c r="D20" s="38"/>
      <c r="E20" s="37"/>
      <c r="F20" s="38"/>
      <c r="G20" s="38"/>
      <c r="H20" s="37"/>
      <c r="I20" s="37"/>
      <c r="J20" s="38"/>
      <c r="K20" s="38"/>
    </row>
    <row r="21" spans="1:13">
      <c r="A21" s="32"/>
      <c r="B21" s="5"/>
      <c r="C21" s="21"/>
      <c r="D21" s="38"/>
      <c r="E21" s="37"/>
      <c r="F21" s="38"/>
      <c r="G21" s="38"/>
      <c r="H21" s="37"/>
      <c r="I21" s="38"/>
      <c r="J21" s="38"/>
      <c r="K21" s="38"/>
    </row>
    <row r="22" spans="1:13">
      <c r="A22" s="32"/>
      <c r="B22" s="22"/>
      <c r="C22" s="38"/>
      <c r="D22" s="38"/>
      <c r="E22" s="38"/>
      <c r="F22" s="38"/>
      <c r="G22" s="38"/>
      <c r="H22" s="37"/>
      <c r="I22" s="38"/>
      <c r="J22" s="38"/>
      <c r="K22" s="38"/>
    </row>
    <row r="23" spans="1:13">
      <c r="A23" s="32"/>
      <c r="B23" s="38"/>
      <c r="C23" s="38"/>
      <c r="D23" s="38"/>
      <c r="E23" s="38"/>
      <c r="F23" s="38"/>
      <c r="G23" s="38"/>
      <c r="H23" s="37"/>
      <c r="I23" s="38"/>
      <c r="J23" s="38"/>
      <c r="K23" s="38"/>
    </row>
    <row r="24" spans="1:13">
      <c r="A24" s="32"/>
      <c r="B24" s="38"/>
      <c r="C24" s="38"/>
      <c r="D24" s="38"/>
      <c r="E24" s="38"/>
      <c r="F24" s="38"/>
      <c r="G24" s="38"/>
      <c r="H24" s="37"/>
      <c r="I24" s="38"/>
      <c r="J24" s="38"/>
      <c r="K24" s="38"/>
    </row>
    <row r="25" spans="1:13">
      <c r="A25" s="32"/>
      <c r="B25" s="38"/>
      <c r="C25" s="38"/>
      <c r="D25" s="38"/>
      <c r="E25" s="38"/>
      <c r="F25" s="38"/>
      <c r="G25" s="38"/>
      <c r="H25" s="37"/>
      <c r="I25" s="38"/>
      <c r="J25" s="38"/>
      <c r="K25" s="38"/>
    </row>
    <row r="26" spans="1:13">
      <c r="A26" s="41"/>
      <c r="B26" s="38"/>
      <c r="C26" s="38"/>
      <c r="D26" s="38"/>
      <c r="E26" s="38"/>
      <c r="F26" s="38"/>
      <c r="G26" s="38"/>
      <c r="H26" s="37"/>
      <c r="I26" s="38"/>
      <c r="J26" s="38"/>
      <c r="K26" s="38"/>
    </row>
    <row r="27" spans="1:13">
      <c r="A27" s="41"/>
      <c r="B27" s="38"/>
      <c r="C27" s="38"/>
      <c r="D27" s="38"/>
      <c r="E27" s="38"/>
      <c r="F27" s="38"/>
      <c r="G27" s="38"/>
      <c r="H27" s="37"/>
      <c r="I27" s="38"/>
      <c r="J27" s="38"/>
      <c r="K27" s="38"/>
    </row>
    <row r="29" spans="1:13">
      <c r="J29" s="39"/>
    </row>
    <row r="30" spans="1:13">
      <c r="G30" s="39"/>
    </row>
    <row r="31" spans="1:13">
      <c r="J31" s="39"/>
    </row>
    <row r="32" spans="1:13">
      <c r="J32" s="39"/>
    </row>
    <row r="33" spans="2:10">
      <c r="J33" s="39"/>
    </row>
    <row r="36" spans="2:10">
      <c r="B36" s="9"/>
      <c r="C36" s="5"/>
      <c r="D36" s="5"/>
      <c r="E36" s="359"/>
      <c r="F36" s="359"/>
      <c r="G36" s="359"/>
      <c r="H36" s="359"/>
    </row>
    <row r="37" spans="2:10">
      <c r="B37" s="9"/>
      <c r="C37" s="5"/>
      <c r="D37" s="5"/>
      <c r="E37" s="359"/>
      <c r="F37" s="359"/>
      <c r="G37" s="359"/>
      <c r="H37" s="359"/>
    </row>
  </sheetData>
  <mergeCells count="6">
    <mergeCell ref="B5:H5"/>
    <mergeCell ref="E36:H36"/>
    <mergeCell ref="E37:H37"/>
    <mergeCell ref="B2:E2"/>
    <mergeCell ref="B3:E3"/>
    <mergeCell ref="B4:E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43"/>
  <sheetViews>
    <sheetView showGridLines="0" workbookViewId="0">
      <selection activeCell="B18" sqref="B18"/>
    </sheetView>
  </sheetViews>
  <sheetFormatPr baseColWidth="10" defaultColWidth="9.140625" defaultRowHeight="15"/>
  <cols>
    <col min="1" max="1" width="11.42578125" customWidth="1"/>
    <col min="2" max="2" width="68.5703125" customWidth="1"/>
    <col min="3" max="3" width="17" customWidth="1"/>
    <col min="4" max="4" width="17.140625" customWidth="1"/>
    <col min="6" max="7" width="11.85546875" style="25" customWidth="1"/>
    <col min="8" max="9" width="10.140625" style="25" bestFit="1" customWidth="1"/>
    <col min="10" max="10" width="9.140625" style="25"/>
  </cols>
  <sheetData>
    <row r="1" spans="2:5">
      <c r="B1" s="2"/>
      <c r="C1" s="42"/>
      <c r="D1" s="2"/>
      <c r="E1" s="2"/>
    </row>
    <row r="2" spans="2:5" ht="23.25">
      <c r="B2" s="360" t="s">
        <v>284</v>
      </c>
      <c r="C2" s="360"/>
      <c r="D2" s="360"/>
      <c r="E2" s="3"/>
    </row>
    <row r="3" spans="2:5" ht="20.25">
      <c r="B3" s="370" t="str">
        <f>+"ESTADOS DE INGRESOS Y EGRESOS AL "&amp;UPPER(TEXT(INDICE!O3,"DD \D\E MMMM \D\E yyyy"))</f>
        <v>ESTADOS DE INGRESOS Y EGRESOS AL 31 DE MARZO DE 2021</v>
      </c>
      <c r="C3" s="370"/>
      <c r="D3" s="370"/>
    </row>
    <row r="4" spans="2:5" ht="20.25">
      <c r="B4" s="121"/>
      <c r="C4" s="121"/>
      <c r="D4" s="121"/>
    </row>
    <row r="5" spans="2:5">
      <c r="B5" s="125"/>
      <c r="C5" s="363">
        <f>+INDICE!P3</f>
        <v>2021</v>
      </c>
      <c r="D5" s="361">
        <f>+INDICE!P2</f>
        <v>2020</v>
      </c>
    </row>
    <row r="6" spans="2:5" ht="9" customHeight="1">
      <c r="B6" s="126"/>
      <c r="C6" s="371"/>
      <c r="D6" s="372"/>
    </row>
    <row r="7" spans="2:5">
      <c r="B7" s="87" t="s">
        <v>27</v>
      </c>
      <c r="C7" s="134"/>
      <c r="D7" s="135"/>
    </row>
    <row r="8" spans="2:5">
      <c r="B8" s="127"/>
      <c r="C8" s="134"/>
      <c r="D8" s="135"/>
    </row>
    <row r="9" spans="2:5">
      <c r="B9" s="87" t="s">
        <v>28</v>
      </c>
      <c r="C9" s="243"/>
      <c r="D9" s="136"/>
    </row>
    <row r="10" spans="2:5">
      <c r="B10" s="83" t="s">
        <v>29</v>
      </c>
      <c r="C10" s="351">
        <v>80473.39</v>
      </c>
      <c r="D10" s="136">
        <v>79288.55</v>
      </c>
    </row>
    <row r="11" spans="2:5">
      <c r="B11" s="128" t="s">
        <v>30</v>
      </c>
      <c r="C11" s="352">
        <v>4924.6499999999996</v>
      </c>
      <c r="D11" s="137">
        <v>6199.49</v>
      </c>
    </row>
    <row r="12" spans="2:5">
      <c r="B12" s="87" t="s">
        <v>31</v>
      </c>
      <c r="C12" s="81">
        <f>SUM(C10:C11)</f>
        <v>85398.04</v>
      </c>
      <c r="D12" s="138">
        <f>SUM(D10:D11)</f>
        <v>85488.040000000008</v>
      </c>
    </row>
    <row r="13" spans="2:5" ht="21.75" customHeight="1">
      <c r="B13" s="87" t="s">
        <v>32</v>
      </c>
      <c r="C13" s="134"/>
      <c r="D13" s="136"/>
    </row>
    <row r="14" spans="2:5">
      <c r="B14" s="128" t="s">
        <v>33</v>
      </c>
      <c r="C14" s="351">
        <v>11630.08</v>
      </c>
      <c r="D14" s="136">
        <v>7332.04</v>
      </c>
      <c r="E14" s="39"/>
    </row>
    <row r="15" spans="2:5" hidden="1">
      <c r="B15" s="129" t="s">
        <v>34</v>
      </c>
      <c r="C15" s="351"/>
      <c r="D15" s="136"/>
    </row>
    <row r="16" spans="2:5">
      <c r="B16" s="128" t="s">
        <v>35</v>
      </c>
      <c r="C16" s="351">
        <v>8.41</v>
      </c>
      <c r="D16" s="136">
        <v>112.55</v>
      </c>
    </row>
    <row r="17" spans="2:7">
      <c r="B17" s="83" t="s">
        <v>36</v>
      </c>
      <c r="C17" s="89">
        <v>0</v>
      </c>
      <c r="D17" s="136">
        <v>6.9</v>
      </c>
    </row>
    <row r="18" spans="2:7">
      <c r="B18" s="130" t="s">
        <v>37</v>
      </c>
      <c r="C18" s="96">
        <f>SUM(C14:C17)</f>
        <v>11638.49</v>
      </c>
      <c r="D18" s="139">
        <f>SUM(D14:D17)</f>
        <v>7451.49</v>
      </c>
    </row>
    <row r="19" spans="2:7" ht="15.75" thickBot="1">
      <c r="B19" s="130" t="s">
        <v>38</v>
      </c>
      <c r="C19" s="97">
        <f>+C12-C18</f>
        <v>73759.549999999988</v>
      </c>
      <c r="D19" s="140">
        <f>+D12-D18</f>
        <v>78036.55</v>
      </c>
      <c r="G19" s="28"/>
    </row>
    <row r="20" spans="2:7" ht="15.75" thickTop="1">
      <c r="B20" s="129"/>
      <c r="C20" s="134"/>
      <c r="D20" s="135"/>
    </row>
    <row r="21" spans="2:7">
      <c r="B21" s="131"/>
      <c r="C21" s="132"/>
      <c r="D21" s="133"/>
    </row>
    <row r="22" spans="2:7">
      <c r="B22" s="123"/>
      <c r="C22" s="124"/>
      <c r="D22" s="124"/>
    </row>
    <row r="23" spans="2:7">
      <c r="B23" s="1" t="s">
        <v>298</v>
      </c>
      <c r="C23" s="39"/>
      <c r="D23" s="39"/>
    </row>
    <row r="24" spans="2:7">
      <c r="B24" s="22"/>
      <c r="C24" s="39"/>
      <c r="D24" s="39"/>
    </row>
    <row r="25" spans="2:7">
      <c r="B25" s="27"/>
      <c r="C25" s="39"/>
      <c r="D25" s="39"/>
    </row>
    <row r="26" spans="2:7">
      <c r="B26" s="22"/>
      <c r="C26" s="39"/>
      <c r="D26" s="39"/>
    </row>
    <row r="27" spans="2:7">
      <c r="B27" s="27"/>
      <c r="C27" s="51"/>
      <c r="D27" s="51"/>
    </row>
    <row r="28" spans="2:7">
      <c r="B28" s="27"/>
      <c r="C28" s="39"/>
      <c r="D28" s="39"/>
    </row>
    <row r="29" spans="2:7">
      <c r="B29" s="4"/>
      <c r="C29" s="39"/>
      <c r="D29" s="39"/>
    </row>
    <row r="30" spans="2:7">
      <c r="B30" s="27"/>
      <c r="C30" s="39"/>
      <c r="D30" s="39"/>
    </row>
    <row r="31" spans="2:7">
      <c r="B31" s="4"/>
      <c r="C31" s="39"/>
      <c r="D31" s="39"/>
    </row>
    <row r="32" spans="2:7">
      <c r="B32" s="27"/>
      <c r="C32" s="51"/>
      <c r="D32" s="51"/>
    </row>
    <row r="33" spans="2:4">
      <c r="B33" s="4"/>
      <c r="C33" s="39"/>
      <c r="D33" s="39"/>
    </row>
    <row r="34" spans="2:4">
      <c r="B34" s="27"/>
      <c r="C34" s="39"/>
      <c r="D34" s="39"/>
    </row>
    <row r="35" spans="2:4">
      <c r="B35" s="27"/>
      <c r="C35" s="39"/>
      <c r="D35" s="39"/>
    </row>
    <row r="36" spans="2:4">
      <c r="B36" s="27"/>
      <c r="C36" s="39"/>
      <c r="D36" s="39"/>
    </row>
    <row r="37" spans="2:4">
      <c r="B37" s="27"/>
      <c r="C37" s="51"/>
      <c r="D37" s="51"/>
    </row>
    <row r="39" spans="2:4">
      <c r="C39" s="39"/>
      <c r="D39" s="39"/>
    </row>
    <row r="41" spans="2:4">
      <c r="C41" s="39"/>
    </row>
    <row r="42" spans="2:4">
      <c r="C42" s="39"/>
    </row>
    <row r="43" spans="2:4">
      <c r="C43" s="39"/>
    </row>
  </sheetData>
  <mergeCells count="4">
    <mergeCell ref="B2:D2"/>
    <mergeCell ref="B3:D3"/>
    <mergeCell ref="C5:C6"/>
    <mergeCell ref="D5:D6"/>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50"/>
  <sheetViews>
    <sheetView showGridLines="0" topLeftCell="A16" zoomScale="85" zoomScaleNormal="85" workbookViewId="0">
      <selection activeCell="C35" sqref="C35"/>
    </sheetView>
  </sheetViews>
  <sheetFormatPr baseColWidth="10" defaultColWidth="9.140625" defaultRowHeight="15"/>
  <cols>
    <col min="1" max="1" width="8.85546875" customWidth="1"/>
    <col min="2" max="2" width="50.5703125" customWidth="1"/>
    <col min="3" max="3" width="14.42578125" style="55" customWidth="1"/>
    <col min="4" max="4" width="27.5703125" style="12" customWidth="1"/>
    <col min="5" max="5" width="8.85546875" customWidth="1"/>
    <col min="6" max="6" width="15.85546875" style="25" customWidth="1"/>
    <col min="7" max="7" width="13.7109375" style="25" bestFit="1" customWidth="1"/>
    <col min="8" max="8" width="11.7109375" style="25" bestFit="1" customWidth="1"/>
  </cols>
  <sheetData>
    <row r="1" spans="1:8" s="4" customFormat="1" ht="14.25">
      <c r="A1" s="1"/>
      <c r="B1" s="2"/>
      <c r="C1" s="42"/>
      <c r="D1" s="54"/>
      <c r="E1" s="2"/>
      <c r="F1" s="49"/>
      <c r="G1" s="49"/>
      <c r="H1" s="49"/>
    </row>
    <row r="2" spans="1:8" s="4" customFormat="1" ht="26.25">
      <c r="A2" s="1"/>
      <c r="B2" s="374" t="s">
        <v>0</v>
      </c>
      <c r="C2" s="374"/>
      <c r="D2" s="374"/>
      <c r="E2" s="3"/>
      <c r="F2" s="49"/>
      <c r="G2" s="49"/>
      <c r="H2" s="49"/>
    </row>
    <row r="3" spans="1:8" ht="21.75" customHeight="1">
      <c r="B3" s="370" t="str">
        <f>+"ESTADO DEL ACTIVO NETO AL "&amp;UPPER(TEXT(INDICE!O3,"DD \D\E MMMM \D\E yyyy"))</f>
        <v>ESTADO DEL ACTIVO NETO AL 31 DE MARZO DE 2021</v>
      </c>
      <c r="C3" s="370"/>
      <c r="D3" s="370"/>
    </row>
    <row r="4" spans="1:8">
      <c r="B4" s="373" t="s">
        <v>39</v>
      </c>
      <c r="C4" s="373"/>
      <c r="D4" s="373"/>
    </row>
    <row r="5" spans="1:8" ht="21.75" customHeight="1">
      <c r="B5" s="142"/>
      <c r="C5" s="142"/>
      <c r="D5" s="142"/>
    </row>
    <row r="6" spans="1:8">
      <c r="B6" s="95" t="s">
        <v>40</v>
      </c>
      <c r="C6" s="340">
        <f>+INDICE!P3</f>
        <v>2021</v>
      </c>
      <c r="D6" s="341">
        <f>+INDICE!P2</f>
        <v>2020</v>
      </c>
    </row>
    <row r="7" spans="1:8" ht="17.25" customHeight="1">
      <c r="B7" s="87" t="s">
        <v>41</v>
      </c>
      <c r="C7" s="342"/>
      <c r="D7" s="343"/>
    </row>
    <row r="8" spans="1:8" ht="15" customHeight="1">
      <c r="B8" s="87" t="s">
        <v>42</v>
      </c>
      <c r="C8" s="342"/>
      <c r="D8" s="343"/>
    </row>
    <row r="9" spans="1:8" ht="14.25" customHeight="1">
      <c r="B9" s="127" t="s">
        <v>282</v>
      </c>
      <c r="C9" s="306">
        <v>44448.46</v>
      </c>
      <c r="D9" s="326">
        <v>40229.72</v>
      </c>
    </row>
    <row r="10" spans="1:8" ht="14.25" customHeight="1">
      <c r="B10" s="83"/>
      <c r="C10" s="325"/>
      <c r="D10" s="326"/>
    </row>
    <row r="11" spans="1:8">
      <c r="B11" s="127"/>
      <c r="C11" s="323">
        <f>SUM(C9:C10)</f>
        <v>44448.46</v>
      </c>
      <c r="D11" s="324">
        <f>SUM(D9:D10)</f>
        <v>40229.72</v>
      </c>
    </row>
    <row r="12" spans="1:8">
      <c r="B12" s="87" t="s">
        <v>43</v>
      </c>
      <c r="C12" s="325"/>
      <c r="D12" s="326"/>
    </row>
    <row r="13" spans="1:8">
      <c r="B13" s="83" t="s">
        <v>283</v>
      </c>
      <c r="C13" s="348">
        <v>489396.53</v>
      </c>
      <c r="D13" s="326">
        <v>321799.39</v>
      </c>
    </row>
    <row r="14" spans="1:8">
      <c r="B14" s="83" t="s">
        <v>44</v>
      </c>
      <c r="C14" s="325">
        <v>0</v>
      </c>
      <c r="D14" s="326">
        <v>0</v>
      </c>
    </row>
    <row r="15" spans="1:8">
      <c r="B15" s="87"/>
      <c r="C15" s="323">
        <f>SUM(C13:C14)</f>
        <v>489396.53</v>
      </c>
      <c r="D15" s="324">
        <f>SUM(D13:D14)</f>
        <v>321799.39</v>
      </c>
    </row>
    <row r="16" spans="1:8">
      <c r="B16" s="87"/>
      <c r="C16" s="323">
        <f>+C11+C15</f>
        <v>533844.99</v>
      </c>
      <c r="D16" s="324">
        <f>+D11+D15</f>
        <v>362029.11</v>
      </c>
    </row>
    <row r="17" spans="2:4">
      <c r="B17" s="87" t="s">
        <v>45</v>
      </c>
      <c r="C17" s="327"/>
      <c r="D17" s="328"/>
    </row>
    <row r="18" spans="2:4">
      <c r="B18" s="87" t="s">
        <v>43</v>
      </c>
      <c r="C18" s="327"/>
      <c r="D18" s="328"/>
    </row>
    <row r="19" spans="2:4">
      <c r="B19" s="83" t="s">
        <v>283</v>
      </c>
      <c r="C19" s="329">
        <v>4867885.84</v>
      </c>
      <c r="D19" s="330">
        <v>5027704.04</v>
      </c>
    </row>
    <row r="20" spans="2:4">
      <c r="B20" s="83" t="s">
        <v>44</v>
      </c>
      <c r="C20" s="331">
        <v>0</v>
      </c>
      <c r="D20" s="332">
        <v>0</v>
      </c>
    </row>
    <row r="21" spans="2:4">
      <c r="B21" s="87"/>
      <c r="C21" s="327">
        <f>SUM(C19:C20)</f>
        <v>4867885.84</v>
      </c>
      <c r="D21" s="328">
        <f>SUM(D19:D20)</f>
        <v>5027704.04</v>
      </c>
    </row>
    <row r="22" spans="2:4" ht="15.75" thickBot="1">
      <c r="B22" s="87" t="s">
        <v>46</v>
      </c>
      <c r="C22" s="333">
        <f>+C16+C21</f>
        <v>5401730.8300000001</v>
      </c>
      <c r="D22" s="334">
        <f>+D16+D21</f>
        <v>5389733.1500000004</v>
      </c>
    </row>
    <row r="23" spans="2:4" ht="27.75" customHeight="1" thickTop="1">
      <c r="B23" s="144" t="s">
        <v>47</v>
      </c>
      <c r="C23" s="335"/>
      <c r="D23" s="336"/>
    </row>
    <row r="24" spans="2:4">
      <c r="B24" s="87" t="s">
        <v>48</v>
      </c>
      <c r="C24" s="325"/>
      <c r="D24" s="326"/>
    </row>
    <row r="25" spans="2:4">
      <c r="B25" s="87" t="s">
        <v>49</v>
      </c>
      <c r="C25" s="325"/>
      <c r="D25" s="326"/>
    </row>
    <row r="26" spans="2:4">
      <c r="B26" s="127" t="s">
        <v>50</v>
      </c>
      <c r="C26" s="306">
        <v>4023.89</v>
      </c>
      <c r="D26" s="326">
        <v>2509.59</v>
      </c>
    </row>
    <row r="27" spans="2:4">
      <c r="B27" s="83" t="s">
        <v>51</v>
      </c>
      <c r="C27" s="325">
        <v>0</v>
      </c>
      <c r="D27" s="326">
        <v>0</v>
      </c>
    </row>
    <row r="28" spans="2:4" ht="15.75" customHeight="1">
      <c r="B28" s="87" t="s">
        <v>52</v>
      </c>
      <c r="C28" s="323">
        <f>SUM(C26:C27)</f>
        <v>4023.89</v>
      </c>
      <c r="D28" s="324">
        <f>SUM(D26:D27)</f>
        <v>2509.59</v>
      </c>
    </row>
    <row r="29" spans="2:4">
      <c r="B29" s="87" t="s">
        <v>53</v>
      </c>
      <c r="C29" s="327">
        <v>5000000</v>
      </c>
      <c r="D29" s="328">
        <v>5000000</v>
      </c>
    </row>
    <row r="30" spans="2:4">
      <c r="B30" s="87" t="s">
        <v>54</v>
      </c>
      <c r="C30" s="337">
        <v>397706.94</v>
      </c>
      <c r="D30" s="328">
        <v>387223.62</v>
      </c>
    </row>
    <row r="31" spans="2:4">
      <c r="B31" s="87" t="s">
        <v>55</v>
      </c>
      <c r="C31" s="338">
        <f>SUM(C29:C30)</f>
        <v>5397706.9400000004</v>
      </c>
      <c r="D31" s="339">
        <f>SUM(D29:D30)</f>
        <v>5387223.6200000001</v>
      </c>
    </row>
    <row r="32" spans="2:4" ht="15.75" thickBot="1">
      <c r="B32" s="87" t="s">
        <v>56</v>
      </c>
      <c r="C32" s="333">
        <f>+C28+C31</f>
        <v>5401730.8300000001</v>
      </c>
      <c r="D32" s="334">
        <f>+D28+D31</f>
        <v>5389733.21</v>
      </c>
    </row>
    <row r="33" spans="2:4" ht="15.75" thickTop="1">
      <c r="B33" s="83" t="s">
        <v>57</v>
      </c>
      <c r="C33" s="342">
        <v>5000</v>
      </c>
      <c r="D33" s="343">
        <v>5000</v>
      </c>
    </row>
    <row r="34" spans="2:4">
      <c r="B34" s="83" t="s">
        <v>58</v>
      </c>
      <c r="C34" s="346">
        <f>+C31/C33</f>
        <v>1079.5413880000001</v>
      </c>
      <c r="D34" s="347">
        <f>+D31/D33</f>
        <v>1077.444724</v>
      </c>
    </row>
    <row r="35" spans="2:4" ht="15.75" thickBot="1">
      <c r="B35" s="145" t="s">
        <v>59</v>
      </c>
      <c r="C35" s="349">
        <f>+C33*C34</f>
        <v>5397706.9400000004</v>
      </c>
      <c r="D35" s="350">
        <f>+D33*D34</f>
        <v>5387223.6200000001</v>
      </c>
    </row>
    <row r="36" spans="2:4" ht="15.75" thickTop="1">
      <c r="B36" s="144"/>
      <c r="C36" s="344"/>
      <c r="D36" s="345"/>
    </row>
    <row r="37" spans="2:4">
      <c r="B37" s="22"/>
      <c r="C37" s="143"/>
      <c r="D37" s="78"/>
    </row>
    <row r="38" spans="2:4">
      <c r="B38" s="1" t="s">
        <v>298</v>
      </c>
      <c r="C38" s="78"/>
      <c r="D38" s="78"/>
    </row>
    <row r="39" spans="2:4">
      <c r="B39" s="77"/>
      <c r="C39" s="143"/>
      <c r="D39" s="78"/>
    </row>
    <row r="50" ht="21" customHeight="1"/>
  </sheetData>
  <mergeCells count="3">
    <mergeCell ref="B3:D3"/>
    <mergeCell ref="B4:D4"/>
    <mergeCell ref="B2:D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51"/>
  <sheetViews>
    <sheetView showGridLines="0" topLeftCell="A10" zoomScaleNormal="100" workbookViewId="0">
      <selection activeCell="B33" sqref="B33"/>
    </sheetView>
  </sheetViews>
  <sheetFormatPr baseColWidth="10" defaultColWidth="9.140625" defaultRowHeight="15"/>
  <cols>
    <col min="1" max="1" width="11.42578125" customWidth="1"/>
    <col min="2" max="2" width="50.5703125" customWidth="1"/>
    <col min="3" max="3" width="19.85546875" style="55" customWidth="1"/>
    <col min="4" max="4" width="17.7109375" style="55" customWidth="1"/>
    <col min="5" max="5" width="17.28515625" bestFit="1" customWidth="1"/>
    <col min="6" max="6" width="15.85546875" style="25" customWidth="1"/>
    <col min="7" max="7" width="16.42578125" style="25" bestFit="1" customWidth="1"/>
  </cols>
  <sheetData>
    <row r="1" spans="1:7" s="4" customFormat="1" ht="14.25">
      <c r="A1" s="1"/>
      <c r="B1" s="2"/>
      <c r="C1" s="42"/>
      <c r="D1" s="2"/>
      <c r="E1" s="2"/>
      <c r="F1" s="49"/>
      <c r="G1" s="49"/>
    </row>
    <row r="2" spans="1:7" s="4" customFormat="1" ht="26.25">
      <c r="A2" s="1"/>
      <c r="B2" s="376" t="s">
        <v>0</v>
      </c>
      <c r="C2" s="376"/>
      <c r="D2" s="376"/>
      <c r="E2" s="3"/>
      <c r="F2" s="49"/>
      <c r="G2" s="49"/>
    </row>
    <row r="3" spans="1:7" ht="21.75" customHeight="1">
      <c r="B3" s="370" t="str">
        <f>+"ESTADO DEL ACTIVO NETO AL "&amp;UPPER(TEXT(INDICE!O3,"DD \D\E MMMM \D\E yyyy"))</f>
        <v>ESTADO DEL ACTIVO NETO AL 31 DE MARZO DE 2021</v>
      </c>
      <c r="C3" s="370"/>
      <c r="D3" s="370"/>
    </row>
    <row r="4" spans="1:7" ht="14.25" customHeight="1">
      <c r="B4" s="375" t="s">
        <v>60</v>
      </c>
      <c r="C4" s="375"/>
      <c r="D4" s="375"/>
    </row>
    <row r="5" spans="1:7">
      <c r="B5" s="95" t="s">
        <v>40</v>
      </c>
      <c r="C5" s="146">
        <f>+INDICE!P3</f>
        <v>2021</v>
      </c>
      <c r="D5" s="147">
        <f>+INDICE!P2</f>
        <v>2020</v>
      </c>
    </row>
    <row r="6" spans="1:7" ht="17.25" customHeight="1">
      <c r="B6" s="87" t="s">
        <v>41</v>
      </c>
      <c r="C6" s="149"/>
      <c r="D6" s="150"/>
    </row>
    <row r="7" spans="1:7" ht="15" customHeight="1">
      <c r="B7" s="87" t="s">
        <v>42</v>
      </c>
      <c r="C7" s="149"/>
      <c r="D7" s="150"/>
    </row>
    <row r="8" spans="1:7" ht="14.25" customHeight="1">
      <c r="B8" s="127" t="s">
        <v>343</v>
      </c>
      <c r="C8" s="307">
        <f>+'4'!C9*INDICE!M2</f>
        <v>279026985.58840001</v>
      </c>
      <c r="D8" s="308">
        <v>263676849</v>
      </c>
      <c r="E8" s="211"/>
    </row>
    <row r="9" spans="1:7" ht="14.25" customHeight="1">
      <c r="B9" s="83"/>
      <c r="C9" s="307"/>
      <c r="D9" s="308">
        <v>0</v>
      </c>
    </row>
    <row r="10" spans="1:7">
      <c r="B10" s="127"/>
      <c r="C10" s="309">
        <f>SUM(C8:C9)</f>
        <v>279026985.58840001</v>
      </c>
      <c r="D10" s="310">
        <f>+SUM(D8:D9)</f>
        <v>263676849</v>
      </c>
      <c r="F10" s="56"/>
    </row>
    <row r="11" spans="1:7">
      <c r="B11" s="87" t="s">
        <v>43</v>
      </c>
      <c r="C11" s="307"/>
      <c r="D11" s="308"/>
    </row>
    <row r="12" spans="1:7">
      <c r="B12" s="83" t="s">
        <v>342</v>
      </c>
      <c r="C12" s="307">
        <f>+'4'!C13*INDICE!M2</f>
        <v>3072206292.9362001</v>
      </c>
      <c r="D12" s="308">
        <v>2109163306</v>
      </c>
      <c r="F12" s="56"/>
    </row>
    <row r="13" spans="1:7">
      <c r="B13" s="83" t="s">
        <v>44</v>
      </c>
      <c r="C13" s="307">
        <v>0</v>
      </c>
      <c r="D13" s="308">
        <v>0</v>
      </c>
    </row>
    <row r="14" spans="1:7">
      <c r="B14" s="87"/>
      <c r="C14" s="309">
        <f>SUM(C12:C13)</f>
        <v>3072206292.9362001</v>
      </c>
      <c r="D14" s="310">
        <f>+SUM(D12:D13)</f>
        <v>2109163306</v>
      </c>
      <c r="F14" s="57"/>
      <c r="G14" s="56"/>
    </row>
    <row r="15" spans="1:7">
      <c r="B15" s="87" t="s">
        <v>61</v>
      </c>
      <c r="C15" s="309">
        <f>+C10+C14</f>
        <v>3351233278.5246</v>
      </c>
      <c r="D15" s="310">
        <f>+D10+D14</f>
        <v>2372840155</v>
      </c>
      <c r="F15" s="12"/>
    </row>
    <row r="16" spans="1:7">
      <c r="B16" s="87"/>
      <c r="C16" s="311"/>
      <c r="D16" s="312"/>
    </row>
    <row r="17" spans="2:6">
      <c r="B17" s="87" t="s">
        <v>45</v>
      </c>
      <c r="C17" s="311"/>
      <c r="D17" s="312"/>
    </row>
    <row r="18" spans="2:6">
      <c r="B18" s="87" t="s">
        <v>43</v>
      </c>
      <c r="C18" s="311"/>
      <c r="D18" s="312"/>
    </row>
    <row r="19" spans="2:6">
      <c r="B19" s="83" t="s">
        <v>342</v>
      </c>
      <c r="C19" s="307">
        <f>+'4'!C19*INDICE!M2</f>
        <v>30558348076.0336</v>
      </c>
      <c r="D19" s="313">
        <v>32952980035</v>
      </c>
    </row>
    <row r="20" spans="2:6">
      <c r="B20" s="83" t="s">
        <v>44</v>
      </c>
      <c r="C20" s="314">
        <v>0</v>
      </c>
      <c r="D20" s="313"/>
    </row>
    <row r="21" spans="2:6">
      <c r="B21" s="87" t="s">
        <v>62</v>
      </c>
      <c r="C21" s="309">
        <f>SUM(C19:C20)</f>
        <v>30558348076.0336</v>
      </c>
      <c r="D21" s="310">
        <f>+SUM(D19:D20)</f>
        <v>32952980035</v>
      </c>
    </row>
    <row r="22" spans="2:6">
      <c r="B22" s="87"/>
      <c r="C22" s="311"/>
      <c r="D22" s="312"/>
    </row>
    <row r="23" spans="2:6" ht="15.75" thickBot="1">
      <c r="B23" s="87" t="s">
        <v>46</v>
      </c>
      <c r="C23" s="315">
        <f>+C15+C21</f>
        <v>33909581354.558201</v>
      </c>
      <c r="D23" s="316">
        <f>+D15+D21</f>
        <v>35325820190</v>
      </c>
      <c r="F23" s="57"/>
    </row>
    <row r="24" spans="2:6" ht="27.75" customHeight="1" thickTop="1">
      <c r="B24" s="144" t="s">
        <v>47</v>
      </c>
      <c r="C24" s="317"/>
      <c r="D24" s="318"/>
    </row>
    <row r="25" spans="2:6">
      <c r="B25" s="87" t="s">
        <v>48</v>
      </c>
      <c r="C25" s="307"/>
      <c r="D25" s="308"/>
    </row>
    <row r="26" spans="2:6">
      <c r="B26" s="87" t="s">
        <v>49</v>
      </c>
      <c r="C26" s="307"/>
      <c r="D26" s="308"/>
    </row>
    <row r="27" spans="2:6">
      <c r="B27" s="127" t="s">
        <v>50</v>
      </c>
      <c r="C27" s="307">
        <f>+'4'!C26*INDICE!M2</f>
        <v>25260130.430599999</v>
      </c>
      <c r="D27" s="308">
        <v>16448555.5452</v>
      </c>
    </row>
    <row r="28" spans="2:6">
      <c r="B28" s="83" t="s">
        <v>51</v>
      </c>
      <c r="C28" s="307">
        <v>0</v>
      </c>
      <c r="D28" s="308">
        <v>0</v>
      </c>
    </row>
    <row r="29" spans="2:6" ht="15.75" customHeight="1">
      <c r="B29" s="87" t="s">
        <v>52</v>
      </c>
      <c r="C29" s="309">
        <f>SUM(C27:C28)</f>
        <v>25260130.430599999</v>
      </c>
      <c r="D29" s="310">
        <f>SUM(D27:D28)</f>
        <v>16448555.5452</v>
      </c>
    </row>
    <row r="30" spans="2:6">
      <c r="B30" s="87" t="s">
        <v>53</v>
      </c>
      <c r="C30" s="319">
        <f>+'4'!C29*INDICE!M2</f>
        <v>31387700000</v>
      </c>
      <c r="D30" s="320">
        <v>32771400000</v>
      </c>
    </row>
    <row r="31" spans="2:6">
      <c r="B31" s="87" t="s">
        <v>54</v>
      </c>
      <c r="C31" s="311">
        <f>+'4'!C30*INDICE!$M$3</f>
        <v>2525968019.2301998</v>
      </c>
      <c r="D31" s="312">
        <v>2537972028.0935998</v>
      </c>
    </row>
    <row r="32" spans="2:6">
      <c r="B32" s="87" t="s">
        <v>55</v>
      </c>
      <c r="C32" s="321">
        <f>SUM(C30:C31)</f>
        <v>33913668019.230202</v>
      </c>
      <c r="D32" s="322">
        <f>SUM(D30:D31)</f>
        <v>35309372028.093597</v>
      </c>
    </row>
    <row r="33" spans="2:4" ht="15.75" thickBot="1">
      <c r="B33" s="87" t="s">
        <v>56</v>
      </c>
      <c r="C33" s="315">
        <f>+C29+C32</f>
        <v>33938928149.660801</v>
      </c>
      <c r="D33" s="316">
        <f>+D29+D32</f>
        <v>35325820583.638794</v>
      </c>
    </row>
    <row r="34" spans="2:4" ht="15.75" thickTop="1">
      <c r="B34" s="126"/>
      <c r="C34" s="151"/>
      <c r="D34" s="152"/>
    </row>
    <row r="35" spans="2:4">
      <c r="B35" s="77"/>
      <c r="C35" s="153"/>
      <c r="D35" s="73"/>
    </row>
    <row r="36" spans="2:4">
      <c r="B36" s="1" t="s">
        <v>298</v>
      </c>
      <c r="C36" s="148"/>
      <c r="D36" s="141"/>
    </row>
    <row r="37" spans="2:4">
      <c r="B37" s="27"/>
    </row>
    <row r="38" spans="2:4">
      <c r="B38" s="22"/>
    </row>
    <row r="51" ht="21" customHeight="1"/>
  </sheetData>
  <mergeCells count="3">
    <mergeCell ref="B3:D3"/>
    <mergeCell ref="B4:D4"/>
    <mergeCell ref="B2:D2"/>
  </mergeCells>
  <pageMargins left="0.7" right="0.7" top="0.75" bottom="0.75" header="0.3" footer="0.3"/>
  <pageSetup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I43"/>
  <sheetViews>
    <sheetView showGridLines="0" workbookViewId="0">
      <selection activeCell="F26" sqref="F26"/>
    </sheetView>
  </sheetViews>
  <sheetFormatPr baseColWidth="10" defaultColWidth="9.140625" defaultRowHeight="15"/>
  <cols>
    <col min="1" max="1" width="11.42578125" customWidth="1"/>
    <col min="2" max="2" width="64.28515625" customWidth="1"/>
    <col min="3" max="3" width="15.7109375" customWidth="1"/>
    <col min="4" max="4" width="14.5703125" customWidth="1"/>
    <col min="5" max="5" width="16.42578125" hidden="1" customWidth="1"/>
    <col min="7" max="7" width="13.7109375" bestFit="1" customWidth="1"/>
  </cols>
  <sheetData>
    <row r="1" spans="2:8">
      <c r="B1" s="2"/>
      <c r="C1" s="42"/>
      <c r="D1" s="2"/>
      <c r="E1" s="2"/>
      <c r="F1" s="2"/>
    </row>
    <row r="2" spans="2:8" ht="26.25">
      <c r="B2" s="377" t="s">
        <v>0</v>
      </c>
      <c r="C2" s="377"/>
      <c r="D2" s="377"/>
      <c r="E2" s="3"/>
      <c r="F2" s="3"/>
    </row>
    <row r="3" spans="2:8" ht="20.25">
      <c r="B3" s="370" t="str">
        <f>+"ESTADOS DE RESULTADOS AL "&amp;UPPER(TEXT(INDICE!O3,"DD \D\E MMMM \D\E yyyy"))</f>
        <v>ESTADOS DE RESULTADOS AL 31 DE MARZO DE 2021</v>
      </c>
      <c r="C3" s="370"/>
      <c r="D3" s="370"/>
      <c r="E3" s="43"/>
      <c r="F3" s="44"/>
    </row>
    <row r="4" spans="2:8">
      <c r="B4" s="378" t="s">
        <v>63</v>
      </c>
      <c r="C4" s="378"/>
      <c r="D4" s="378"/>
    </row>
    <row r="5" spans="2:8">
      <c r="B5" s="379"/>
      <c r="C5" s="379"/>
      <c r="D5" s="379"/>
    </row>
    <row r="6" spans="2:8">
      <c r="B6" s="155"/>
      <c r="C6" s="157">
        <f>+INDICE!P3</f>
        <v>2021</v>
      </c>
      <c r="D6" s="158">
        <f>+INDICE!P2</f>
        <v>2020</v>
      </c>
      <c r="E6" s="45">
        <v>2007</v>
      </c>
      <c r="G6" s="25"/>
      <c r="H6" s="25"/>
    </row>
    <row r="7" spans="2:8">
      <c r="B7" s="87" t="s">
        <v>27</v>
      </c>
      <c r="C7" s="134"/>
      <c r="D7" s="135"/>
      <c r="E7" s="39">
        <v>0</v>
      </c>
      <c r="G7" s="25"/>
    </row>
    <row r="8" spans="2:8">
      <c r="B8" s="87"/>
      <c r="C8" s="134"/>
      <c r="D8" s="135"/>
      <c r="E8" s="39"/>
      <c r="G8" s="25"/>
    </row>
    <row r="9" spans="2:8">
      <c r="B9" s="87" t="s">
        <v>28</v>
      </c>
      <c r="C9" s="134"/>
      <c r="D9" s="135"/>
      <c r="E9" s="39"/>
    </row>
    <row r="10" spans="2:8">
      <c r="B10" s="83" t="s">
        <v>29</v>
      </c>
      <c r="C10" s="134">
        <f>+'3'!C10*INDICE!M2</f>
        <v>505174924.66060001</v>
      </c>
      <c r="D10" s="135">
        <v>519679357.49400002</v>
      </c>
      <c r="E10" s="39"/>
      <c r="G10" s="25"/>
    </row>
    <row r="11" spans="2:8">
      <c r="B11" s="128" t="s">
        <v>30</v>
      </c>
      <c r="C11" s="160">
        <f>+'3'!C11*INDICE!M2</f>
        <v>30914687.360999998</v>
      </c>
      <c r="D11" s="161">
        <v>40633193.317199998</v>
      </c>
      <c r="E11" s="46">
        <v>0</v>
      </c>
    </row>
    <row r="12" spans="2:8">
      <c r="B12" s="87" t="s">
        <v>31</v>
      </c>
      <c r="C12" s="79">
        <f>SUM(C9:C11)</f>
        <v>536089612.02160001</v>
      </c>
      <c r="D12" s="84">
        <f>SUM(D9:D11)</f>
        <v>560312550.81120002</v>
      </c>
      <c r="E12" s="47">
        <f>SUM(E11:E11)</f>
        <v>0</v>
      </c>
    </row>
    <row r="13" spans="2:8" ht="21.75" customHeight="1">
      <c r="B13" s="87" t="s">
        <v>32</v>
      </c>
      <c r="C13" s="134"/>
      <c r="D13" s="135"/>
      <c r="E13" s="39"/>
    </row>
    <row r="14" spans="2:8">
      <c r="B14" s="128" t="s">
        <v>33</v>
      </c>
      <c r="C14" s="134">
        <f>+'3'!C14*INDICE!M2</f>
        <v>73008292.403200001</v>
      </c>
      <c r="D14" s="135">
        <v>48056243.131200001</v>
      </c>
      <c r="E14" s="39">
        <v>13612821</v>
      </c>
      <c r="F14" s="39"/>
    </row>
    <row r="15" spans="2:8" hidden="1">
      <c r="B15" s="129" t="s">
        <v>34</v>
      </c>
      <c r="C15" s="134"/>
      <c r="D15" s="135"/>
      <c r="E15" s="39">
        <v>0</v>
      </c>
    </row>
    <row r="16" spans="2:8">
      <c r="B16" s="128" t="s">
        <v>35</v>
      </c>
      <c r="C16" s="134">
        <f>+'3'!C16*INDICE!M2</f>
        <v>52794.111400000002</v>
      </c>
      <c r="D16" s="135">
        <v>0</v>
      </c>
      <c r="E16" s="39"/>
    </row>
    <row r="17" spans="2:9">
      <c r="B17" s="83" t="s">
        <v>36</v>
      </c>
      <c r="C17" s="162">
        <v>0</v>
      </c>
      <c r="D17" s="135">
        <v>45224.531999999999</v>
      </c>
      <c r="E17" s="39">
        <v>0</v>
      </c>
      <c r="G17" s="49"/>
    </row>
    <row r="18" spans="2:9">
      <c r="B18" s="130" t="s">
        <v>37</v>
      </c>
      <c r="C18" s="163">
        <f>SUM(C14:C17)</f>
        <v>73061086.514599994</v>
      </c>
      <c r="D18" s="164">
        <f>SUM(D14:D17)</f>
        <v>48101467.663199998</v>
      </c>
      <c r="E18" s="39"/>
    </row>
    <row r="19" spans="2:9" ht="15.75" thickBot="1">
      <c r="B19" s="130" t="s">
        <v>38</v>
      </c>
      <c r="C19" s="165">
        <f>+C12-C18</f>
        <v>463028525.50700003</v>
      </c>
      <c r="D19" s="166">
        <f>+D12-D18</f>
        <v>512211083.148</v>
      </c>
      <c r="E19" s="51" t="e">
        <f>+#REF!+E12-#REF!</f>
        <v>#REF!</v>
      </c>
    </row>
    <row r="20" spans="2:9" ht="15.75" thickTop="1">
      <c r="B20" s="156"/>
      <c r="C20" s="167"/>
      <c r="D20" s="168"/>
      <c r="E20" s="39"/>
    </row>
    <row r="21" spans="2:9">
      <c r="B21" s="48"/>
      <c r="C21" s="39"/>
      <c r="D21" s="39"/>
      <c r="E21" s="46">
        <v>0</v>
      </c>
    </row>
    <row r="22" spans="2:9">
      <c r="B22" s="50"/>
      <c r="C22" s="51"/>
      <c r="D22" s="51"/>
      <c r="E22" s="47" t="e">
        <f>+E19-E21</f>
        <v>#REF!</v>
      </c>
      <c r="I22" s="39"/>
    </row>
    <row r="23" spans="2:9">
      <c r="C23" s="39"/>
      <c r="D23" s="39"/>
      <c r="E23" s="39"/>
    </row>
    <row r="24" spans="2:9">
      <c r="B24" s="1" t="s">
        <v>298</v>
      </c>
      <c r="C24" s="39"/>
      <c r="D24" s="39"/>
      <c r="E24" s="39"/>
      <c r="I24" s="39"/>
    </row>
    <row r="25" spans="2:9">
      <c r="B25" s="27"/>
      <c r="C25" s="39"/>
      <c r="D25" s="39"/>
      <c r="E25" s="39">
        <v>0</v>
      </c>
    </row>
    <row r="26" spans="2:9">
      <c r="B26" s="22"/>
      <c r="C26" s="39"/>
      <c r="D26" s="39"/>
      <c r="E26" s="46">
        <v>0</v>
      </c>
    </row>
    <row r="27" spans="2:9">
      <c r="B27" s="27"/>
      <c r="C27" s="51"/>
      <c r="D27" s="51"/>
      <c r="E27" s="51">
        <v>0</v>
      </c>
    </row>
    <row r="28" spans="2:9">
      <c r="B28" s="27"/>
      <c r="C28" s="39"/>
      <c r="D28" s="39"/>
      <c r="E28" s="39"/>
    </row>
    <row r="29" spans="2:9">
      <c r="B29" s="4"/>
      <c r="C29" s="39"/>
      <c r="D29" s="39"/>
      <c r="E29" s="39">
        <v>0</v>
      </c>
    </row>
    <row r="30" spans="2:9">
      <c r="B30" s="27"/>
      <c r="C30" s="39"/>
      <c r="D30" s="39"/>
      <c r="E30" s="39">
        <v>0</v>
      </c>
    </row>
    <row r="31" spans="2:9">
      <c r="B31" s="4"/>
      <c r="C31" s="39"/>
      <c r="D31" s="39"/>
      <c r="E31" s="39">
        <v>0</v>
      </c>
    </row>
    <row r="32" spans="2:9">
      <c r="B32" s="27"/>
      <c r="C32" s="51"/>
      <c r="D32" s="51"/>
      <c r="E32" s="52" t="e">
        <f>+E22+E27</f>
        <v>#REF!</v>
      </c>
    </row>
    <row r="33" spans="2:5">
      <c r="B33" s="4"/>
      <c r="C33" s="39"/>
      <c r="D33" s="39"/>
      <c r="E33" s="39"/>
    </row>
    <row r="34" spans="2:5">
      <c r="B34" s="27"/>
      <c r="C34" s="39"/>
      <c r="D34" s="39"/>
      <c r="E34" s="39"/>
    </row>
    <row r="35" spans="2:5">
      <c r="B35" s="27"/>
      <c r="C35" s="39"/>
      <c r="D35" s="39"/>
      <c r="E35" s="39">
        <v>324736</v>
      </c>
    </row>
    <row r="36" spans="2:5">
      <c r="B36" s="27"/>
      <c r="C36" s="39"/>
      <c r="D36" s="39"/>
      <c r="E36" s="39" t="e">
        <f>+#REF!</f>
        <v>#REF!</v>
      </c>
    </row>
    <row r="37" spans="2:5" ht="15.75" thickBot="1">
      <c r="B37" s="27"/>
      <c r="C37" s="51"/>
      <c r="D37" s="51"/>
      <c r="E37" s="53" t="e">
        <f>+E32-E35-E36</f>
        <v>#REF!</v>
      </c>
    </row>
    <row r="38" spans="2:5" ht="15.75" thickTop="1"/>
    <row r="39" spans="2:5">
      <c r="C39" s="39"/>
      <c r="D39" s="39"/>
    </row>
    <row r="41" spans="2:5">
      <c r="C41" s="39"/>
    </row>
    <row r="42" spans="2:5">
      <c r="C42" s="39"/>
    </row>
    <row r="43" spans="2:5">
      <c r="C43" s="39"/>
    </row>
  </sheetData>
  <mergeCells count="4">
    <mergeCell ref="B2:D2"/>
    <mergeCell ref="B3:D3"/>
    <mergeCell ref="B4:D4"/>
    <mergeCell ref="B5:D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37"/>
  <sheetViews>
    <sheetView showGridLines="0" topLeftCell="A4" workbookViewId="0">
      <selection activeCell="H21" sqref="H21"/>
    </sheetView>
  </sheetViews>
  <sheetFormatPr baseColWidth="10" defaultColWidth="9.140625" defaultRowHeight="15"/>
  <cols>
    <col min="1" max="1" width="5.7109375" customWidth="1"/>
    <col min="2" max="2" width="27.140625" customWidth="1"/>
    <col min="3" max="3" width="17.5703125" customWidth="1"/>
    <col min="4" max="4" width="17.28515625" customWidth="1"/>
    <col min="5" max="5" width="22" customWidth="1"/>
    <col min="6" max="6" width="13.7109375" customWidth="1"/>
    <col min="7" max="7" width="12.42578125" hidden="1" customWidth="1"/>
    <col min="8" max="8" width="11.42578125" bestFit="1" customWidth="1"/>
    <col min="9" max="9" width="13.28515625" customWidth="1"/>
    <col min="10" max="11" width="12.42578125" customWidth="1"/>
  </cols>
  <sheetData>
    <row r="1" spans="1:13" ht="20.25">
      <c r="A1" s="23"/>
      <c r="B1" s="24"/>
      <c r="C1" s="24"/>
      <c r="D1" s="24"/>
    </row>
    <row r="2" spans="1:13" ht="26.25">
      <c r="A2" s="26"/>
      <c r="B2" s="377" t="s">
        <v>0</v>
      </c>
      <c r="C2" s="377"/>
      <c r="D2" s="377"/>
      <c r="E2" s="377"/>
      <c r="F2" s="3"/>
      <c r="G2" s="27"/>
      <c r="H2" s="27"/>
      <c r="I2" s="27"/>
      <c r="J2" s="27"/>
      <c r="K2" s="27"/>
    </row>
    <row r="3" spans="1:13" ht="20.25">
      <c r="A3" s="29"/>
      <c r="B3" s="370" t="s">
        <v>17</v>
      </c>
      <c r="C3" s="370"/>
      <c r="D3" s="370"/>
      <c r="E3" s="370"/>
      <c r="F3" s="184"/>
      <c r="G3" s="184"/>
      <c r="H3" s="184"/>
      <c r="I3" s="30"/>
      <c r="J3" s="30"/>
      <c r="K3" s="30"/>
    </row>
    <row r="4" spans="1:13">
      <c r="A4" s="30"/>
      <c r="B4" s="380" t="str">
        <f>+"Correspondiente al periodo cerrado al "&amp;TEXT(INDICE!O3,"DD \d\e MMMM \d\e yyyy")</f>
        <v>Correspondiente al periodo cerrado al 31 de marzo de 2021</v>
      </c>
      <c r="C4" s="380"/>
      <c r="D4" s="380"/>
      <c r="E4" s="380"/>
      <c r="F4" s="184"/>
      <c r="G4" s="184"/>
      <c r="H4" s="184"/>
      <c r="I4" s="30"/>
      <c r="J4" s="30"/>
      <c r="K4" s="30"/>
    </row>
    <row r="5" spans="1:13">
      <c r="A5" s="30"/>
      <c r="B5" s="381" t="s">
        <v>63</v>
      </c>
      <c r="C5" s="381"/>
      <c r="D5" s="381"/>
      <c r="E5" s="381"/>
      <c r="F5" s="185"/>
      <c r="G5" s="185"/>
      <c r="H5" s="185"/>
      <c r="I5" s="30"/>
      <c r="J5" s="30"/>
      <c r="K5" s="30"/>
    </row>
    <row r="6" spans="1:13" ht="45">
      <c r="A6" s="30"/>
      <c r="B6" s="170" t="s">
        <v>18</v>
      </c>
      <c r="C6" s="170" t="s">
        <v>19</v>
      </c>
      <c r="D6" s="170" t="s">
        <v>20</v>
      </c>
      <c r="E6" s="170" t="str">
        <f>+"TOTAL ACTIVO NETO AL "&amp;UPPER(TEXT(INDICE!O2,"DD \D\E MMMM \D\E yyyy"))</f>
        <v>TOTAL ACTIVO NETO AL 31 DE MARZO DE 2020</v>
      </c>
      <c r="F6" s="30"/>
      <c r="G6" s="30"/>
      <c r="H6" s="30"/>
      <c r="I6" s="25"/>
      <c r="J6" s="25"/>
      <c r="K6" s="30"/>
    </row>
    <row r="7" spans="1:13" ht="23.25" customHeight="1">
      <c r="A7" s="30"/>
      <c r="B7" s="173" t="s">
        <v>21</v>
      </c>
      <c r="C7" s="178">
        <f>+'2'!C7*INDICE!M2</f>
        <v>31387700000</v>
      </c>
      <c r="D7" s="178">
        <f>+'2'!D7*INDICE!M2</f>
        <v>2430811763.4948001</v>
      </c>
      <c r="E7" s="177">
        <f t="shared" ref="E7:E14" si="0">+C7+D7</f>
        <v>33818511763.494801</v>
      </c>
      <c r="F7" s="30"/>
      <c r="G7" s="30"/>
      <c r="H7" s="30"/>
      <c r="I7" s="58"/>
      <c r="J7" s="30"/>
      <c r="K7" s="31"/>
    </row>
    <row r="8" spans="1:13">
      <c r="B8" s="176"/>
      <c r="C8" s="169"/>
      <c r="D8" s="169"/>
      <c r="E8" s="172"/>
      <c r="I8" s="39"/>
    </row>
    <row r="9" spans="1:13">
      <c r="A9" s="32"/>
      <c r="B9" s="114" t="s">
        <v>22</v>
      </c>
      <c r="C9" s="171"/>
      <c r="D9" s="171"/>
      <c r="E9" s="172"/>
      <c r="F9" s="33"/>
      <c r="G9" s="33"/>
      <c r="H9" s="33"/>
      <c r="I9" s="33"/>
      <c r="J9" s="33"/>
      <c r="K9" s="33"/>
    </row>
    <row r="10" spans="1:13">
      <c r="A10" s="32"/>
      <c r="B10" s="115" t="s">
        <v>267</v>
      </c>
      <c r="C10" s="180"/>
      <c r="D10" s="172"/>
      <c r="E10" s="239">
        <f t="shared" si="0"/>
        <v>0</v>
      </c>
      <c r="F10" s="33"/>
      <c r="G10" s="33"/>
      <c r="H10" s="33"/>
      <c r="I10" s="33"/>
      <c r="J10" s="33"/>
      <c r="K10" s="33"/>
    </row>
    <row r="11" spans="1:13">
      <c r="A11" s="34"/>
      <c r="B11" s="174" t="s">
        <v>23</v>
      </c>
      <c r="C11" s="180"/>
      <c r="D11" s="172"/>
      <c r="E11" s="239">
        <f t="shared" si="0"/>
        <v>0</v>
      </c>
      <c r="F11" s="35"/>
      <c r="G11" s="34"/>
      <c r="H11" s="34"/>
      <c r="I11" s="35"/>
      <c r="J11" s="36"/>
      <c r="K11" s="36"/>
    </row>
    <row r="12" spans="1:13">
      <c r="A12" s="34"/>
      <c r="B12" s="174" t="s">
        <v>300</v>
      </c>
      <c r="C12" s="180"/>
      <c r="D12" s="172">
        <f>+'2'!D12*INDICE!M2</f>
        <v>-1940934136.6324</v>
      </c>
      <c r="E12" s="239"/>
      <c r="F12" s="35"/>
      <c r="G12" s="34"/>
      <c r="H12" s="34"/>
      <c r="I12" s="35"/>
      <c r="J12" s="36"/>
      <c r="K12" s="36"/>
    </row>
    <row r="13" spans="1:13">
      <c r="A13" s="34"/>
      <c r="B13" s="174" t="s">
        <v>24</v>
      </c>
      <c r="C13" s="180"/>
      <c r="D13" s="172">
        <f>+'2'!D13*INDICE!M2</f>
        <v>1543715071.7581999</v>
      </c>
      <c r="E13" s="172">
        <f>+C13+D13</f>
        <v>1543715071.7581999</v>
      </c>
      <c r="F13" s="35"/>
      <c r="G13" s="34"/>
      <c r="H13" s="34"/>
      <c r="I13" s="35"/>
      <c r="J13" s="36"/>
      <c r="K13" s="36"/>
    </row>
    <row r="14" spans="1:13">
      <c r="A14" s="32"/>
      <c r="B14" s="175" t="s">
        <v>25</v>
      </c>
      <c r="C14" s="179"/>
      <c r="D14" s="179">
        <f>+'2'!D14*INDICE!M2</f>
        <v>463028525.50700003</v>
      </c>
      <c r="E14" s="172">
        <f t="shared" si="0"/>
        <v>463028525.50700003</v>
      </c>
      <c r="F14" s="32"/>
      <c r="G14" s="32"/>
      <c r="H14" s="59"/>
      <c r="I14" s="32"/>
      <c r="J14" s="32"/>
      <c r="K14" s="32"/>
    </row>
    <row r="15" spans="1:13" ht="58.5" customHeight="1">
      <c r="A15" s="32"/>
      <c r="B15" s="181" t="s">
        <v>26</v>
      </c>
      <c r="C15" s="182">
        <f>+C7+C10-C11+C8</f>
        <v>31387700000</v>
      </c>
      <c r="D15" s="182">
        <f>+D7+D14+D13+D10</f>
        <v>4437555360.7600002</v>
      </c>
      <c r="E15" s="170" t="str">
        <f>+"TOTAL ACTIVO NETO AL "&amp;UPPER(TEXT(INDICE!O3,"DD \D\E MMMM \D\E yyyy"))</f>
        <v>TOTAL ACTIVO NETO AL 31 DE MARZO DE 2021</v>
      </c>
      <c r="F15" s="38"/>
      <c r="G15" s="38"/>
      <c r="H15" s="38"/>
      <c r="I15" s="38"/>
      <c r="J15" s="38"/>
      <c r="K15" s="38"/>
    </row>
    <row r="16" spans="1:13" ht="21" customHeight="1" thickBot="1">
      <c r="A16" s="32"/>
      <c r="B16" s="21"/>
      <c r="C16" s="21"/>
      <c r="D16" s="21"/>
      <c r="E16" s="183">
        <f>+C15+D15</f>
        <v>35825255360.760002</v>
      </c>
      <c r="F16" s="38"/>
      <c r="G16" s="38"/>
      <c r="H16" s="38"/>
      <c r="I16" s="38"/>
      <c r="J16" s="38"/>
      <c r="K16" s="38"/>
      <c r="M16" s="39"/>
    </row>
    <row r="17" spans="1:13" ht="15.75" thickTop="1">
      <c r="A17" s="40"/>
      <c r="B17" s="18"/>
      <c r="C17" s="38"/>
      <c r="D17" s="38"/>
      <c r="E17" s="38"/>
      <c r="F17" s="38"/>
      <c r="G17" s="38"/>
      <c r="H17" s="38"/>
      <c r="I17" s="38"/>
      <c r="J17" s="38"/>
      <c r="K17" s="38"/>
      <c r="M17" s="39"/>
    </row>
    <row r="18" spans="1:13">
      <c r="A18" s="32"/>
      <c r="B18" s="1" t="s">
        <v>298</v>
      </c>
      <c r="C18" s="38"/>
      <c r="D18" s="38"/>
      <c r="E18" s="38"/>
      <c r="F18" s="38"/>
      <c r="G18" s="38"/>
      <c r="H18" s="38"/>
      <c r="I18" s="38"/>
      <c r="J18" s="38"/>
      <c r="K18" s="38"/>
    </row>
    <row r="19" spans="1:13">
      <c r="A19" s="32"/>
      <c r="B19" s="22"/>
      <c r="C19" s="38"/>
      <c r="D19" s="38"/>
      <c r="E19" s="38"/>
      <c r="F19" s="38"/>
      <c r="G19" s="38"/>
      <c r="H19" s="38"/>
      <c r="I19" s="38"/>
      <c r="J19" s="38"/>
      <c r="K19" s="38"/>
    </row>
    <row r="20" spans="1:13">
      <c r="A20" s="32"/>
      <c r="B20" s="27"/>
      <c r="C20" s="38"/>
      <c r="D20" s="38"/>
      <c r="E20" s="38"/>
      <c r="F20" s="38"/>
      <c r="G20" s="38"/>
      <c r="H20" s="38"/>
      <c r="I20" s="38"/>
      <c r="J20" s="38"/>
      <c r="K20" s="38"/>
    </row>
    <row r="21" spans="1:13">
      <c r="A21" s="32"/>
      <c r="B21" s="22"/>
      <c r="C21" s="38"/>
      <c r="D21" s="38"/>
      <c r="E21" s="38"/>
      <c r="F21" s="38"/>
      <c r="G21" s="38"/>
      <c r="H21" s="38"/>
      <c r="I21" s="38"/>
      <c r="J21" s="38"/>
      <c r="K21" s="38"/>
    </row>
    <row r="22" spans="1:13">
      <c r="A22" s="32"/>
      <c r="B22" s="27"/>
      <c r="C22" s="38"/>
      <c r="D22" s="38"/>
      <c r="E22" s="38"/>
      <c r="F22" s="38"/>
      <c r="G22" s="38"/>
      <c r="H22" s="38"/>
      <c r="I22" s="38"/>
      <c r="J22" s="38"/>
      <c r="K22" s="38"/>
    </row>
    <row r="23" spans="1:13">
      <c r="A23" s="32"/>
      <c r="B23" s="38"/>
      <c r="C23" s="38"/>
      <c r="D23" s="38"/>
      <c r="E23" s="38"/>
      <c r="F23" s="38"/>
      <c r="G23" s="38"/>
      <c r="H23" s="38"/>
      <c r="I23" s="38"/>
      <c r="J23" s="38"/>
      <c r="K23" s="38"/>
    </row>
    <row r="24" spans="1:13">
      <c r="A24" s="32"/>
      <c r="B24" s="38"/>
      <c r="C24" s="38"/>
      <c r="D24" s="38"/>
      <c r="E24" s="38"/>
      <c r="F24" s="38"/>
      <c r="G24" s="38"/>
      <c r="H24" s="38"/>
      <c r="I24" s="38"/>
      <c r="J24" s="38"/>
      <c r="K24" s="38"/>
    </row>
    <row r="25" spans="1:13">
      <c r="A25" s="32"/>
      <c r="B25" s="38"/>
      <c r="C25" s="38"/>
      <c r="D25" s="38"/>
      <c r="E25" s="38"/>
      <c r="F25" s="38"/>
      <c r="G25" s="38"/>
      <c r="H25" s="38"/>
      <c r="I25" s="38"/>
      <c r="J25" s="38"/>
      <c r="K25" s="38"/>
    </row>
    <row r="26" spans="1:13">
      <c r="A26" s="41"/>
      <c r="B26" s="38"/>
      <c r="C26" s="38"/>
      <c r="D26" s="38"/>
      <c r="E26" s="38"/>
      <c r="F26" s="38"/>
      <c r="G26" s="38"/>
      <c r="H26" s="38"/>
      <c r="I26" s="38"/>
      <c r="J26" s="38"/>
      <c r="K26" s="38"/>
    </row>
    <row r="27" spans="1:13">
      <c r="A27" s="41"/>
      <c r="B27" s="38"/>
      <c r="C27" s="38"/>
      <c r="D27" s="38"/>
      <c r="E27" s="38"/>
      <c r="F27" s="38"/>
      <c r="G27" s="38"/>
      <c r="H27" s="38"/>
      <c r="I27" s="38"/>
      <c r="J27" s="38"/>
      <c r="K27" s="38"/>
    </row>
    <row r="29" spans="1:13">
      <c r="J29" s="39"/>
    </row>
    <row r="30" spans="1:13">
      <c r="G30" s="39"/>
    </row>
    <row r="31" spans="1:13">
      <c r="J31" s="39"/>
    </row>
    <row r="32" spans="1:13">
      <c r="J32" s="39"/>
    </row>
    <row r="33" spans="2:10">
      <c r="J33" s="39"/>
    </row>
    <row r="36" spans="2:10">
      <c r="B36" s="9"/>
      <c r="C36" s="5"/>
      <c r="D36" s="5"/>
      <c r="E36" s="359"/>
      <c r="F36" s="359"/>
      <c r="G36" s="359"/>
      <c r="H36" s="359"/>
    </row>
    <row r="37" spans="2:10">
      <c r="B37" s="9"/>
      <c r="C37" s="5"/>
      <c r="D37" s="5"/>
      <c r="E37" s="359"/>
      <c r="F37" s="359"/>
      <c r="G37" s="359"/>
      <c r="H37" s="359"/>
    </row>
  </sheetData>
  <mergeCells count="6">
    <mergeCell ref="E36:H36"/>
    <mergeCell ref="E37:H37"/>
    <mergeCell ref="B2:E2"/>
    <mergeCell ref="B3:E3"/>
    <mergeCell ref="B4:E4"/>
    <mergeCell ref="B5:E5"/>
  </mergeCell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36"/>
  <sheetViews>
    <sheetView showGridLines="0" workbookViewId="0">
      <selection activeCell="E31" sqref="E31"/>
    </sheetView>
  </sheetViews>
  <sheetFormatPr baseColWidth="10" defaultColWidth="9.140625" defaultRowHeight="14.25"/>
  <cols>
    <col min="1" max="1" width="11.85546875" style="1" customWidth="1"/>
    <col min="2" max="2" width="59.140625" style="1" customWidth="1"/>
    <col min="3" max="3" width="19.85546875" style="1" customWidth="1"/>
    <col min="4" max="4" width="3.5703125" style="1" customWidth="1"/>
    <col min="5" max="5" width="16.85546875" style="1" bestFit="1" customWidth="1"/>
    <col min="6" max="6" width="6.5703125" style="4" customWidth="1"/>
    <col min="7" max="7" width="12" style="4" bestFit="1" customWidth="1"/>
    <col min="8" max="8" width="12.28515625" style="4" bestFit="1" customWidth="1"/>
    <col min="9" max="9" width="19.140625" style="4" customWidth="1"/>
    <col min="10" max="10" width="12.85546875" style="4" bestFit="1" customWidth="1"/>
    <col min="11" max="16384" width="9.140625" style="4"/>
  </cols>
  <sheetData>
    <row r="1" spans="1:10" ht="15">
      <c r="B1" s="2"/>
      <c r="C1" s="2"/>
      <c r="E1" s="2"/>
      <c r="F1" s="2"/>
      <c r="G1" s="2"/>
      <c r="H1" s="44"/>
    </row>
    <row r="2" spans="1:10">
      <c r="B2" s="2"/>
      <c r="C2" s="3"/>
      <c r="E2" s="365"/>
      <c r="F2" s="365"/>
      <c r="G2" s="365"/>
      <c r="H2" s="365"/>
    </row>
    <row r="3" spans="1:10" ht="26.25">
      <c r="B3" s="377" t="s">
        <v>0</v>
      </c>
      <c r="C3" s="377"/>
      <c r="D3" s="377"/>
      <c r="E3" s="377"/>
      <c r="F3" s="3"/>
      <c r="G3" s="367"/>
      <c r="H3" s="367"/>
    </row>
    <row r="4" spans="1:10" ht="18">
      <c r="A4" s="4"/>
      <c r="B4" s="366" t="str">
        <f>+"ESTADO DE FLUJOS DE CAJA  AL "&amp;UPPER(TEXT(INDICE!O3,"DD \D\E MMMM \D\E yyyy"))</f>
        <v>ESTADO DE FLUJOS DE CAJA  AL 31 DE MARZO DE 2021</v>
      </c>
      <c r="C4" s="366"/>
      <c r="D4" s="366"/>
      <c r="E4" s="366"/>
    </row>
    <row r="5" spans="1:10" ht="16.5" customHeight="1">
      <c r="A5" s="5"/>
      <c r="B5" s="359" t="s">
        <v>63</v>
      </c>
      <c r="C5" s="359"/>
      <c r="D5" s="359"/>
      <c r="E5" s="359"/>
    </row>
    <row r="6" spans="1:10" ht="15">
      <c r="A6" s="5"/>
      <c r="B6" s="120"/>
      <c r="C6" s="120"/>
      <c r="G6" s="17"/>
      <c r="H6" s="17"/>
      <c r="I6" s="17"/>
    </row>
    <row r="7" spans="1:10" s="7" customFormat="1" ht="15">
      <c r="A7" s="1"/>
      <c r="B7" s="94"/>
      <c r="C7" s="186">
        <f>+INDICE!P3</f>
        <v>2021</v>
      </c>
      <c r="D7" s="187"/>
      <c r="E7" s="188">
        <f>+INDICE!P2</f>
        <v>2020</v>
      </c>
      <c r="G7" s="18"/>
      <c r="H7" s="18"/>
      <c r="I7" s="25"/>
      <c r="J7" s="25"/>
    </row>
    <row r="8" spans="1:10" s="7" customFormat="1" ht="15">
      <c r="A8" s="1"/>
      <c r="B8" s="90"/>
      <c r="C8" s="8" t="s">
        <v>1</v>
      </c>
      <c r="D8" s="122"/>
      <c r="E8" s="159" t="s">
        <v>1</v>
      </c>
      <c r="G8" s="18"/>
      <c r="H8" s="18"/>
      <c r="I8" s="18"/>
    </row>
    <row r="9" spans="1:10" s="7" customFormat="1" ht="15">
      <c r="A9" s="1"/>
      <c r="B9" s="83"/>
      <c r="C9" s="154"/>
      <c r="D9" s="189"/>
      <c r="E9" s="190"/>
      <c r="G9" s="18"/>
      <c r="H9" s="18"/>
      <c r="I9" s="18"/>
    </row>
    <row r="10" spans="1:10" s="7" customFormat="1" ht="15">
      <c r="A10" s="1"/>
      <c r="B10" s="87" t="s">
        <v>2</v>
      </c>
      <c r="C10" s="290">
        <f>+E26</f>
        <v>263676849.32919741</v>
      </c>
      <c r="D10" s="291"/>
      <c r="E10" s="292">
        <v>200101644.05759999</v>
      </c>
      <c r="G10" s="18"/>
      <c r="H10" s="18"/>
      <c r="I10" s="18"/>
    </row>
    <row r="11" spans="1:10" s="7" customFormat="1" ht="15">
      <c r="A11" s="1"/>
      <c r="B11" s="83" t="s">
        <v>3</v>
      </c>
      <c r="C11" s="291"/>
      <c r="D11" s="291"/>
      <c r="E11" s="293"/>
      <c r="G11" s="18"/>
      <c r="H11" s="18"/>
      <c r="I11" s="18"/>
    </row>
    <row r="12" spans="1:10" s="7" customFormat="1" ht="15">
      <c r="A12" s="5"/>
      <c r="B12" s="87" t="s">
        <v>4</v>
      </c>
      <c r="C12" s="294"/>
      <c r="D12" s="294"/>
      <c r="E12" s="295"/>
      <c r="G12" s="18"/>
      <c r="H12" s="18"/>
      <c r="I12" s="18"/>
    </row>
    <row r="13" spans="1:10" s="7" customFormat="1" ht="15">
      <c r="A13" s="5"/>
      <c r="B13" s="87" t="s">
        <v>5</v>
      </c>
      <c r="C13" s="294"/>
      <c r="D13" s="294"/>
      <c r="E13" s="295"/>
      <c r="G13" s="18"/>
      <c r="H13" s="18"/>
      <c r="I13" s="20"/>
    </row>
    <row r="14" spans="1:10" s="7" customFormat="1" ht="15">
      <c r="A14" s="1"/>
      <c r="B14" s="83" t="s">
        <v>6</v>
      </c>
      <c r="C14" s="296">
        <f>+'1'!C14*INDICE!M2</f>
        <v>-48832607.007596672</v>
      </c>
      <c r="D14" s="294"/>
      <c r="E14" s="297">
        <v>-645670184.56440258</v>
      </c>
      <c r="G14" s="18"/>
      <c r="H14" s="18"/>
      <c r="I14" s="12"/>
    </row>
    <row r="15" spans="1:10" s="7" customFormat="1">
      <c r="A15" s="1"/>
      <c r="B15" s="83" t="s">
        <v>7</v>
      </c>
      <c r="C15" s="298">
        <v>0</v>
      </c>
      <c r="D15" s="294"/>
      <c r="E15" s="297">
        <v>0</v>
      </c>
      <c r="G15" s="18"/>
      <c r="H15" s="18"/>
      <c r="I15" s="18"/>
    </row>
    <row r="16" spans="1:10" s="7" customFormat="1">
      <c r="A16" s="1"/>
      <c r="B16" s="83" t="s">
        <v>8</v>
      </c>
      <c r="C16" s="296">
        <f>+'1'!C16*INDICE!M2</f>
        <v>9506078.8219999988</v>
      </c>
      <c r="D16" s="294"/>
      <c r="E16" s="297">
        <v>13320460</v>
      </c>
      <c r="G16" s="18"/>
      <c r="H16" s="18"/>
      <c r="I16" s="18"/>
    </row>
    <row r="17" spans="1:10" s="7" customFormat="1">
      <c r="A17" s="1"/>
      <c r="B17" s="83" t="s">
        <v>9</v>
      </c>
      <c r="C17" s="299">
        <v>0</v>
      </c>
      <c r="D17" s="294"/>
      <c r="E17" s="297">
        <v>0</v>
      </c>
      <c r="G17" s="18"/>
      <c r="H17" s="18"/>
      <c r="I17" s="18"/>
    </row>
    <row r="18" spans="1:10" s="7" customFormat="1">
      <c r="A18" s="1"/>
      <c r="B18" s="83" t="s">
        <v>10</v>
      </c>
      <c r="C18" s="300">
        <f>+C14+C15+C16+C17</f>
        <v>-39326528.185596675</v>
      </c>
      <c r="D18" s="294"/>
      <c r="E18" s="301">
        <f>+E14+E15+E16+E17</f>
        <v>-632349724.56440258</v>
      </c>
      <c r="G18" s="18"/>
      <c r="H18" s="18"/>
      <c r="I18" s="18"/>
    </row>
    <row r="19" spans="1:10" s="7" customFormat="1">
      <c r="A19" s="1"/>
      <c r="B19" s="83"/>
      <c r="C19" s="294"/>
      <c r="D19" s="294"/>
      <c r="E19" s="295"/>
      <c r="G19" s="18"/>
      <c r="H19" s="18"/>
      <c r="I19" s="18"/>
    </row>
    <row r="20" spans="1:10" s="7" customFormat="1" ht="15">
      <c r="A20" s="1"/>
      <c r="B20" s="87" t="s">
        <v>11</v>
      </c>
      <c r="C20" s="294"/>
      <c r="D20" s="294"/>
      <c r="E20" s="244"/>
      <c r="G20" s="18"/>
      <c r="H20" s="18"/>
      <c r="I20" s="18"/>
    </row>
    <row r="21" spans="1:10" s="7" customFormat="1" ht="15">
      <c r="A21" s="5"/>
      <c r="B21" s="83" t="s">
        <v>12</v>
      </c>
      <c r="C21" s="298">
        <v>0</v>
      </c>
      <c r="D21" s="294"/>
      <c r="E21" s="244">
        <v>0</v>
      </c>
      <c r="G21" s="18"/>
      <c r="H21" s="18"/>
      <c r="I21" s="18"/>
    </row>
    <row r="22" spans="1:10" s="7" customFormat="1" ht="15">
      <c r="A22" s="5"/>
      <c r="B22" s="83" t="s">
        <v>64</v>
      </c>
      <c r="C22" s="298"/>
      <c r="D22" s="294"/>
      <c r="E22" s="244">
        <v>0</v>
      </c>
      <c r="G22" s="18"/>
      <c r="H22" s="18"/>
      <c r="I22" s="18"/>
    </row>
    <row r="23" spans="1:10" s="7" customFormat="1" ht="15">
      <c r="A23" s="5"/>
      <c r="B23" s="83" t="s">
        <v>13</v>
      </c>
      <c r="C23" s="298">
        <f>+'1'!C22*INDICE!M2</f>
        <v>65809837.285201252</v>
      </c>
      <c r="D23" s="294"/>
      <c r="E23" s="244">
        <v>695924929.83599997</v>
      </c>
      <c r="G23" s="18"/>
      <c r="H23" s="18"/>
      <c r="I23" s="18"/>
    </row>
    <row r="24" spans="1:10" s="7" customFormat="1">
      <c r="A24" s="1"/>
      <c r="B24" s="83" t="s">
        <v>14</v>
      </c>
      <c r="C24" s="296">
        <v>0</v>
      </c>
      <c r="D24" s="294"/>
      <c r="E24" s="244">
        <f>+'1'!E23*INDICE!$M$3</f>
        <v>0</v>
      </c>
    </row>
    <row r="25" spans="1:10" s="7" customFormat="1">
      <c r="A25" s="1"/>
      <c r="B25" s="83" t="s">
        <v>15</v>
      </c>
      <c r="C25" s="294">
        <f>+C23+C24+C22</f>
        <v>65809837.285201252</v>
      </c>
      <c r="D25" s="294"/>
      <c r="E25" s="302">
        <f>+E23+E24+E22</f>
        <v>695924929.83599997</v>
      </c>
    </row>
    <row r="26" spans="1:10" s="7" customFormat="1" ht="15.75" thickBot="1">
      <c r="A26" s="5"/>
      <c r="B26" s="87" t="s">
        <v>16</v>
      </c>
      <c r="C26" s="303">
        <f>+C18+C25+C10</f>
        <v>290160158.42880201</v>
      </c>
      <c r="D26" s="304"/>
      <c r="E26" s="305">
        <f>+E10+E18+E25</f>
        <v>263676849.32919741</v>
      </c>
      <c r="H26" s="18"/>
      <c r="I26" s="18"/>
      <c r="J26" s="18"/>
    </row>
    <row r="27" spans="1:10" s="7" customFormat="1" ht="15" thickTop="1">
      <c r="A27" s="1"/>
      <c r="B27" s="90"/>
      <c r="C27" s="92"/>
      <c r="D27" s="92"/>
      <c r="E27" s="93"/>
      <c r="I27" s="18"/>
    </row>
    <row r="28" spans="1:10" s="7" customFormat="1">
      <c r="A28" s="1"/>
      <c r="B28" s="1"/>
      <c r="C28" s="10"/>
      <c r="D28" s="10"/>
      <c r="E28" s="10"/>
    </row>
    <row r="29" spans="1:10">
      <c r="B29" s="1" t="s">
        <v>298</v>
      </c>
      <c r="C29" s="21"/>
      <c r="D29" s="21"/>
      <c r="E29" s="21"/>
    </row>
    <row r="30" spans="1:10" ht="15">
      <c r="B30" s="22"/>
      <c r="C30" s="17"/>
      <c r="D30" s="17"/>
      <c r="E30" s="17"/>
      <c r="F30" s="17"/>
      <c r="G30" s="17"/>
      <c r="H30" s="17"/>
      <c r="I30" s="17"/>
    </row>
    <row r="31" spans="1:10">
      <c r="B31" s="27"/>
      <c r="C31" s="21"/>
      <c r="D31" s="21"/>
      <c r="E31" s="21"/>
    </row>
    <row r="32" spans="1:10" ht="15">
      <c r="B32" s="22"/>
      <c r="C32" s="21"/>
      <c r="D32" s="21"/>
      <c r="E32" s="21"/>
    </row>
    <row r="33" spans="2:7">
      <c r="C33" s="21"/>
      <c r="D33" s="21"/>
      <c r="E33" s="21"/>
    </row>
    <row r="34" spans="2:7" ht="15">
      <c r="B34" s="9"/>
      <c r="C34" s="359"/>
      <c r="D34" s="359"/>
      <c r="E34" s="359"/>
      <c r="F34" s="359"/>
      <c r="G34" s="359"/>
    </row>
    <row r="35" spans="2:7" ht="15">
      <c r="B35" s="9"/>
      <c r="C35" s="359"/>
      <c r="D35" s="359"/>
      <c r="E35" s="359"/>
      <c r="F35" s="359"/>
      <c r="G35" s="359"/>
    </row>
    <row r="36" spans="2:7">
      <c r="C36" s="21"/>
      <c r="D36" s="21"/>
      <c r="E36" s="21"/>
    </row>
  </sheetData>
  <mergeCells count="8">
    <mergeCell ref="C35:G35"/>
    <mergeCell ref="B3:E3"/>
    <mergeCell ref="B5:E5"/>
    <mergeCell ref="E2:F2"/>
    <mergeCell ref="G2:H2"/>
    <mergeCell ref="G3:H3"/>
    <mergeCell ref="B4:E4"/>
    <mergeCell ref="C34:G34"/>
  </mergeCells>
  <pageMargins left="0.7" right="0.7" top="0.75" bottom="0.75" header="0.3" footer="0.3"/>
</worksheet>
</file>

<file path=_xmlsignatures/_rels/origin.sigs.rels><?xml version="1.0" encoding="UTF-8" standalone="yes"?>
<Relationships xmlns="http://schemas.openxmlformats.org/package/2006/relationships"><Relationship Id="rId3" Type="http://schemas.openxmlformats.org/package/2006/relationships/digital-signature/signature" Target="sig3.xml"/><Relationship Id="rId2" Type="http://schemas.openxmlformats.org/package/2006/relationships/digital-signature/signature" Target="sig2.xml"/><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Eoq4GDrQvgogeBx16o7wvqQeT7GYtXkAHAOf9KiTfD8=</DigestValue>
    </Reference>
    <Reference Type="http://www.w3.org/2000/09/xmldsig#Object" URI="#idOfficeObject">
      <DigestMethod Algorithm="http://www.w3.org/2001/04/xmlenc#sha256"/>
      <DigestValue>iqODQMNfAubtLsMtSN87h6YOFwAhfuHddClCJJdJqLU=</DigestValue>
    </Reference>
    <Reference Type="http://uri.etsi.org/01903#SignedProperties" URI="#idSignedProperties">
      <Transforms>
        <Transform Algorithm="http://www.w3.org/TR/2001/REC-xml-c14n-20010315"/>
      </Transforms>
      <DigestMethod Algorithm="http://www.w3.org/2001/04/xmlenc#sha256"/>
      <DigestValue>NQJD3tzpG0ndZ0/bm8ojAgEfOoRqUyO8HVkwSq9KkTU=</DigestValue>
    </Reference>
    <Reference Type="http://www.w3.org/2000/09/xmldsig#Object" URI="#idValidSigLnImg">
      <DigestMethod Algorithm="http://www.w3.org/2001/04/xmlenc#sha256"/>
      <DigestValue>pmSALeTRN5SjbPcDKWotksOdX3eTwyWs1LmggMG/L5M=</DigestValue>
    </Reference>
    <Reference Type="http://www.w3.org/2000/09/xmldsig#Object" URI="#idInvalidSigLnImg">
      <DigestMethod Algorithm="http://www.w3.org/2001/04/xmlenc#sha256"/>
      <DigestValue>U3SL39ckGvDVN5doUHR4HFjRprDgne+BT+uB9UewGa0=</DigestValue>
    </Reference>
  </SignedInfo>
  <SignatureValue>gtMNQ3CNyNwRIWsDADmfsNPGVvIRozIIWlhEjIxR15RVm2Jzv0ONAT1wZyBiz/aXgiCn1nUeiUzW
G+7C2AEgoq2ye0/pB4BXniCur4rouZZXjS4jsAiRd4PgQIrf2AXiUwQKs/q4t74+uQvSbYI0XMTJ
HUx+DZxJK2k9al44ZYP4mRjZHSY8Xo1hsyg42T+4dRzGkSHk02bdDTi1/MwFqYfWJ+6wNPENKxWd
YAzj+FTAu7pbkTUZIU6nRswpopdjBAkuqtrlYPg2rM7MJ3dOQwGgI3oolC8TeBqu9Sy32gd/MNMw
PkEaRzGHEdFhlvlGC5CiNTJ89kZrbMwQJmuzLg==</SignatureValue>
  <KeyInfo>
    <X509Data>
      <X509Certificate>MIIIATCCBemgAwIBAgIIZE5R1+m/fe4wDQYJKoZIhvcNAQELBQAwWzEXMBUGA1UEBRMOUlVDIDgwMDUwMTcyLTExGjAYBgNVBAMTEUNBLURPQ1VNRU5UQSBTLkEuMRcwFQYDVQQKEw5ET0NVTUVOVEEgUy5BLjELMAkGA1UEBhMCUFkwHhcNMTkxMDMxMTMxMzIyWhcNMjExMDMwMTMyMzIyWjCBpDELMAkGA1UEBhMCUFkxFjAUBgNVBAQMDUdBUkNJQSBBR1VJQVIxETAPBgNVBAUTCENJMzI4MjY0MRcwFQYDVQQqDA5NQVJJQSBBR1VTVElOQTEXMBUGA1UECgwOUEVSU09OQSBGSVNJQ0ExETAPBgNVBAsMCEZJUk1BIEYyMSUwIwYDVQQDDBxNQVJJQSBBR1VTVElOQSBHQVJDSUEgQUdVSUFSMIIBIjANBgkqhkiG9w0BAQEFAAOCAQ8AMIIBCgKCAQEA3yFcP4DGxGW6FrkRPgnKrC8kZ+XcjSM+o/gHVxwZAOfrNYeih+RSYMqWX/yIaKu+PMnHIXiso1AIpa3L7VSSkgNbWrXUUPYxTCbF7mouW2gc58uKCioUQ/ftKMiAZs/QELW2I37Lr0CTfQUDW58SsWDkKAH5pUk4v6Tel1w9zELkUrWItmr+N9qtrWEuv0v2NmyBAXH7Bxh0HedqnE6tSx2IIGGJjFQAoNcZDd5kxNF1Fgtrnm5oSlsT8048lk70++GcAycXYucsyhqFherjzOtzfpKmuFxDMyD6CO5sKLf7UX7dqneIMfA0pfBGnPYSVpjsIaTBqu17OxD+SwXg4QIDAQABo4IDfTCCA3kwDAYDVR0TAQH/BAIwADAOBgNVHQ8BAf8EBAMCBeAwKgYDVR0lAQH/BCAwHgYIKwYBBQUHAwEGCCsGAQUFBwMCBggrBgEFBQcDBDAdBgNVHQ4EFgQUP1NafFbU+rNar2mnBKrRzBuuBfkwgZYGCCsGAQUFBwEBBIGJMIGGMDkGCCsGAQUFBzABhi1odHRwOi8vd3d3LmRvY3VtZW50YS5jb20ucHkvZmlybWFkaWdpdGFsL29zY3AwSQYIKwYBBQUHMAKGPWh0dHBzOi8vd3d3LmRvY3VtZW50YS5jb20ucHkvZmlybWFkaWdpdGFsL2Rlc2Nhcmdhcy9jYWRvYy5jcnQwHwYDVR0jBBgwFoAUQCasJlxij8b1AlTkjcEaJtbupbIwTwYDVR0fBEgwRjBEoEKgQIY+aHR0cHM6Ly93d3cuZG9jdW1lbnRhLmNvbS5weS9maXJtYWRpZ2l0YWwvZGVzY2FyZ2FzL2NybGRvYy5jcmwwIgYDVR0RBBswGYEXbWdhcmNpYWFndWlhckBnbWFpbC5jb20wggHdBgNVHSAEggHUMIIB0DCCAcwGDisGAQQBgvk7AQEBBgEBMIIBuDA/BggrBgEFBQcCARYzaHR0cHM6Ly93d3cuZG9jdW1lbnRhLmNvbS5weS9maXJtYWRpZ2l0YWwvZGVzY2FyZ2FzMIHABggrBgEFBQcCAjCBsxqBsEVzdGUgZXMgdW4gY2VydGlmaWNhZG8gZGUgcGVyc29uYSBm7XNpY2EgY3V5YSBjbGF2ZSBwcml2YWRhIGVzdOEgY29udGVuaWRhIGVuIHVuIG3zZHVsbyBkZSBoYXJkd2FyZSBzZWd1cm8geSBzdSBmaW5hbGlkYWQgZXMgYXV0ZW50aWNhciBhIHN1IHRpdHVsYXIgbyBnZW5lcmFyIGZpcm1hcyBkaWdpdGFsZXMuMIGxBggrBgEFBQcCAjCBpBqBoVRoaXMgaXMgYW4gZW5kIHVzZXIgY2VydGlmaWNhdGUgd2hvc2UgcHJpdmF0ZSBrZXkgaXMgZW1iZWRkZWQgd2l0aGluIGEgc2VjdXJlIGhhcmR3YXJlIG1vZHVsZSB0aGF0IGFpbXMgdG8gYXV0aGVudGljYXRlIGl0cyBvd25lciBvciBnZW5lcmF0ZSBkaWdpdGFsIHNpZ25hdHVyZXMuMA0GCSqGSIb3DQEBCwUAA4ICAQDGzaO89CSrHL9y/pzzgk4rNf+zqxpOtJk0LesLlRg0wIUTLZYbYbpsZTAcDuwVdme/vLIiu1MuzdeogA6fGKbxwIUMmXUMLPyU/LRH/2ZnWR9aOwnasG4UxbNsN8fgL8HsPrvWhykKSLhUV9VtUl9qZ46SrTXdPd/0wzGrO/Fbs8YFEYBopYgxjYzt2AIIzl809AnI+Azv7Y8kqsJDPp2VXdc5ZM+IJJigpMSYtMloug2bhL0xXvuobEAmymb7B/sDImEFv97/JKC6w5iXUwaVDEqvaGzDQnQRg6JMMLmtMPdFfgkIvfCAahCt+4oJCBO/++AhZMlSkW8BTFrrtRGfDgned4Byx90Z3+bsEVsNO9XlPkcuZCwojSb67PFwkkvdWv469sN+QEwIe18Bs5doDkDIPyH2hFcQElUqZngxANug0ssw4z8hS0G4X/7GYimGxW27wZKuoxvQ9ejjeKFqjLMECn3FW4AUnnwiop4xsZxGPu6FF2v8C4PKnf9ApB+/5orcUf3vDrfTCL3Y3+ZRRR7Gu3kmSW7G8XP3yCaFSvpIM1nKUiCTc9kH7hmRC6GV0MKzNL350Bs/NaIq5NVhq1/cjHPM37/Aa2lLiL2brHJmcKDgmy23qN0lbQX+dQrNYL+jVJeWx51esukMU6Gr8do2ik1eaYHTUKqyDBhoIg==</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NCU+YqhypQnnLKsi1qFWr4ycc+3QAHL788VPBGgrtTI=</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2cYWEm6/wSFlTulktI1I5jMlRkO/AgoTb2z1WB8V9Bg=</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vA7UXfn6Ji+4jqaS+LMPgzeP2/Gj0P0HOcjztmqqnzo=</DigestValue>
      </Reference>
      <Reference URI="/xl/media/image3.emf?ContentType=image/x-emf">
        <DigestMethod Algorithm="http://www.w3.org/2001/04/xmlenc#sha256"/>
        <DigestValue>r0JxFDUlyNsmlis4mZzowIj/k652BYMy6xjoI2PtaQI=</DigestValue>
      </Reference>
      <Reference URI="/xl/media/image4.emf?ContentType=image/x-emf">
        <DigestMethod Algorithm="http://www.w3.org/2001/04/xmlenc#sha256"/>
        <DigestValue>7dMgAkVgp5bteKIV0BZGlfYhVHXzWdyjRI54LpWB9k4=</DigestValue>
      </Reference>
      <Reference URI="/xl/media/image5.emf?ContentType=image/x-emf">
        <DigestMethod Algorithm="http://www.w3.org/2001/04/xmlenc#sha256"/>
        <DigestValue>PdOzhedLJHlSO6A9o1wJjdWShQDgz4HYxrI6eTzUG/M=</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/E2xUnaKVvQhybBMAm8SzdIUH7GTLxtcurIpY3UIOPM=</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printerSettings/printerSettings6.bin?ContentType=application/vnd.openxmlformats-officedocument.spreadsheetml.printerSettings">
        <DigestMethod Algorithm="http://www.w3.org/2001/04/xmlenc#sha256"/>
        <DigestValue>Cfw0083YUx4+c//A9/5+RCOR/iKtsVeQiYxZH4bhzc8=</DigestValue>
      </Reference>
      <Reference URI="/xl/sharedStrings.xml?ContentType=application/vnd.openxmlformats-officedocument.spreadsheetml.sharedStrings+xml">
        <DigestMethod Algorithm="http://www.w3.org/2001/04/xmlenc#sha256"/>
        <DigestValue>u3WHcM2mDvAVZxBK90qSZdOQzAxNwxTCa2zJwfZx5hM=</DigestValue>
      </Reference>
      <Reference URI="/xl/styles.xml?ContentType=application/vnd.openxmlformats-officedocument.spreadsheetml.styles+xml">
        <DigestMethod Algorithm="http://www.w3.org/2001/04/xmlenc#sha256"/>
        <DigestValue>UfLJ0bXRxtKyaS6Xh0a8WxUiulr73T61ec0c0gZmoLs=</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akZoIxO8vgPhh0xtDV31TbHGlsjSmsRmuU//gopNle4=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sheet1.xml?ContentType=application/vnd.openxmlformats-officedocument.spreadsheetml.worksheet+xml">
        <DigestMethod Algorithm="http://www.w3.org/2001/04/xmlenc#sha256"/>
        <DigestValue>4iy1Z2HYuI0s5+Enny6fKaQrfUfZtHihriAL1qMFCFo=</DigestValue>
      </Reference>
      <Reference URI="/xl/worksheets/sheet10.xml?ContentType=application/vnd.openxmlformats-officedocument.spreadsheetml.worksheet+xml">
        <DigestMethod Algorithm="http://www.w3.org/2001/04/xmlenc#sha256"/>
        <DigestValue>sAjUomFl6jD+HtxaxAUlJpKEQVDFADkYbXiZt3TtPJQ=</DigestValue>
      </Reference>
      <Reference URI="/xl/worksheets/sheet11.xml?ContentType=application/vnd.openxmlformats-officedocument.spreadsheetml.worksheet+xml">
        <DigestMethod Algorithm="http://www.w3.org/2001/04/xmlenc#sha256"/>
        <DigestValue>trRsKS6FGSg42nkBGQh7kVVz692B4fsIk8TLqQ1OQVQ=</DigestValue>
      </Reference>
      <Reference URI="/xl/worksheets/sheet12.xml?ContentType=application/vnd.openxmlformats-officedocument.spreadsheetml.worksheet+xml">
        <DigestMethod Algorithm="http://www.w3.org/2001/04/xmlenc#sha256"/>
        <DigestValue>yme1D5bByMPvCEo09k+WNIoLpgcfwdtan4aKV8iYnXY=</DigestValue>
      </Reference>
      <Reference URI="/xl/worksheets/sheet2.xml?ContentType=application/vnd.openxmlformats-officedocument.spreadsheetml.worksheet+xml">
        <DigestMethod Algorithm="http://www.w3.org/2001/04/xmlenc#sha256"/>
        <DigestValue>HPTvCf5FxaY+iAq68l4yBi/3VrPYnY5lYWAW93J4Fao=</DigestValue>
      </Reference>
      <Reference URI="/xl/worksheets/sheet3.xml?ContentType=application/vnd.openxmlformats-officedocument.spreadsheetml.worksheet+xml">
        <DigestMethod Algorithm="http://www.w3.org/2001/04/xmlenc#sha256"/>
        <DigestValue>4Zk+dT8u8TY8dXSjnE7hE1HpsrFwtpcQm1VacCmBlAE=</DigestValue>
      </Reference>
      <Reference URI="/xl/worksheets/sheet4.xml?ContentType=application/vnd.openxmlformats-officedocument.spreadsheetml.worksheet+xml">
        <DigestMethod Algorithm="http://www.w3.org/2001/04/xmlenc#sha256"/>
        <DigestValue>9DuGtjanPArORo0Bc5xo3K2joS4177j53wLX46pwHRI=</DigestValue>
      </Reference>
      <Reference URI="/xl/worksheets/sheet5.xml?ContentType=application/vnd.openxmlformats-officedocument.spreadsheetml.worksheet+xml">
        <DigestMethod Algorithm="http://www.w3.org/2001/04/xmlenc#sha256"/>
        <DigestValue>K7vYhDAr/lnsvJzWyVtxNdFPiikIqOjKA/HST5NvB1M=</DigestValue>
      </Reference>
      <Reference URI="/xl/worksheets/sheet6.xml?ContentType=application/vnd.openxmlformats-officedocument.spreadsheetml.worksheet+xml">
        <DigestMethod Algorithm="http://www.w3.org/2001/04/xmlenc#sha256"/>
        <DigestValue>uQp68wmDTZ2OYyi34iJ3ilynzzW1SdLCoL2ABb6jAGY=</DigestValue>
      </Reference>
      <Reference URI="/xl/worksheets/sheet7.xml?ContentType=application/vnd.openxmlformats-officedocument.spreadsheetml.worksheet+xml">
        <DigestMethod Algorithm="http://www.w3.org/2001/04/xmlenc#sha256"/>
        <DigestValue>eTID6smqrA0bFwzo0WlerF4iRbjnXCTlbHZDglX3wjQ=</DigestValue>
      </Reference>
      <Reference URI="/xl/worksheets/sheet8.xml?ContentType=application/vnd.openxmlformats-officedocument.spreadsheetml.worksheet+xml">
        <DigestMethod Algorithm="http://www.w3.org/2001/04/xmlenc#sha256"/>
        <DigestValue>6L9fA0XeaSNosJmiZYZ12NOodW53wY9U3Eyg0lOPFBQ=</DigestValue>
      </Reference>
      <Reference URI="/xl/worksheets/sheet9.xml?ContentType=application/vnd.openxmlformats-officedocument.spreadsheetml.worksheet+xml">
        <DigestMethod Algorithm="http://www.w3.org/2001/04/xmlenc#sha256"/>
        <DigestValue>lDs/2j+600cU8vlCeKlpxZa6EckgI41VW85P+eIqTmc=</DigestValue>
      </Reference>
    </Manifest>
    <SignatureProperties>
      <SignatureProperty Id="idSignatureTime" Target="#idPackageSignature">
        <mdssi:SignatureTime xmlns:mdssi="http://schemas.openxmlformats.org/package/2006/digital-signature">
          <mdssi:Format>YYYY-MM-DDThh:mm:ssTZD</mdssi:Format>
          <mdssi:Value>2021-05-31T14:03:15Z</mdssi:Value>
        </mdssi:SignatureTime>
      </SignatureProperty>
    </SignatureProperties>
  </Object>
  <Object Id="idOfficeObject">
    <SignatureProperties>
      <SignatureProperty Id="idOfficeV1Details" Target="#idPackageSignature">
        <SignatureInfoV1 xmlns="http://schemas.microsoft.com/office/2006/digsig">
          <SetupID>{BEE95137-5DD2-4FB8-8538-4E0DE4D69258}</SetupID>
          <SignatureText>Agustina Garcia</SignatureText>
          <SignatureImage/>
          <SignatureComments/>
          <WindowsVersion>10.0</WindowsVersion>
          <OfficeVersion>16.0.14026/22</OfficeVersion>
          <ApplicationVersion>16.0.14026</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2021-05-31T14:03:15Z</xd:SigningTime>
          <xd:SigningCertificate>
            <xd:Cert>
              <xd:CertDigest>
                <DigestMethod Algorithm="http://www.w3.org/2001/04/xmlenc#sha256"/>
                <DigestValue>uVpYsuncVOylbupU1+KsRwJ5mDvOqzR31XBDb+d7pzs=</DigestValue>
              </xd:CertDigest>
              <xd:IssuerSerial>
                <X509IssuerName>C=PY, O=DOCUMENTA S.A., CN=CA-DOCUMENTA S.A., SERIALNUMBER=RUC 80050172-1</X509IssuerName>
                <X509SerialNumber>7227804439757684206</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AcBAAB/AAAAAAAAAAAAAAB6EgAA8AgAACBFTUYAAAEA8BsAAKoAAAAGAAAAAAAAAAAAAAAAAAAAgAcAADgEAABYAQAAwQAAAAAAAAAAAAAAAAAAAMA/BQDo8QIACgAAABAAAAAAAAAAAAAAAEsAAAAQAAAAAAAAAAUAAAAeAAAAGAAAAAAAAAAAAAAACAEAAIAAAAAnAAAAGAAAAAEAAAAAAAAAAAAAAAAAAAAlAAAADAAAAAEAAABMAAAAZAAAAAAAAAAAAAAABwEAAH8AAAAAAAAAAAAAAAg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8PDwAAAAAAAlAAAADAAAAAEAAABMAAAAZAAAAAAAAAAAAAAABwEAAH8AAAAAAAAAAAAAAAgBAACAAAAAIQDwAAAAAAAAAAAAAACAPwAAAAAAAAAAAACAPwAAAAAAAAAAAAAAAAAAAAAAAAAAAAAAAAAAAAAAAAAAJQAAAAwAAAAAAACAKAAAAAwAAAABAAAAJwAAABgAAAABAAAAAAAAAPDw8AAAAAAAJQAAAAwAAAABAAAATAAAAGQAAAAAAAAAAAAAAAcBAAB/AAAAAAAAAAAAAAAI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AAAAAAAlAAAADAAAAAEAAABMAAAAZAAAAAAAAAAAAAAABwEAAH8AAAAAAAAAAAAAAAgBAACAAAAAIQDwAAAAAAAAAAAAAACAPwAAAAAAAAAAAACAPwAAAAAAAAAAAAAAAAAAAAAAAAAAAAAAAAAAAAAAAAAAJQAAAAwAAAAAAACAKAAAAAwAAAABAAAAJwAAABgAAAABAAAAAAAAAP///wAAAAAAJQAAAAwAAAABAAAATAAAAGQAAAAAAAAAAAAAAAcBAAB/AAAAAAAAAAAAAAAI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AAAHvKbdiBeXXcwzA4EoulqZqDN7wBohaYOAAAAABiHpg4AAAAAgzRVZYzN7wODNFVlAgAAAJjN7wPrvDZlTNmQAwEAAACc+ZBlMHGBF8e1mwPIV1UXAr02ZZz5kGUAAAAATNmQZZZ0bzr4mqYOBM3vAznxm3ZUy+8DAAAAAAAAm3YAAAAA9f///wAAAAAAAAAAAAAAAJABAAAAAAABAAAAAHMAZQBnAG8AZQAgAHUAaQCPAQVzuMvvA61y5HUAAF13rMvvAwAAAAC0y+8DAAAAAAak3WUAAF13AAAAABMAFACi6WpmIF5dd8zL7wNk9bF2AAAAAPANhA7gxF53ZHYACAAAAAAlAAAADAAAAAEAAAAYAAAADAAAAAAAAAASAAAADAAAAAEAAAAeAAAAGAAAAL0AAAAEAAAA9wAAABEAAAAlAAAADAAAAAEAAABUAAAAiAAAAL4AAAAEAAAA9QAAABAAAAABAAAAVVWPQYX2jkG+AAAABAAAAAoAAABMAAAAAAAAAAAAAAAAAAAA//////////9gAAAAMwAxAC8AMAA1AC8AMgAwADIAMQAGAAAABgAAAAQAAAAGAAAABgAAAAQAAAAGAAAABgAAAAYAAAAGAAAASwAAAEAAAAAwAAAABQAAACAAAAABAAAAAQAAABAAAAAAAAAAAAAAAAgBAACAAAAAAAAAAAAAAAAIAQAAgAAAAFIAAABwAQAAAgAAABAAAAAHAAAAAAAAAAAAAAC8AgAAAAAAAAECAiJTAHkAcwB0AGUAbQAAAAAAAAAAAAAAAAAAAAAAAAAAAAAAAAAAAAAAAAAAAAAAAAAAAAAAAAAAAAAAAAAAAAAAAAAAAJxhhHcgAAAAaMUVBAAAAAAwzA4EMMwOBHjpamYAAAAA/DzuA+g87gMAAAAAAAAAAAAAAAAAAAAA4MwOBAAAAAAAAAAAAAAAAAAAAAAAAAAAAAAAAAAAAAAAAAAAAAAAAAAAAAAAAAAAAAAAAAAAAAAAAAAAAAAAAH4Rh3cAAARzuD3uA+jRgHcwzA4EBqTdZQAAAAD40oB3//8AAAAAAADb04B329OAd+g97gPsPe4DeOlqZgAAAAAAAAAAAAAAAAcAAAAAAAAA8YbjdQkAAAAHAAAAID7uAyA+7gMAAgAA/P///wEAAAAAAAAAAAAAAAAAAADwDYQO4MRed2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O4DHvKbdlhA7gNYUWgbkRAKagc4mgNE/pBlwJaBGwAAAAAQ63Mb9DzuA8CWgRv/////RP6QZXwNP2Wc5JBllEDuAwAAAACswpFlEOtzG6zCkWWc5JBlAD3uA5UIP2Wc5JBlAQAAAOKDbjoDAAAAED7uAznxm3ZgPO4DBAAAAAAAm3aIPO4D4P///wAAAAAAAAAAAAAAAJABAAAAAAABAAAAAGEAcgBpAGEAbAAAAAAAAAAAAAAAAAAAAAAAAAAAAAAAAAAAAPGG43UAAAAABgAAAMQ97gPEPe4DAAIAAPz///8BAAAAAAAAAAAAAAAAAAAAAAAAAAAAAADwDYQOZHYACAAAAAAlAAAADAAAAAMAAAAYAAAADAAAAAAAAAASAAAADAAAAAEAAAAWAAAADAAAAAgAAABUAAAAVAAAAAoAAAAnAAAAHgAAAEoAAAABAAAAVVWPQYX2jk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XAAAARwAAACkAAAAzAAAAbwAAABUAAAAhAPAAAAAAAAAAAAAAAIA/AAAAAAAAAAAAAIA/AAAAAAAAAAAAAAAAAAAAAAAAAAAAAAAAAAAAAAAAAAAlAAAADAAAAAAAAIAoAAAADAAAAAQAAABSAAAAcAEAAAQAAADw////AAAAAAAAAAAAAAAAkAEAAAAAAAEAAAAAcwBlAGcAbwBlACAAdQBpAAAAAAAAAAAAAAAAAAAAAAAAAAAAAAAAAAAAAAAAAAAAAAAAAAAAAAAAAAAAAAAAAAAA7gMe8pt2AAAAAN9zkn1yDwrlJDzuA0IkCmQBAAAA3DzuAyANAIQAAAAAO7Ub1DA87gNayuNloIeFDnADPRdjRJoDAgAAAPA97gPsM1Vl//////w97gPJWT1lo0WaAy0AAADMQu4D8oNuOqCHhQ4gPu4DOfGbdnA87gMFAAAAAACbdgAAAEDw////AAAAAAAAAAAAAAAAkAEAAAAAAAEAAAAAcwBlAGcAbwBlACAAdQBpAAAAAAAAAAAAAAAAAAAAAAAAAAAA8YbjdQAAAAAJAAAA1D3uA9Q97gMAAgAA/P///wEAAAAAAAAAAAAAAAAAAAAAAAAAAAAAAPANhA5kdgAIAAAAACUAAAAMAAAABAAAABgAAAAMAAAAAAAAABIAAAAMAAAAAQAAAB4AAAAYAAAAKQAAADMAAACYAAAASAAAACUAAAAMAAAABAAAAFQAAACoAAAAKgAAADMAAACWAAAARwAAAAEAAABVVY9BhfaOQSoAAAAzAAAADwAAAEwAAAAAAAAAAAAAAAAAAAD//////////2wAAABBAGcAdQBzAHQAaQBuAGEAIABHAGEAcgBjAGkAYQAAAAoAAAAJAAAACQAAAAcAAAAFAAAABAAAAAkAAAAIAAAABAAAAAsAAAAIAAAABgAAAAcAAAAEAAAACAAAAEsAAABAAAAAMAAAAAUAAAAgAAAAAQAAAAEAAAAQAAAAAAAAAAAAAAAIAQAAgAAAAAAAAAAAAAAACAEAAIAAAAAlAAAADAAAAAIAAAAnAAAAGAAAAAUAAAAAAAAA////AAAAAAAlAAAADAAAAAUAAABMAAAAZAAAAAAAAABQAAAABwEAAHwAAAAAAAAAUAAAAAgBAAAtAAAAIQDwAAAAAAAAAAAAAACAPwAAAAAAAAAAAACAPwAAAAAAAAAAAAAAAAAAAAAAAAAAAAAAAAAAAAAAAAAAJQAAAAwAAAAAAACAKAAAAAwAAAAFAAAAJwAAABgAAAAFAAAAAAAAAP///wAAAAAAJQAAAAwAAAAFAAAATAAAAGQAAAAJAAAAUAAAAP4AAABcAAAACQAAAFAAAAD2AAAADQAAACEA8AAAAAAAAAAAAAAAgD8AAAAAAAAAAAAAgD8AAAAAAAAAAAAAAAAAAAAAAAAAAAAAAAAAAAAAAAAAACUAAAAMAAAAAAAAgCgAAAAMAAAABQAAACUAAAAMAAAAAQAAABgAAAAMAAAAAAAAABIAAAAMAAAAAQAAAB4AAAAYAAAACQAAAFAAAAD/AAAAXQAAACUAAAAMAAAAAQAAAFQAAAD0AAAACgAAAFAAAACfAAAAXAAAAAEAAABVVY9BhfaOQQoAAABQAAAAHAAAAEwAAAAAAAAAAAAAAAAAAAD//////////4QAAABNAGEAcgBpAGEAIABBAGcAdQBzAHQAaQBuAGEAIABHAGEAcgBjAGkAYQAgAEEAZwB1AGkAYQByAAoAAAAGAAAABAAAAAMAAAAGAAAAAwAAAAcAAAAHAAAABwAAAAUAAAAEAAAAAwAAAAcAAAAGAAAAAwAAAAgAAAAGAAAABAAAAAUAAAADAAAABgAAAAMAAAAHAAAABwAAAAcAAAADAAAABgAAAAQAAABLAAAAQAAAADAAAAAFAAAAIAAAAAEAAAABAAAAEAAAAAAAAAAAAAAACAEAAIAAAAAAAAAAAAAAAAgBAACAAAAAJQAAAAwAAAACAAAAJwAAABgAAAAFAAAAAAAAAP///wAAAAAAJQAAAAwAAAAFAAAATAAAAGQAAAAJAAAAYAAAAP4AAABsAAAACQAAAGAAAAD2AAAADQAAACEA8AAAAAAAAAAAAAAAgD8AAAAAAAAAAAAAgD8AAAAAAAAAAAAAAAAAAAAAAAAAAAAAAAAAAAAAAAAAACUAAAAMAAAAAAAAgCgAAAAMAAAABQAAACUAAAAMAAAAAQAAABgAAAAMAAAAAAAAABIAAAAMAAAAAQAAAB4AAAAYAAAACQAAAGAAAAD/AAAAbQAAACUAAAAMAAAAAQAAAFQAAAB8AAAACgAAAGAAAAA6AAAAbAAAAAEAAABVVY9BhfaOQQoAAABgAAAACAAAAEwAAAAAAAAAAAAAAAAAAAD//////////1wAAABDAG8AbgB0AGEAZABvAHIABwAAAAcAAAAHAAAABAAAAAYAAAAHAAAABwAAAAQAAABLAAAAQAAAADAAAAAFAAAAIAAAAAEAAAABAAAAEAAAAAAAAAAAAAAACAEAAIAAAAAAAAAAAAAAAAgBAACAAAAAJQAAAAwAAAACAAAAJwAAABgAAAAFAAAAAAAAAP///wAAAAAAJQAAAAwAAAAFAAAATAAAAGQAAAAJAAAAcAAAAP4AAAB8AAAACQAAAHAAAAD2AAAADQAAACEA8AAAAAAAAAAAAAAAgD8AAAAAAAAAAAAAgD8AAAAAAAAAAAAAAAAAAAAAAAAAAAAAAAAAAAAAAAAAACUAAAAMAAAAAAAAgCgAAAAMAAAABQAAACUAAAAMAAAAAQAAABgAAAAMAAAAAAAAABIAAAAMAAAAAQAAABYAAAAMAAAAAAAAAFQAAABEAQAACgAAAHAAAAD9AAAAfAAAAAEAAABVVY9BhfaOQQoAAABwAAAAKQAAAEwAAAAEAAAACQAAAHAAAAD/AAAAfQAAAKAAAABGAGkAcgBtAGEAZABvACAAcABvAHIAOgAgAE0AQQBSAEkAQQAgAEEARwBVAFMAVABJAE4AQQAgAEcAQQBSAEMASQBBACAAQQBHAFUASQBBAFIAAAAGAAAAAwAAAAQAAAAJAAAABgAAAAcAAAAHAAAAAwAAAAcAAAAHAAAABAAAAAMAAAADAAAACgAAAAcAAAAHAAAAAwAAAAcAAAADAAAABwAAAAgAAAAIAAAABgAAAAYAAAADAAAACAAAAAcAAAADAAAACAAAAAcAAAAHAAAABwAAAAMAAAAHAAAAAwAAAAcAAAAIAAAACAAAAAMAAAAHAAAABwAAABYAAAAMAAAAAAAAACUAAAAMAAAAAgAAAA4AAAAUAAAAAAAAABAAAAAUAAAA</Object>
  <Object Id="idInvalidSigLnImg">AQAAAGwAAAAAAAAAAAAAAAcBAAB/AAAAAAAAAAAAAAB6EgAA8AgAACBFTUYAAAEAXCEAALEAAAAGAAAAAAAAAAAAAAAAAAAAgAcAADgEAABYAQAAwQAAAAAAAAAAAAAAAAAAAMA/BQDo8QIACgAAABAAAAAAAAAAAAAAAEsAAAAQAAAAAAAAAAUAAAAeAAAAGAAAAAAAAAAAAAAACAEAAIAAAAAnAAAAGAAAAAEAAAAAAAAAAAAAAAAAAAAlAAAADAAAAAEAAABMAAAAZAAAAAAAAAAAAAAABwEAAH8AAAAAAAAAAAAAAAg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8PDwAAAAAAAlAAAADAAAAAEAAABMAAAAZAAAAAAAAAAAAAAABwEAAH8AAAAAAAAAAAAAAAgBAACAAAAAIQDwAAAAAAAAAAAAAACAPwAAAAAAAAAAAACAPwAAAAAAAAAAAAAAAAAAAAAAAAAAAAAAAAAAAAAAAAAAJQAAAAwAAAAAAACAKAAAAAwAAAABAAAAJwAAABgAAAABAAAAAAAAAPDw8AAAAAAAJQAAAAwAAAABAAAATAAAAGQAAAAAAAAAAAAAAAcBAAB/AAAAAAAAAAAAAAAIAQAAgAAAACEA8AAAAAAAAAAAAAAAgD8AAAAAAAAAAAAAgD8AAAAAAAAAAAAAAAAAAAAAAAAAAAAAAAAAAAAAAAAAACUAAAAMAAAAAAAAgCgAAAAMAAAAAQAAACcAAAAYAAAAAQAAAAAAAADw8PAAAAAAACUAAAAMAAAAAQAAAEwAAABkAAAAAAAAAAAAAAAHAQAAfwAAAAAAAAAAAAAACAEAAIAAAAAhAPAAAAAAAAAAAAAAAIA/AAAAAAAAAAAAAIA/AAAAAAAAAAAAAAAAAAAAAAAAAAAAAAAAAAAAAAAAAAAlAAAADAAAAAAAAIAoAAAADAAAAAEAAAAnAAAAGAAAAAEAAAAAAAAA////AAAAAAAlAAAADAAAAAEAAABMAAAAZAAAAAAAAAAAAAAABwEAAH8AAAAAAAAAAAAAAAgBAACAAAAAIQDwAAAAAAAAAAAAAACAPwAAAAAAAAAAAACAPwAAAAAAAAAAAAAAAAAAAAAAAAAAAAAAAAAAAAAAAAAAJQAAAAwAAAAAAACAKAAAAAwAAAABAAAAJwAAABgAAAABAAAAAAAAAP///wAAAAAAJQAAAAwAAAABAAAATAAAAGQAAAAAAAAAAAAAAAcBAAB/AAAAAAAAAAAAAAAI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HvKbdiBeXXcwzA4EoulqZqDN7wBohaYOAAAAABiHpg4AAAAAgzRVZYzN7wODNFVlAgAAAJjN7wPrvDZlTNmQAwEAAACc+ZBlMHGBF8e1mwPIV1UXAr02ZZz5kGUAAAAATNmQZZZ0bzr4mqYOBM3vAznxm3ZUy+8DAAAAAAAAm3YAAAAA9f///wAAAAAAAAAAAAAAAJABAAAAAAABAAAAAHMAZQBnAG8AZQAgAHUAaQCPAQVzuMvvA61y5HUAAF13rMvvAwAAAAC0y+8DAAAAAAak3WUAAF13AAAAABMAFACi6WpmIF5dd8zL7wNk9bF2AAAAAPANhA7gxF53ZHYACAAAAAAlAAAADAAAAAEAAAAYAAAADAAAAP8AAAASAAAADAAAAAEAAAAeAAAAGAAAACIAAAAEAAAAcgAAABEAAAAlAAAADAAAAAEAAABUAAAAqAAAACMAAAAEAAAAcAAAABAAAAABAAAAVVWPQYX2jkEjAAAABAAAAA8AAABMAAAAAAAAAAAAAAAAAAAA//////////9sAAAARgBpAHIAbQBhACAAbgBvACAAdgDhAGwAaQBkAGEAAAAGAAAAAwAAAAQAAAAJAAAABgAAAAMAAAAHAAAABwAAAAMAAAAFAAAABgAAAAMAAAADAAAABwAAAAYAAABLAAAAQAAAADAAAAAFAAAAIAAAAAEAAAABAAAAEAAAAAAAAAAAAAAACAEAAIAAAAAAAAAAAAAAAAgBAACAAAAAUgAAAHABAAACAAAAEAAAAAcAAAAAAAAAAAAAALwCAAAAAAAAAQICIlMAeQBzAHQAZQBtAAAAAAAAAAAAAAAAAAAAAAAAAAAAAAAAAAAAAAAAAAAAAAAAAAAAAAAAAAAAAAAAAAAAAAAAAAAAnGGEdyAAAABoxRUEAAAAADDMDgQwzA4EeOlqZgAAAAD8PO4D6DzuAwAAAAAAAAAAAAAAAAAAAADgzA4EAAAAAAAAAAAAAAAAAAAAAAAAAAAAAAAAAAAAAAAAAAAAAAAAAAAAAAAAAAAAAAAAAAAAAAAAAAAAAAAAfhGHdwAABHO4Pe4D6NGAdzDMDgQGpN1lAAAAAPjSgHf//wAAAAAAANvTgHfb04B36D3uA+w97gN46WpmAAAAAAAAAAAAAAAABwAAAAAAAADxhuN1CQAAAAcAAAAgPu4DID7uAwACAAD8////AQAAAAAAAAAAAAAAAAAAAPANhA7gxF53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7gMe8pt2WEDuA1hRaBuREApqBziaA0T+kGXAloEbAAAAABDrcxv0PO4DwJaBG/////9E/pBlfA0/ZZzkkGWUQO4DAAAAAKzCkWUQ63MbrMKRZZzkkGUAPe4DlQg/ZZzkkGUBAAAA4oNuOgMAAAAQPu4DOfGbdmA87gMEAAAAAACbdog87gPg////AAAAAAAAAAAAAAAAkAEAAAAAAAEAAAAAYQByAGkAYQBsAAAAAAAAAAAAAAAAAAAAAAAAAAAAAAAAAAAA8YbjdQAAAAAGAAAAxD3uA8Q97gMAAgAA/P///wEAAAAAAAAAAAAAAAAAAAAAAAAAAAAAAPANhA5kdgAIAAAAACUAAAAMAAAAAwAAABgAAAAMAAAAAAAAABIAAAAMAAAAAQAAABYAAAAMAAAACAAAAFQAAABUAAAACgAAACcAAAAeAAAASgAAAAEAAABVVY9BhfaO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JcAAABHAAAAKQAAADMAAABvAAAAFQAAACEA8AAAAAAAAAAAAAAAgD8AAAAAAAAAAAAAgD8AAAAAAAAAAAAAAAAAAAAAAAAAAAAAAAAAAAAAAAAAACUAAAAMAAAAAAAAgCgAAAAMAAAABAAAAFIAAABwAQAABAAAAPD///8AAAAAAAAAAAAAAACQAQAAAAAAAQAAAABzAGUAZwBvAGUAIAB1AGkAAAAAAAAAAAAAAAAAAAAAAAAAAAAAAAAAAAAAAAAAAAAAAAAAAAAAAAAAAAAAAAAAAADuAx7ym3YAAAAA33OSfXIPCuUkPO4DQiQKZAEAAADcPO4DIA0AhAAAAAA7tRvUMDzuA1rK42Wgh4UOcAM9F2NEmgMCAAAA8D3uA+wzVWX//////D3uA8lZPWWjRZoDLQAAAMxC7gPyg246oIeFDiA+7gM58Zt2cDzuAwUAAAAAAJt2AAAAQPD///8AAAAAAAAAAAAAAACQAQAAAAAAAQAAAABzAGUAZwBvAGUAIAB1AGkAAAAAAAAAAAAAAAAAAAAAAAAAAADxhuN1AAAAAAkAAADUPe4D1D3uAwACAAD8////AQAAAAAAAAAAAAAAAAAAAAAAAAAAAAAA8A2EDmR2AAgAAAAAJQAAAAwAAAAEAAAAGAAAAAwAAAAAAAAAEgAAAAwAAAABAAAAHgAAABgAAAApAAAAMwAAAJgAAABIAAAAJQAAAAwAAAAEAAAAVAAAAKgAAAAqAAAAMwAAAJYAAABHAAAAAQAAAFVVj0GF9o5BKgAAADMAAAAPAAAATAAAAAAAAAAAAAAAAAAAAP//////////bAAAAEEAZwB1AHMAdABpAG4AYQAgAEcAYQByAGMAaQBhAAAACgAAAAkAAAAJAAAABwAAAAUAAAAEAAAACQAAAAgAAAAEAAAACwAAAAgAAAAGAAAABwAAAAQAAAAIAAAASwAAAEAAAAAwAAAABQAAACAAAAABAAAAAQAAABAAAAAAAAAAAAAAAAgBAACAAAAAAAAAAAAAAAAIAQAAgAAAACUAAAAMAAAAAgAAACcAAAAYAAAABQAAAAAAAAD///8AAAAAACUAAAAMAAAABQAAAEwAAABkAAAAAAAAAFAAAAAHAQAAfAAAAAAAAABQAAAACAEAAC0AAAAhAPAAAAAAAAAAAAAAAIA/AAAAAAAAAAAAAIA/AAAAAAAAAAAAAAAAAAAAAAAAAAAAAAAAAAAAAAAAAAAlAAAADAAAAAAAAIAoAAAADAAAAAUAAAAnAAAAGAAAAAUAAAAAAAAA////AAAAAAAlAAAADAAAAAUAAABMAAAAZAAAAAkAAABQAAAA/gAAAFwAAAAJAAAAUAAAAPYAAAANAAAAIQDwAAAAAAAAAAAAAACAPwAAAAAAAAAAAACAPwAAAAAAAAAAAAAAAAAAAAAAAAAAAAAAAAAAAAAAAAAAJQAAAAwAAAAAAACAKAAAAAwAAAAFAAAAJQAAAAwAAAABAAAAGAAAAAwAAAAAAAAAEgAAAAwAAAABAAAAHgAAABgAAAAJAAAAUAAAAP8AAABdAAAAJQAAAAwAAAABAAAAVAAAAPQAAAAKAAAAUAAAAJ8AAABcAAAAAQAAAFVVj0GF9o5BCgAAAFAAAAAcAAAATAAAAAAAAAAAAAAAAAAAAP//////////hAAAAE0AYQByAGkAYQAgAEEAZwB1AHMAdABpAG4AYQAgAEcAYQByAGMAaQBhACAAQQBnAHUAaQBhAHIACgAAAAYAAAAEAAAAAwAAAAYAAAADAAAABwAAAAcAAAAHAAAABQAAAAQAAAADAAAABwAAAAYAAAADAAAACAAAAAYAAAAEAAAABQAAAAMAAAAGAAAAAwAAAAcAAAAHAAAABwAAAAMAAAAGAAAABAAAAEsAAABAAAAAMAAAAAUAAAAgAAAAAQAAAAEAAAAQAAAAAAAAAAAAAAAIAQAAgAAAAAAAAAAAAAAACAEAAIAAAAAlAAAADAAAAAIAAAAnAAAAGAAAAAUAAAAAAAAA////AAAAAAAlAAAADAAAAAUAAABMAAAAZAAAAAkAAABgAAAA/gAAAGwAAAAJAAAAYAAAAPYAAAANAAAAIQDwAAAAAAAAAAAAAACAPwAAAAAAAAAAAACAPwAAAAAAAAAAAAAAAAAAAAAAAAAAAAAAAAAAAAAAAAAAJQAAAAwAAAAAAACAKAAAAAwAAAAFAAAAJQAAAAwAAAABAAAAGAAAAAwAAAAAAAAAEgAAAAwAAAABAAAAHgAAABgAAAAJAAAAYAAAAP8AAABtAAAAJQAAAAwAAAABAAAAVAAAAHwAAAAKAAAAYAAAADoAAABsAAAAAQAAAFVVj0GF9o5BCgAAAGAAAAAIAAAATAAAAAAAAAAAAAAAAAAAAP//////////XAAAAEMAbwBuAHQAYQBkAG8AcgAHAAAABwAAAAcAAAAEAAAABgAAAAcAAAAHAAAABAAAAEsAAABAAAAAMAAAAAUAAAAgAAAAAQAAAAEAAAAQAAAAAAAAAAAAAAAIAQAAgAAAAAAAAAAAAAAACAEAAIAAAAAlAAAADAAAAAIAAAAnAAAAGAAAAAUAAAAAAAAA////AAAAAAAlAAAADAAAAAUAAABMAAAAZAAAAAkAAABwAAAA/gAAAHwAAAAJAAAAcAAAAPYAAAANAAAAIQDwAAAAAAAAAAAAAACAPwAAAAAAAAAAAACAPwAAAAAAAAAAAAAAAAAAAAAAAAAAAAAAAAAAAAAAAAAAJQAAAAwAAAAAAACAKAAAAAwAAAAFAAAAJQAAAAwAAAABAAAAGAAAAAwAAAAAAAAAEgAAAAwAAAABAAAAFgAAAAwAAAAAAAAAVAAAAEQBAAAKAAAAcAAAAP0AAAB8AAAAAQAAAFVVj0GF9o5BCgAAAHAAAAApAAAATAAAAAQAAAAJAAAAcAAAAP8AAAB9AAAAoAAAAEYAaQByAG0AYQBkAG8AIABwAG8AcgA6ACAATQBBAFIASQBBACAAQQBHAFUAUwBUAEkATgBBACAARwBBAFIAQwBJAEEAIABBAEcAVQBJAEEAUgAAAAYAAAADAAAABAAAAAkAAAAGAAAABwAAAAcAAAADAAAABwAAAAcAAAAEAAAAAwAAAAMAAAAKAAAABwAAAAcAAAADAAAABwAAAAMAAAAHAAAACAAAAAgAAAAGAAAABgAAAAMAAAAIAAAABwAAAAMAAAAIAAAABwAAAAcAAAAHAAAAAwAAAAcAAAADAAAABwAAAAgAAAAIAAAAAwAAAAcAAAAHAAAAFgAAAAwAAAAAAAAAJQAAAAwAAAACAAAADgAAABQAAAAAAAAAEAAAABQAAAA=</Object>
</Signature>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lT5L5GMCtl9iml5Kt+mqAQQXmbDH/mAboX81UCFP54M=</DigestValue>
    </Reference>
    <Reference Type="http://www.w3.org/2000/09/xmldsig#Object" URI="#idOfficeObject">
      <DigestMethod Algorithm="http://www.w3.org/2001/04/xmlenc#sha256"/>
      <DigestValue>L20EbY7n5YSocUbUnL5AuVBOM5fdzbofUJGjnTz4ybk=</DigestValue>
    </Reference>
    <Reference Type="http://uri.etsi.org/01903#SignedProperties" URI="#idSignedProperties">
      <Transforms>
        <Transform Algorithm="http://www.w3.org/TR/2001/REC-xml-c14n-20010315"/>
      </Transforms>
      <DigestMethod Algorithm="http://www.w3.org/2001/04/xmlenc#sha256"/>
      <DigestValue>+VbeTsHXrlmF/SklmRWEu+q8tpvlGtwA+r5sE/99KqU=</DigestValue>
    </Reference>
    <Reference Type="http://www.w3.org/2000/09/xmldsig#Object" URI="#idValidSigLnImg">
      <DigestMethod Algorithm="http://www.w3.org/2001/04/xmlenc#sha256"/>
      <DigestValue>IlDxOhrkoMHPaHiCoVSWKpfwX4QC/jxGJU1QMsU9ZdQ=</DigestValue>
    </Reference>
    <Reference Type="http://www.w3.org/2000/09/xmldsig#Object" URI="#idInvalidSigLnImg">
      <DigestMethod Algorithm="http://www.w3.org/2001/04/xmlenc#sha256"/>
      <DigestValue>dtU2TP9ZJP3+ssmtyZZ7caVfkoM9zbGgpSyQc8C5gY4=</DigestValue>
    </Reference>
  </SignedInfo>
  <SignatureValue>Z2ataznZmulax+JHp070sRrDA8oXZ+aPcLtg4Mgu6VaZKhGHJEm9CWz0oZOGvNRafbWtXxLbeRfe
Rw6Xkk6UXiH3oazg7vh558vUWhlaNGsZD7WEe/kWVJdhHa+f4xO5jT7ohBdB8/vxm3fKTCx6CHJU
z36M0yIMrhSduVuCHBjD+0J1D3/sm68Jir31Sn5Qcjq5egMIYVTCHJG9Li8B+V15AWGih5cB2Ktx
nOD4tFNajjjA7mC5KQpBPwbIkieE8l+j36m0R9BxMRP+cnmVTJJ/H9Cp1fOAhUl9QR1+Ya3gdPkl
hNKOilG6oWfAchSLJSm16viNZVlJyN8964KtsA==</SignatureValue>
  <KeyInfo>
    <X509Data>
      <X509Certificate>MIIH/jCCBeagAwIBAgIICsWWNyW5QRUwDQYJKoZIhvcNAQELBQAwWzEXMBUGA1UEBRMOUlVDIDgwMDUwMTcyLTExGjAYBgNVBAMTEUNBLURPQ1VNRU5UQSBTLkEuMRcwFQYDVQQKEw5ET0NVTUVOVEEgUy5BLjELMAkGA1UEBhMCUFkwHhcNMjEwNTExMjAwMTQ2WhcNMjMwNTExMjAxMTQ2WjCBoTELMAkGA1UEBhMCUFkxFjAUBgNVBAQMDU5FRkZBIFBFUlNBTk8xEjAQBgNVBAUTCUNJMTQ4ODQ3MjEVMBMGA1UEKgwMQU5BIENSSVNUSU5BMRcwFQYDVQQKDA5QRVJTT05BIEZJU0lDQTERMA8GA1UECwwIRklSTUEgRjIxIzAhBgNVBAMMGkFOQSBDUklTVElOQSBORUZGQSBQRVJTQU5PMIIBIjANBgkqhkiG9w0BAQEFAAOCAQ8AMIIBCgKCAQEAvJteMG7OdDTOBmjBkzFCxiLeBnI9mMgTUrvO6K+s3c9LyUVw5jrdUqRmgRPoTmV3p+7abEKlyFZExYPox/yf1rulHYy0I/t5hyEYMDPDOHF0sC+TYA/6H3cqtLmYd1JKAA0tWAyGMtygj1L8WOgPNRi+mxL5wLGE18XOc6sLAt6KI4oALdnovtpsoNqiWSXLKllqAor64hG8pIDFlCat0y1QuQTFWGDODR0ywmM4IaTo2cW92hr53nxEGyZItDHpwKvwQiGea8D5tHmniJ7vBOLbXOzHqIQpjgRSoSYsexE6OmCbjpApfVkn8ecNgSGHgvqpPeviA+K7k+YHFcuOVwIDAQABo4IDfTCCA3kwDAYDVR0TAQH/BAIwADAOBgNVHQ8BAf8EBAMCBeAwKgYDVR0lAQH/BCAwHgYIKwYBBQUHAwEGCCsGAQUFBwMCBggrBgEFBQcDBDAdBgNVHQ4EFgQUgwz0AnNq0E+UHGJWGtCW0xdbNF4wgZcGCCsGAQUFBwEBBIGKMIGHMDoGCCsGAQUFBzABhi5odHRwczovL3d3dy5kb2N1bWVudGEuY29tLnB5L2Zpcm1hZGlnaXRhbC9vc2NwMEkGCCsGAQUFBzAChj1odHRwczovL3d3dy5kb2N1bWVudGEuY29tLnB5L2Zpcm1hZGlnaXRhbC9kZXNjYXJnYXMvY2Fkb2MuY3J0MB8GA1UdIwQYMBaAFEAmrCZcYo/G9QJU5I3BGibW7qWyME8GA1UdHwRIMEYwRKBCoECGPmh0dHBzOi8vd3d3LmRvY3VtZW50YS5jb20ucHkvZmlybWFkaWdpdGFsL2Rlc2Nhcmdhcy9jcmxkb2MuY3JsMCEGA1UdEQQaMBiBFmFuZWZmYUBpbnZlc3Rvci5jb20ucHkwggHdBgNVHSAEggHUMIIB0DCCAcwGDisGAQQBgvk7AQEBBgEBMIIBuDA/BggrBgEFBQcCARYzaHR0cHM6Ly93d3cuZG9jdW1lbnRhLmNvbS5weS9maXJtYWRpZ2l0YWwvZGVzY2FyZ2FzMIHABggrBgEFBQcCAjCBsxqBsEVzdGUgZXMgdW4gY2VydGlmaWNhZG8gZGUgcGVyc29uYSBm7XNpY2EgY3V5YSBjbGF2ZSBwcml2YWRhIGVzdOEgY29udGVuaWRhIGVuIHVuIG3zZHVsbyBkZSBoYXJkd2FyZSBzZWd1cm8geSBzdSBmaW5hbGlkYWQgZXMgYXV0ZW50aWNhciBhIHN1IHRpdHVsYXIgbyBnZW5lcmFyIGZpcm1hcyBkaWdpdGFsZXMuMIGxBggrBgEFBQcCAjCBpBqBoVRoaXMgaXMgYW4gZW5kIHVzZXIgY2VydGlmaWNhdGUgd2hvc2UgcHJpdmF0ZSBrZXkgaXMgZW1iZWRkZWQgd2l0aGluIGEgc2VjdXJlIGhhcmR3YXJlIG1vZHVsZSB0aGF0IGFpbXMgdG8gYXV0aGVudGljYXRlIGl0cyBvd25lciBvciBnZW5lcmF0ZSBkaWdpdGFsIHNpZ25hdHVyZXMuMA0GCSqGSIb3DQEBCwUAA4ICAQCX4OT7OUFNl4HjHX9Gxzo0ysWGqy2N0DWUnr73xIdqSARZcDZibGFioO6kd7U8X0wpd7davCzZzKaO1TQtFnkdcddKE1nqcDpVNouO/8bmqTbauVcniyBAFS4o2ToFF6hTK/hDQOwtbiaQ1j3EQzCwN6HD6wSElNXokpsSak4ng9780hXPPaIXTZ8nR0Bd4r5eMEowI0fywUoYJaUDbJvZlD3VrquARjfdW2POcVdnUtE/nTkWxfFS1tmdG2Z5isWy1iyr/dRFU5kq7Wd2/J45x1BSBkxg8sp/og+d4MMdLjJ5rqS85pEWKAkC37i0Lmja1QqPnFsv0/YZ4GirQDKKDzPU0fsLAHzvVd9efZ+Oc+53gpNneSLbn2XBEITMlVR8x3P3bEzijU1QNuX3PuGaqpMQCQdYE8lfvnmiMb3FNN53Qj2W2bm8m5s9+4kAPULm+HQ5/wJSs6CT3zZdm5GROI62s+E6uZXTnTuqbxfXdci0L7l+d1C/5JlAKqUr61nh9wwuXH9ZTfUHKHiVKsgTyYn57+G+gpgaV1j7WbSS9oj2llW+OcMYaPIYQ6wIC305g2Q6/2IcClgaSB6E9vCPgJiiigst8KXZO8vS/6JaLrpyfJlnrCfmbYRI8mWsc3UEVWbdtaOk08yuACB6Q+N2AMOPbO7jltLDro2QTB7X1w==</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NCU+YqhypQnnLKsi1qFWr4ycc+3QAHL788VPBGgrtTI=</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2cYWEm6/wSFlTulktI1I5jMlRkO/AgoTb2z1WB8V9Bg=</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vA7UXfn6Ji+4jqaS+LMPgzeP2/Gj0P0HOcjztmqqnzo=</DigestValue>
      </Reference>
      <Reference URI="/xl/media/image3.emf?ContentType=image/x-emf">
        <DigestMethod Algorithm="http://www.w3.org/2001/04/xmlenc#sha256"/>
        <DigestValue>r0JxFDUlyNsmlis4mZzowIj/k652BYMy6xjoI2PtaQI=</DigestValue>
      </Reference>
      <Reference URI="/xl/media/image4.emf?ContentType=image/x-emf">
        <DigestMethod Algorithm="http://www.w3.org/2001/04/xmlenc#sha256"/>
        <DigestValue>7dMgAkVgp5bteKIV0BZGlfYhVHXzWdyjRI54LpWB9k4=</DigestValue>
      </Reference>
      <Reference URI="/xl/media/image5.emf?ContentType=image/x-emf">
        <DigestMethod Algorithm="http://www.w3.org/2001/04/xmlenc#sha256"/>
        <DigestValue>PdOzhedLJHlSO6A9o1wJjdWShQDgz4HYxrI6eTzUG/M=</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/E2xUnaKVvQhybBMAm8SzdIUH7GTLxtcurIpY3UIOPM=</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printerSettings/printerSettings6.bin?ContentType=application/vnd.openxmlformats-officedocument.spreadsheetml.printerSettings">
        <DigestMethod Algorithm="http://www.w3.org/2001/04/xmlenc#sha256"/>
        <DigestValue>Cfw0083YUx4+c//A9/5+RCOR/iKtsVeQiYxZH4bhzc8=</DigestValue>
      </Reference>
      <Reference URI="/xl/sharedStrings.xml?ContentType=application/vnd.openxmlformats-officedocument.spreadsheetml.sharedStrings+xml">
        <DigestMethod Algorithm="http://www.w3.org/2001/04/xmlenc#sha256"/>
        <DigestValue>u3WHcM2mDvAVZxBK90qSZdOQzAxNwxTCa2zJwfZx5hM=</DigestValue>
      </Reference>
      <Reference URI="/xl/styles.xml?ContentType=application/vnd.openxmlformats-officedocument.spreadsheetml.styles+xml">
        <DigestMethod Algorithm="http://www.w3.org/2001/04/xmlenc#sha256"/>
        <DigestValue>UfLJ0bXRxtKyaS6Xh0a8WxUiulr73T61ec0c0gZmoLs=</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akZoIxO8vgPhh0xtDV31TbHGlsjSmsRmuU//gopNle4=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sheet1.xml?ContentType=application/vnd.openxmlformats-officedocument.spreadsheetml.worksheet+xml">
        <DigestMethod Algorithm="http://www.w3.org/2001/04/xmlenc#sha256"/>
        <DigestValue>4iy1Z2HYuI0s5+Enny6fKaQrfUfZtHihriAL1qMFCFo=</DigestValue>
      </Reference>
      <Reference URI="/xl/worksheets/sheet10.xml?ContentType=application/vnd.openxmlformats-officedocument.spreadsheetml.worksheet+xml">
        <DigestMethod Algorithm="http://www.w3.org/2001/04/xmlenc#sha256"/>
        <DigestValue>sAjUomFl6jD+HtxaxAUlJpKEQVDFADkYbXiZt3TtPJQ=</DigestValue>
      </Reference>
      <Reference URI="/xl/worksheets/sheet11.xml?ContentType=application/vnd.openxmlformats-officedocument.spreadsheetml.worksheet+xml">
        <DigestMethod Algorithm="http://www.w3.org/2001/04/xmlenc#sha256"/>
        <DigestValue>trRsKS6FGSg42nkBGQh7kVVz692B4fsIk8TLqQ1OQVQ=</DigestValue>
      </Reference>
      <Reference URI="/xl/worksheets/sheet12.xml?ContentType=application/vnd.openxmlformats-officedocument.spreadsheetml.worksheet+xml">
        <DigestMethod Algorithm="http://www.w3.org/2001/04/xmlenc#sha256"/>
        <DigestValue>yme1D5bByMPvCEo09k+WNIoLpgcfwdtan4aKV8iYnXY=</DigestValue>
      </Reference>
      <Reference URI="/xl/worksheets/sheet2.xml?ContentType=application/vnd.openxmlformats-officedocument.spreadsheetml.worksheet+xml">
        <DigestMethod Algorithm="http://www.w3.org/2001/04/xmlenc#sha256"/>
        <DigestValue>HPTvCf5FxaY+iAq68l4yBi/3VrPYnY5lYWAW93J4Fao=</DigestValue>
      </Reference>
      <Reference URI="/xl/worksheets/sheet3.xml?ContentType=application/vnd.openxmlformats-officedocument.spreadsheetml.worksheet+xml">
        <DigestMethod Algorithm="http://www.w3.org/2001/04/xmlenc#sha256"/>
        <DigestValue>4Zk+dT8u8TY8dXSjnE7hE1HpsrFwtpcQm1VacCmBlAE=</DigestValue>
      </Reference>
      <Reference URI="/xl/worksheets/sheet4.xml?ContentType=application/vnd.openxmlformats-officedocument.spreadsheetml.worksheet+xml">
        <DigestMethod Algorithm="http://www.w3.org/2001/04/xmlenc#sha256"/>
        <DigestValue>9DuGtjanPArORo0Bc5xo3K2joS4177j53wLX46pwHRI=</DigestValue>
      </Reference>
      <Reference URI="/xl/worksheets/sheet5.xml?ContentType=application/vnd.openxmlformats-officedocument.spreadsheetml.worksheet+xml">
        <DigestMethod Algorithm="http://www.w3.org/2001/04/xmlenc#sha256"/>
        <DigestValue>K7vYhDAr/lnsvJzWyVtxNdFPiikIqOjKA/HST5NvB1M=</DigestValue>
      </Reference>
      <Reference URI="/xl/worksheets/sheet6.xml?ContentType=application/vnd.openxmlformats-officedocument.spreadsheetml.worksheet+xml">
        <DigestMethod Algorithm="http://www.w3.org/2001/04/xmlenc#sha256"/>
        <DigestValue>uQp68wmDTZ2OYyi34iJ3ilynzzW1SdLCoL2ABb6jAGY=</DigestValue>
      </Reference>
      <Reference URI="/xl/worksheets/sheet7.xml?ContentType=application/vnd.openxmlformats-officedocument.spreadsheetml.worksheet+xml">
        <DigestMethod Algorithm="http://www.w3.org/2001/04/xmlenc#sha256"/>
        <DigestValue>eTID6smqrA0bFwzo0WlerF4iRbjnXCTlbHZDglX3wjQ=</DigestValue>
      </Reference>
      <Reference URI="/xl/worksheets/sheet8.xml?ContentType=application/vnd.openxmlformats-officedocument.spreadsheetml.worksheet+xml">
        <DigestMethod Algorithm="http://www.w3.org/2001/04/xmlenc#sha256"/>
        <DigestValue>6L9fA0XeaSNosJmiZYZ12NOodW53wY9U3Eyg0lOPFBQ=</DigestValue>
      </Reference>
      <Reference URI="/xl/worksheets/sheet9.xml?ContentType=application/vnd.openxmlformats-officedocument.spreadsheetml.worksheet+xml">
        <DigestMethod Algorithm="http://www.w3.org/2001/04/xmlenc#sha256"/>
        <DigestValue>lDs/2j+600cU8vlCeKlpxZa6EckgI41VW85P+eIqTmc=</DigestValue>
      </Reference>
    </Manifest>
    <SignatureProperties>
      <SignatureProperty Id="idSignatureTime" Target="#idPackageSignature">
        <mdssi:SignatureTime xmlns:mdssi="http://schemas.openxmlformats.org/package/2006/digital-signature">
          <mdssi:Format>YYYY-MM-DDThh:mm:ssTZD</mdssi:Format>
          <mdssi:Value>2021-05-31T17:16:22Z</mdssi:Value>
        </mdssi:SignatureTime>
      </SignatureProperty>
    </SignatureProperties>
  </Object>
  <Object Id="idOfficeObject">
    <SignatureProperties>
      <SignatureProperty Id="idOfficeV1Details" Target="#idPackageSignature">
        <SignatureInfoV1 xmlns="http://schemas.microsoft.com/office/2006/digsig">
          <SetupID>{6D81DFB0-DD73-4593-B4E1-2220608FB06F}</SetupID>
          <SignatureText>Ana Neffa</SignatureText>
          <SignatureImage/>
          <SignatureComments/>
          <WindowsVersion>10.0</WindowsVersion>
          <OfficeVersion>16.0.14026/22</OfficeVersion>
          <ApplicationVersion>16.0.14026</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2021-05-31T17:16:22Z</xd:SigningTime>
          <xd:SigningCertificate>
            <xd:Cert>
              <xd:CertDigest>
                <DigestMethod Algorithm="http://www.w3.org/2001/04/xmlenc#sha256"/>
                <DigestValue>bwS0VuJtaiq3ZgijOiifELgvxl97tRiABtA7Y41if5w=</DigestValue>
              </xd:CertDigest>
              <xd:IssuerSerial>
                <X509IssuerName>C=PY, O=DOCUMENTA S.A., CN=CA-DOCUMENTA S.A., SERIALNUMBER=RUC 80050172-1</X509IssuerName>
                <X509SerialNumber>776191674391544085</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P8AAAB/AAAAAAAAAAAAAADrEQAA8AgAACBFTUYAAAEA5BsAAKoAAAAGAAAAAAAAAAAAAAAAAAAAgAcAADgEAABYAQAAwQAAAAAAAAAAAAAAAAAAAMA/BQDo8QI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AAAHvKbdiBeXXdY244AoulqZsjOXACIgPcWAAAAADh/9xYAAAAAgzRVZbTOXACDNFVlAgAAAMDOXADrvDZlTNmQAwEAAACc+ZBlMDYcFw22WA7YyP4WAr02ZZz5kGUAAAAATNmQZa1Wh8MIDvQWLM5cADnxm3Z8zFwAAAAAAAAAm3YAAAAA9f///wAAAAAAAAAAAAAAAJABAAAAAAABAAAAAHMAZQBnAG8AZQAgAHUAaQC4S91G4MxcAK1y5HUAAF131MxcAAAAAADczFwAAAAAAAak3WUAAF13AAAAABMAFACi6WpmIF5dd/TMXABk9bF2AAAAAIAcrwXgxF53ZHYACAAAAAAlAAAADAAAAAEAAAAYAAAADAAAAAAAAAASAAAADAAAAAEAAAAeAAAAGAAAAL0AAAAEAAAA9wAAABEAAAAlAAAADAAAAAEAAABUAAAAiAAAAL4AAAAEAAAA9QAAABAAAAABAAAAVVWPQYX2jkG+AAAABAAAAAoAAABMAAAAAAAAAAAAAAAAAAAA//////////9gAAAAMwAxAC8AMAA1AC8AMgAwADIAM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JxhhHcgAAAAmKiVAAAAAABY244AWNuOAHjpamYAAAAABqTdZQkAAAAAAAAAAAAAAAAAAAAAAAAAAOiOAAAAAAAAAAAAAAAAAAAAAAAAAAAAAAAAAAAAAAAAAAAAAAAAAAAAAAAAAAAAAAAAAAAAAAAAAAAAAAAAAH4Rh3cAANpG4D5bAOjRgHdY244ABqTdZQAAAAD40oB3//8AAAAAAADb04B329OAdxA/WwAUP1sAeOlqZgAAAAAAAAAAAAAAAAcAAAAAAAAA8YbjdQkAAAAHAAAASD9bAEg/WwAAAgAA/P///wEAAAAAAAAAAAAAAAAAAACAHK8F4MRed2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FsAHvKbdoBBWwBpYTFlJRUKrk05Xw5E/pBlQPr2FgAAAAAAHDsbHD5bAED69hb/////RP6QZXwNP2Wc5JBlvEFbAAAAAACswpFlABw7G6zCkWWc5JBlKD5bAJUIP2Wc5JBlAQAAALmngMMDAAAAOD9bADnxm3aIPVsABAAAAAAAm3awPVsA4P///wAAAAAAAAAAAAAAAJABAAAAAAABAAAAAGEAcgBpAGEAbAAAAAAAAAAAAAAAAAAAAAAAAAAAAAAAAAAAAPGG43UAAAAABgAAAOw+WwDsPlsAAAIAAPz///8BAAAAAAAAAAAAAAAAAAAAAAAAAAAAAACAHK8FZHYACAAAAAAlAAAADAAAAAMAAAAYAAAADAAAAAAAAAASAAAADAAAAAEAAAAWAAAADAAAAAgAAABUAAAAVAAAAAoAAAAnAAAAHgAAAEoAAAABAAAAVVWPQYX2jkEKAAAASwAAAAEAAABMAAAABAAAAAkAAAAnAAAAIAAAAEsAAABQAAAAWABsZR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BvAAAARwAAACkAAAAzAAAARwAAABUAAAAhAPAAAAAAAAAAAAAAAIA/AAAAAAAAAAAAAIA/AAAAAAAAAAAAAAAAAAAAAAAAAAAAAAAAAAAAAAAAAAAlAAAADAAAAAAAAIAoAAAADAAAAAQAAABSAAAAcAEAAAQAAADw////AAAAAAAAAAAAAAAAkAEAAAAAAAEAAAAAcwBlAGcAbwBlACAAdQBpAAAAAAAAAAAAAAAAAAAAAAAAAAAAAAAAAAAAAAAAAAAAAAAAAAAAAAAAAAAAAAAAAAAAWwAe8pt2AAAAAFVXS0+qDAoPTD1bAEIkCmQBAAAABD5bACANAIQAAAAAyuc/Hlg9WwBayuNlKAH/DeDo4xapRV8OAgAAABg/WwDsM1Vl/////yQ/WwDJWT1l6UdfDi0AAAD0Q1sASaeAwygB/w1IP1sAOfGbdpg9WwAFAAAAAACbdgAAAEDw////AAAAAAAAAAAAAAAAkAEAAAAAAAEAAAAAcwBlAGcAbwBlACAAdQBpAAAAAAAAAAAAAAAAAAAAAAAAAAAA8YbjdQAAAAAJAAAA/D5bAPw+WwAAAgAA/P///wEAAAAAAAAAAAAAAAAAAAAAAAAAAAAAAIAcrwVkdgAIAAAAACUAAAAMAAAABAAAABgAAAAMAAAAAAAAABIAAAAMAAAAAQAAAB4AAAAYAAAAKQAAADMAAABwAAAASAAAACUAAAAMAAAABAAAAFQAAACEAAAAKgAAADMAAABuAAAARwAAAAEAAABVVY9BhfaOQSoAAAAzAAAACQAAAEwAAAAAAAAAAAAAAAAAAAD//////////2AAAABBAG4AYQAgAE4AZQBmAGYAYQBUZQoAAAAJAAAACAAAAAQAAAAMAAAACAAAAAUAAAAFAAAACAAAAEsAAABAAAAAMAAAAAUAAAAgAAAAAQAAAAEAAAAQAAAAAAAAAAAAAAAAAQAAgAAAAAAAAAAAAAAAAAEAAIAAAAAlAAAADAAAAAIAAAAnAAAAGAAAAAUAAAAAAAAA////AAAAAAAlAAAADAAAAAUAAABMAAAAZAAAAAAAAABQAAAA/wAAAHwAAAAAAAAAUAAAAAABAAAtAAAAIQDwAAAAAAAAAAAAAACAPwAAAAAAAAAAAACAPwAAAAAAAAAAAAAAAAAAAAAAAAAAAAAAAAAAAAAAAAAAJQAAAAwAAAAAAACAKAAAAAwAAAAFAAAAJwAAABgAAAAFAAAAAAAAAP///wAAAAAAJQAAAAwAAAAFAAAATAAAAGQAAAAJAAAAUAAAAPYAAABcAAAACQAAAFAAAADuAAAADQAAACEA8AAAAAAAAAAAAAAAgD8AAAAAAAAAAAAAgD8AAAAAAAAAAAAAAAAAAAAAAAAAAAAAAAAAAAAAAAAAACUAAAAMAAAAAAAAgCgAAAAMAAAABQAAACUAAAAMAAAAAQAAABgAAAAMAAAAAAAAABIAAAAMAAAAAQAAAB4AAAAYAAAACQAAAFAAAAD3AAAAXQAAACUAAAAMAAAAAQAAAFQAAADoAAAACgAAAFAAAACSAAAAXAAAAAEAAABVVY9BhfaOQQoAAABQAAAAGgAAAEwAAAAAAAAAAAAAAAAAAAD//////////4AAAABBAG4AYQAgAEMAcgBpAHMAdABpAG4AYQAgAE4AZQBmAGYAYQAgAFAAZQByAHMAYQBuAG8ABwAAAAcAAAAGAAAAAwAAAAcAAAAEAAAAAwAAAAUAAAAEAAAAAwAAAAcAAAAGAAAAAwAAAAgAAAAGAAAABAAAAAQAAAAGAAAAAwAAAAYAAAAGAAAABAAAAAUAAAAGAAAABwAAAAcAAABLAAAAQAAAADAAAAAFAAAAIAAAAAEAAAABAAAAEAAAAAAAAAAAAAAAAAEAAIAAAAAAAAAAAAAAAAABAACAAAAAJQAAAAwAAAACAAAAJwAAABgAAAAFAAAAAAAAAP///wAAAAAAJQAAAAwAAAAFAAAATAAAAGQAAAAJAAAAYAAAAPYAAABsAAAACQAAAGAAAADuAAAADQAAACEA8AAAAAAAAAAAAAAAgD8AAAAAAAAAAAAAgD8AAAAAAAAAAAAAAAAAAAAAAAAAAAAAAAAAAAAAAAAAACUAAAAMAAAAAAAAgCgAAAAMAAAABQAAACUAAAAMAAAAAQAAABgAAAAMAAAAAAAAABIAAAAMAAAAAQAAAB4AAAAYAAAACQAAAGAAAAD3AAAAbQAAACUAAAAMAAAAAQAAAFQAAACsAAAACgAAAGAAAABWAAAAbAAAAAEAAABVVY9BhfaOQQoAAABgAAAAEAAAAEwAAAAAAAAAAAAAAAAAAAD//////////2wAAABEAGkAcgBlAGMAdABvAHIAIABUAGkAdAB1AGwAYQByAAgAAAADAAAABAAAAAYAAAAFAAAABAAAAAcAAAAEAAAAAwAAAAYAAAADAAAABAAAAAcAAAADAAAABgAAAAQAAABLAAAAQAAAADAAAAAFAAAAIAAAAAEAAAABAAAAEAAAAAAAAAAAAAAAAAEAAIAAAAAAAAAAAAAAAAABAACAAAAAJQAAAAwAAAACAAAAJwAAABgAAAAFAAAAAAAAAP///wAAAAAAJQAAAAwAAAAFAAAATAAAAGQAAAAJAAAAcAAAAO8AAAB8AAAACQAAAHAAAADnAAAADQAAACEA8AAAAAAAAAAAAAAAgD8AAAAAAAAAAAAAgD8AAAAAAAAAAAAAAAAAAAAAAAAAAAAAAAAAAAAAAAAAACUAAAAMAAAAAAAAgCgAAAAMAAAABQAAACUAAAAMAAAAAQAAABgAAAAMAAAAAAAAABIAAAAMAAAAAQAAABYAAAAMAAAAAAAAAFQAAAA4AQAACgAAAHAAAADuAAAAfAAAAAEAAABVVY9BhfaOQQoAAABwAAAAJwAAAEwAAAAEAAAACQAAAHAAAADwAAAAfQAAAJwAAABGAGkAcgBtAGEAZABvACAAcABvAHIAOgAgAEEATgBBACAAQwBSAEkAUwBUAEkATgBBACAATgBFAEYARgBBACAAUABFAFIAUwBBAE4ATwBudAYAAAADAAAABAAAAAkAAAAGAAAABwAAAAcAAAADAAAABwAAAAcAAAAEAAAAAwAAAAMAAAAHAAAACAAAAAcAAAADAAAABwAAAAcAAAADAAAABgAAAAYAAAADAAAACAAAAAcAAAADAAAACAAAAAYAAAAGAAAABgAAAAcAAAADAAAABgAAAAYAAAAHAAAABgAAAAcAAAAIAAAACQAAABYAAAAMAAAAAAAAACUAAAAMAAAAAgAAAA4AAAAUAAAAAAAAABAAAAAUAAAA</Object>
  <Object Id="idInvalidSigLnImg">AQAAAGwAAAAAAAAAAAAAAP8AAAB/AAAAAAAAAAAAAADrEQAA8AgAACBFTUYAAAEAUCEAALEAAAAGAAAAAAAAAAAAAAAAAAAAgAcAADgEAABYAQAAwQAAAAAAAAAAAAAAAAAAAMA/BQDo8QIACgAAABAAAAAAAAAAAAAAAEsAAAAQAAAAAAAAAAUAAAAeAAAAGAAAAAAAAAAAAAAAAAEAAIAAAAAnAAAAGAAAAAEAAAA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8PDwAAAAAAAlAAAADAAAAAEAAABMAAAAZAAAAAAAAAAAAAAA/wAAAH8AAAAAAAAAAAAAAAABAACAAAAAIQDwAAAAAAAAAAAAAACAPwAAAAAAAAAAAACAPwAAAAAAAAAAAAAAAAAAAAAAAAAAAAAAAAAAAAAAAAAAJQAAAAwAAAAAAACAKAAAAAwAAAABAAAAJwAAABgAAAABAAAAAAAAAPDw8AAAAAAAJQAAAAwAAAABAAAATAAAAGQAAAAAAAAAAAAAAP8AAAB/AAAAAAAAAAAAAAAAAQAAgAAAACEA8AAAAAAAAAAAAAAAgD8AAAAAAAAAAAAAgD8AAAAAAAAAAAAAAAAAAAAAAAAAAAAAAAAAAAAAAAAAACUAAAAMAAAAAAAAgCgAAAAMAAAAAQAAACcAAAAYAAAAAQAAAAAAAADw8PAAAAAAACUAAAAMAAAAAQAAAEwAAABkAAAAAAAAAAAAAAD/AAAAfwAAAAAAAAAAAAAAAAEAAIAAAAAhAPAAAAAAAAAAAAAAAIA/AAAAAAAAAAAAAIA/AAAAAAAAAAAAAAAAAAAAAAAAAAAAAAAAAAAAAAAAAAAlAAAADAAAAAAAAIAoAAAADAAAAAEAAAAnAAAAGAAAAAEAAAAAAAAA////AAAAAAAlAAAADAAAAAEAAABMAAAAZAAAAAAAAAAAAAAA/wAAAH8AAAAAAAAAAAAAAAA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HvKbdiBeXXdY244AoulqZsjOXACIgPcWAAAAADh/9xYAAAAAgzRVZbTOXACDNFVlAgAAAMDOXADrvDZlTNmQAwEAAACc+ZBlMDYcFw22WA7YyP4WAr02ZZz5kGUAAAAATNmQZa1Wh8MIDvQWLM5cADnxm3Z8zFwAAAAAAAAAm3YAAAAA9f///wAAAAAAAAAAAAAAAJABAAAAAAABAAAAAHMAZQBnAG8AZQAgAHUAaQC4S91G4MxcAK1y5HUAAF131MxcAAAAAADczFwAAAAAAAak3WUAAF13AAAAABMAFACi6WpmIF5dd/TMXABk9bF2AAAAAIAcrwXgxF53ZHYACAAAAAAlAAAADAAAAAEAAAAYAAAADAAAAP8AAAASAAAADAAAAAEAAAAeAAAAGAAAACIAAAAEAAAAcgAAABEAAAAlAAAADAAAAAEAAABUAAAAqAAAACMAAAAEAAAAcAAAABAAAAABAAAAVVWPQYX2jkEjAAAABAAAAA8AAABMAAAAAAAAAAAAAAAAAAAA//////////9sAAAARgBpAHIAbQBhACAAbgBvACAAdgDhAGwAaQBkAGEABTEGAAAAAwAAAAQAAAAJAAAABgAAAAMAAAAHAAAABwAAAAMAAAAFAAAABgAAAAMAAAADAAAABwAAAAYAAABLAAAAQAAAADAAAAAFAAAAIAAAAAEAAAABAAAAEAAAAAAAAAAAAAAAAAEAAIAAAAAAAAAAAAAAAAABAACAAAAAUgAAAHABAAACAAAAEAAAAAcAAAAAAAAAAAAAALwCAAAAAAAAAQICIlMAeQBzAHQAZQBtAAAAAAAAAAAAAAAAAAAAAAAAAAAAAAAAAAAAAAAAAAAAAAAAAAAAAAAAAAAAAAAAAAAAAAAAAAAAnGGEdyAAAACYqJUAAAAAAFjbjgBY244AeOlqZgAAAAAGpN1lCQAAAAAAAAAAAAAAAAAAAAAAAAAA6I4AAAAAAAAAAAAAAAAAAAAAAAAAAAAAAAAAAAAAAAAAAAAAAAAAAAAAAAAAAAAAAAAAAAAAAAAAAAAAAAAAfhGHdwAA2kbgPlsA6NGAd1jbjgAGpN1lAAAAAPjSgHf//wAAAAAAANvTgHfb04B3ED9bABQ/WwB46WpmAAAAAAAAAAAAAAAABwAAAAAAAADxhuN1CQAAAAcAAABIP1sASD9bAAACAAD8////AQAAAAAAAAAAAAAAAAAAAIAcrwXgxF53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WwAe8pt2gEFbAGlhMWUlFQquTTlfDkT+kGVA+vYWAAAAAAAcOxscPlsAQPr2Fv////9E/pBlfA0/ZZzkkGW8QVsAAAAAAKzCkWUAHDsbrMKRZZzkkGUoPlsAlQg/ZZzkkGUBAAAAuaeAwwMAAAA4P1sAOfGbdog9WwAEAAAAAACbdrA9WwDg////AAAAAAAAAAAAAAAAkAEAAAAAAAEAAAAAYQByAGkAYQBsAAAAAAAAAAAAAAAAAAAAAAAAAAAAAAAAAAAA8YbjdQAAAAAGAAAA7D5bAOw+WwAAAgAA/P///wEAAAAAAAAAAAAAAAAAAAAAAAAAAAAAAIAcrwVkdgAIAAAAACUAAAAMAAAAAwAAABgAAAAMAAAAAAAAABIAAAAMAAAAAQAAABYAAAAMAAAACAAAAFQAAABUAAAACgAAACcAAAAeAAAASgAAAAEAAABVVY9BhfaOQQoAAABLAAAAAQAAAEwAAAAEAAAACQAAACcAAAAgAAAASwAAAFAAAABYAGls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G8AAABHAAAAKQAAADMAAABHAAAAFQAAACEA8AAAAAAAAAAAAAAAgD8AAAAAAAAAAAAAgD8AAAAAAAAAAAAAAAAAAAAAAAAAAAAAAAAAAAAAAAAAACUAAAAMAAAAAAAAgCgAAAAMAAAABAAAAFIAAABwAQAABAAAAPD///8AAAAAAAAAAAAAAACQAQAAAAAAAQAAAABzAGUAZwBvAGUAIAB1AGkAAAAAAAAAAAAAAAAAAAAAAAAAAAAAAAAAAAAAAAAAAAAAAAAAAAAAAAAAAAAAAAAAAABbAB7ym3YAAAAAVVdLT6oMCg9MPVsAQiQKZAEAAAAEPlsAIA0AhAAAAADK5z8eWD1bAFrK42UoAf8N4OjjFqlFXw4CAAAAGD9bAOwzVWX/////JD9bAMlZPWXpR18OLQAAAPRDWwBJp4DDKAH/DUg/WwA58Zt2mD1bAAUAAAAAAJt2AAAAQPD///8AAAAAAAAAAAAAAACQAQAAAAAAAQAAAABzAGUAZwBvAGUAIAB1AGkAAAAAAAAAAAAAAAAAAAAAAAAAAADxhuN1AAAAAAkAAAD8PlsA/D5bAAACAAD8////AQAAAAAAAAAAAAAAAAAAAAAAAAAAAAAAgByvBWR2AAgAAAAAJQAAAAwAAAAEAAAAGAAAAAwAAAAAAAAAEgAAAAwAAAABAAAAHgAAABgAAAApAAAAMwAAAHAAAABIAAAAJQAAAAwAAAAEAAAAVAAAAIQAAAAqAAAAMwAAAG4AAABHAAAAAQAAAFVVj0GF9o5BKgAAADMAAAAJAAAATAAAAAAAAAAAAAAAAAAAAP//////////YAAAAEEAbgBhACAATgBlAGYAZgBhADWpCgAAAAkAAAAIAAAABAAAAAwAAAAIAAAABQAAAAUAAAAIAAAASwAAAEAAAAAwAAAABQAAACAAAAABAAAAAQAAABAAAAAAAAAAAAAAAAABAACAAAAAAAAAAAAAAAAAAQAAgAAAACUAAAAMAAAAAgAAACcAAAAYAAAABQAAAAAAAAD///8AAAAAACUAAAAMAAAABQAAAEwAAABkAAAAAAAAAFAAAAD/AAAAfAAAAAAAAABQAAAAAAEAAC0AAAAhAPAAAAAAAAAAAAAAAIA/AAAAAAAAAAAAAIA/AAAAAAAAAAAAAAAAAAAAAAAAAAAAAAAAAAAAAAAAAAAlAAAADAAAAAAAAIAoAAAADAAAAAUAAAAnAAAAGAAAAAUAAAAAAAAA////AAAAAAAlAAAADAAAAAUAAABMAAAAZAAAAAkAAABQAAAA9gAAAFwAAAAJAAAAUAAAAO4AAAANAAAAIQDwAAAAAAAAAAAAAACAPwAAAAAAAAAAAACAPwAAAAAAAAAAAAAAAAAAAAAAAAAAAAAAAAAAAAAAAAAAJQAAAAwAAAAAAACAKAAAAAwAAAAFAAAAJQAAAAwAAAABAAAAGAAAAAwAAAAAAAAAEgAAAAwAAAABAAAAHgAAABgAAAAJAAAAUAAAAPcAAABdAAAAJQAAAAwAAAABAAAAVAAAAOgAAAAKAAAAUAAAAJIAAABcAAAAAQAAAFVVj0GF9o5BCgAAAFAAAAAaAAAATAAAAAAAAAAAAAAAAAAAAP//////////gAAAAEEAbgBhACAAQwByAGkAcwB0AGkAbgBhACAATgBlAGYAZgBhACAAUABlAHIAcwBhAG4AbwAHAAAABwAAAAYAAAADAAAABwAAAAQAAAADAAAABQAAAAQAAAADAAAABwAAAAYAAAADAAAACAAAAAYAAAAEAAAABAAAAAYAAAADAAAABgAAAAYAAAAEAAAABQAAAAYAAAAHAAAABwAAAEsAAABAAAAAMAAAAAUAAAAgAAAAAQAAAAEAAAAQAAAAAAAAAAAAAAAAAQAAgAAAAAAAAAAAAAAAAAEAAIAAAAAlAAAADAAAAAIAAAAnAAAAGAAAAAUAAAAAAAAA////AAAAAAAlAAAADAAAAAUAAABMAAAAZAAAAAkAAABgAAAA9gAAAGwAAAAJAAAAYAAAAO4AAAANAAAAIQDwAAAAAAAAAAAAAACAPwAAAAAAAAAAAACAPwAAAAAAAAAAAAAAAAAAAAAAAAAAAAAAAAAAAAAAAAAAJQAAAAwAAAAAAACAKAAAAAwAAAAFAAAAJQAAAAwAAAABAAAAGAAAAAwAAAAAAAAAEgAAAAwAAAABAAAAHgAAABgAAAAJAAAAYAAAAPcAAABtAAAAJQAAAAwAAAABAAAAVAAAAKwAAAAKAAAAYAAAAFYAAABsAAAAAQAAAFVVj0GF9o5BCgAAAGAAAAAQAAAATAAAAAAAAAAAAAAAAAAAAP//////////bAAAAEQAaQByAGUAYwB0AG8AcgAgAFQAaQB0AHUAbABhAHIACAAAAAMAAAAEAAAABgAAAAUAAAAEAAAABwAAAAQAAAADAAAABgAAAAMAAAAEAAAABwAAAAMAAAAGAAAABAAAAEsAAABAAAAAMAAAAAUAAAAgAAAAAQAAAAEAAAAQAAAAAAAAAAAAAAAAAQAAgAAAAAAAAAAAAAAAAAEAAIAAAAAlAAAADAAAAAIAAAAnAAAAGAAAAAUAAAAAAAAA////AAAAAAAlAAAADAAAAAUAAABMAAAAZAAAAAkAAABwAAAA7wAAAHwAAAAJAAAAcAAAAOcAAAANAAAAIQDwAAAAAAAAAAAAAACAPwAAAAAAAAAAAACAPwAAAAAAAAAAAAAAAAAAAAAAAAAAAAAAAAAAAAAAAAAAJQAAAAwAAAAAAACAKAAAAAwAAAAFAAAAJQAAAAwAAAABAAAAGAAAAAwAAAAAAAAAEgAAAAwAAAABAAAAFgAAAAwAAAAAAAAAVAAAADgBAAAKAAAAcAAAAO4AAAB8AAAAAQAAAFVVj0GF9o5BCgAAAHAAAAAnAAAATAAAAAQAAAAJAAAAcAAAAPAAAAB9AAAAnAAAAEYAaQByAG0AYQBkAG8AIABwAG8AcgA6ACAAQQBOAEEAIABDAFIASQBTAFQASQBOAEEAIABOAEUARgBGAEEAIABQAEUAUgBTAEEATgBPADAABgAAAAMAAAAEAAAACQAAAAYAAAAHAAAABwAAAAMAAAAHAAAABwAAAAQAAAADAAAAAwAAAAcAAAAIAAAABwAAAAMAAAAHAAAABwAAAAMAAAAGAAAABgAAAAMAAAAIAAAABwAAAAMAAAAIAAAABgAAAAYAAAAGAAAABwAAAAMAAAAGAAAABgAAAAcAAAAGAAAABwAAAAgAAAAJAAAAFgAAAAwAAAAAAAAAJQAAAAwAAAACAAAADgAAABQAAAAAAAAAEAAAABQAAAA=</Object>
</Signature>
</file>

<file path=_xmlsignatures/sig3.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IQpMb6rTaj9lAWi0/ul5NwWAgU3Ru6//UdgcdL8C7iU=</DigestValue>
    </Reference>
    <Reference Type="http://www.w3.org/2000/09/xmldsig#Object" URI="#idOfficeObject">
      <DigestMethod Algorithm="http://www.w3.org/2001/04/xmlenc#sha256"/>
      <DigestValue>+WnqUkzEmncZt+XWby/GG8Z8nQNZ43apjQXsbLpvPDY=</DigestValue>
    </Reference>
    <Reference Type="http://uri.etsi.org/01903#SignedProperties" URI="#idSignedProperties">
      <Transforms>
        <Transform Algorithm="http://www.w3.org/TR/2001/REC-xml-c14n-20010315"/>
      </Transforms>
      <DigestMethod Algorithm="http://www.w3.org/2001/04/xmlenc#sha256"/>
      <DigestValue>1Y3pHTFb1BWuDQX7N3v9kwsUliuXt+PhtVtElIUnM58=</DigestValue>
    </Reference>
    <Reference Type="http://www.w3.org/2000/09/xmldsig#Object" URI="#idValidSigLnImg">
      <DigestMethod Algorithm="http://www.w3.org/2001/04/xmlenc#sha256"/>
      <DigestValue>sHuYL1jQbRGjwpKL440ZCQKEB4Q8JwnP5D/HIVPZehY=</DigestValue>
    </Reference>
    <Reference Type="http://www.w3.org/2000/09/xmldsig#Object" URI="#idInvalidSigLnImg">
      <DigestMethod Algorithm="http://www.w3.org/2001/04/xmlenc#sha256"/>
      <DigestValue>ZpIVRa/SdmXUHDmZ9i1ccD2+Qc6vEeQWXRaf79zSzB4=</DigestValue>
    </Reference>
  </SignedInfo>
  <SignatureValue>bXn+lCkvQluJExEUeyJRCfZ3hQmgAVXt1c8eu99jwRLiN9L2h04zhIJLdt2zs16nEWoHhyfdO4+L
+tnYOnvA7YrjixhBY9cSowHujQrH4VSdJ7A2GQiQyeFe+6Gd37wbrdzshmCedbQmhG0doah7PE6O
XBhpZ2QhB80iOUV9v27nUW3s4/vHzwmKMJFgkLlbevFNJzaqfMjhTAx983rkXnQkJ6RoFOYZUTdr
Rhnock1MB5eVSf/gBMjAB8Q/7lOuC5Mn0ZKVsY1JIV+ZzdbA2AaC582ikxqIJ+YPNn56jqKAOLrX
PriwEYhLNoB6vANxrxJTtLQVLxMaZLAUbuf27w==</SignatureValue>
  <KeyInfo>
    <X509Data>
      <X509Certificate>MIIIHTCCBgWgAwIBAgIIQBLFYaXZOhUwDQYJKoZIhvcNAQELBQAwWzEXMBUGA1UEBRMOUlVDIDgwMDUwMTcyLTExGjAYBgNVBAMTEUNBLURPQ1VNRU5UQSBTLkEuMRcwFQYDVQQKEw5ET0NVTUVOVEEgUy5BLjELMAkGA1UEBhMCUFkwHhcNMjEwMzA5MTIyODMwWhcNMjMwMzA5MTIzODMwWjCBvTELMAkGA1UEBhMCUFkxHjAcBgNVBAQMFU9QT1JUTyBMRUlWQSBFU1BJTk9MQTESMBAGA1UEBRMJQ0k3MTczOTkzMRswGQYDVQQqDBJGRURFUklDTyBTRUJBU1RJQU4xFzAVBgNVBAoMDlBFUlNPTkEgRklTSUNBMREwDwYDVQQLDAhGSVJNQSBGMjExMC8GA1UEAwwoRkVERVJJQ08gU0VCQVNUSUFOIE9QT1JUTyBMRUlWQSBFU1BJTk9MQTCCASIwDQYJKoZIhvcNAQEBBQADggEPADCCAQoCggEBANXxourNpqnBK9YFT59B5dcgWZW2RlIqwBhNUc2Im0VoZSg8AQ4F7omaGTIzPY3hArf/N7JneusXPu3foxPTTGWk1hvWf2CHm4D35vrebO1h2YaDD6Hz23tAgqr/+AhpbA4CJ/ieQUWE61Oa4jqdMXiHJOxYAtG7mUx7om2sWssXj/KxWdUUC3ITRPiZnBc1ZjlNjNsW6Z/Sj+RRjzAu+4wxIFtLLVa1f89gOoWVYvyCSeLFZYn/7PyL+/DbKVknT4QhZGShQ2ih7Fczh/4VSkQWlIY5q6mXbN5RAkjnvbO07xYEHEuEhcTmKrHI/eyvyDwHbodYYr8R2oAg+AV+3OECAwEAAaOCA4AwggN8MAwGA1UdEwEB/wQCMAAwDgYDVR0PAQH/BAQDAgXgMCoGA1UdJQEB/wQgMB4GCCsGAQUFBwMBBggrBgEFBQcDAgYIKwYBBQUHAwQwHQYDVR0OBBYEFEs6XtTt3z38s5GbxNOJ5gHo0UBNMIGXBggrBgEFBQcBAQSBijCBhzA6BggrBgEFBQcwAYYuaHR0cHM6Ly93d3cuZG9jdW1lbnRhLmNvbS5weS9maXJtYWRpZ2l0YWwvb3NjcDBJBggrBgEFBQcwAoY9aHR0cHM6Ly93d3cuZG9jdW1lbnRhLmNvbS5weS9maXJtYWRpZ2l0YWwvZGVzY2FyZ2FzL2NhZG9jLmNydDAfBgNVHSMEGDAWgBRAJqwmXGKPxvUCVOSNwRom1u6lsjBPBgNVHR8ESDBGMESgQqBAhj5odHRwczovL3d3dy5kb2N1bWVudGEuY29tLnB5L2Zpcm1hZGlnaXRhbC9kZXNjYXJnYXMvY3JsZG9jLmNybDAkBgNVHREEHTAbgRlzZWJhc3RpYW5vcG9ydG9AZ21haWwuY29tMIIB3QYDVR0gBIIB1DCCAdAwggHMBg4rBgEEAYL5OwEBAQYBATCCAbgwPwYIKwYBBQUHAgEWM2h0dHBzOi8vd3d3LmRvY3VtZW50YS5jb20ucHkvZmlybWFkaWdpdGFsL2Rlc2NhcmdhczCBwAYIKwYBBQUHAgIwgbMagbBFc3RlIGVzIHVuIGNlcnRpZmljYWRvIGRlIHBlcnNvbmEgZu1zaWNhIGN1eWEgY2xhdmUgcHJpdmFkYSBlc3ThIGNvbnRlbmlkYSBlbiB1biBt82R1bG8gZGUgaGFyZHdhcmUgc2VndXJvIHkgc3UgZmluYWxpZGFkIGVzIGF1dGVudGljYXIgYSBzdSB0aXR1bGFyIG8gZ2VuZXJhciBmaXJtYXMgZGlnaXRhbGVzLjCBsQYIKwYBBQUHAgIwgaQagaFUaGlzIGlzIGFuIGVuZCB1c2VyIGNlcnRpZmljYXRlIHdob3NlIHByaXZhdGUga2V5IGlzIGVtYmVkZGVkIHdpdGhpbiBhIHNlY3VyZSBoYXJkd2FyZSBtb2R1bGUgdGhhdCBhaW1zIHRvIGF1dGhlbnRpY2F0ZSBpdHMgb3duZXIgb3IgZ2VuZXJhdGUgZGlnaXRhbCBzaWduYXR1cmVzLjANBgkqhkiG9w0BAQsFAAOCAgEAqTuxm0RUNLqAZD4t3TsnJmK0B+f1/E/C4rwfgyWbGzZSYD5VuZ+bFEuyVIPmuwPxNMxIrvV/ZFUPuCSHIcuJ8tyBMjkssR0CNigmjpxEWYeYNstFR2Qz3kKd6U8aVfmEd1py0uQm9SfhpZ+3bGIWLlS+EdbX1kDnZs17GFGwMA7RRCME1zacDpuFj1RyG8ViiYSG+L8v/kWEcbbryHxIL+CSEPfmOt3hNJkQXGzeTznpzmgf2UI7mKAZq9L5cciTaNDtr+nhLtcfVmrhv0e4uVTprJwteMMJ6576Szd03zX0l3XRDH/+iNAILrnyBfIa793Zgr09oNHBBvH5LQwhQ2dYp5TlCJONRuSlQGMxN6R2S8dWSf2W7+Dz3b6kmR7FBLR0zl3tl+ckEo3ofT3LjqINqmxvi67B8i97Gn2CPnSlyChPuAdLWEEhEnlw4AqSY9oAZfEV4InYzNcVrtJ78oAK/6RvHlRJoIzXr7gQekWm7HFfyH31o+4RLNg1D6dgiycXjvPiAaDqEUd9xcXnaYVajHHDafzoPV8nulzxbtCWbQOc3w+AMeBwhXoNo/A1IYxbZ8IpRFsq3NEQYJnEmuaqVHLxOHOaTgooqmZ71AIIy4HHI1g/Vw/TfPAysNZmJ5bZh2KDuPIm2yWupbDAJg9Ag6Wf83fCsdvjLMAhISU=</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7"/>
            <mdssi:RelationshipReference xmlns:mdssi="http://schemas.openxmlformats.org/package/2006/digital-signature" SourceId="rId12"/>
            <mdssi:RelationshipReference xmlns:mdssi="http://schemas.openxmlformats.org/package/2006/digital-signature" SourceId="rId2"/>
            <mdssi:RelationshipReference xmlns:mdssi="http://schemas.openxmlformats.org/package/2006/digital-signature" SourceId="rId16"/>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mdssi:RelationshipReference xmlns:mdssi="http://schemas.openxmlformats.org/package/2006/digital-signature" SourceId="rId1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14"/>
            <mdssi:RelationshipReference xmlns:mdssi="http://schemas.openxmlformats.org/package/2006/digital-signature" SourceId="rId8"/>
            <mdssi:RelationshipReference xmlns:mdssi="http://schemas.openxmlformats.org/package/2006/digital-signature" SourceId="rId13"/>
            <mdssi:RelationshipReference xmlns:mdssi="http://schemas.openxmlformats.org/package/2006/digital-signature" SourceId="rId3"/>
          </Transform>
          <Transform Algorithm="http://www.w3.org/TR/2001/REC-xml-c14n-20010315"/>
        </Transforms>
        <DigestMethod Algorithm="http://www.w3.org/2001/04/xmlenc#sha256"/>
        <DigestValue>A86zVTj70nB/9aR3XUP5lCsvi9G/KrK3r+DW6c7tGf8=</DigestValue>
      </Reference>
      <Reference URI="/xl/calcChain.xml?ContentType=application/vnd.openxmlformats-officedocument.spreadsheetml.calcChain+xml">
        <DigestMethod Algorithm="http://www.w3.org/2001/04/xmlenc#sha256"/>
        <DigestValue>NCU+YqhypQnnLKsi1qFWr4ycc+3QAHL788VPBGgrtTI=</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Y+3wJOMP3JY16bEUtgml2qEIrlc/vWMqGQ/VOkXiOUI=</DigestValue>
      </Reference>
      <Reference URI="/xl/drawings/_rels/vmlDrawing1.v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fELFnqMc531iehO8E10qUnjU3FFGSSVfKvsVGL702GU=</DigestValue>
      </Reference>
      <Reference URI="/xl/drawings/drawing1.xml?ContentType=application/vnd.openxmlformats-officedocument.drawing+xml">
        <DigestMethod Algorithm="http://www.w3.org/2001/04/xmlenc#sha256"/>
        <DigestValue>Z5LCSNJGV+TzIIHLD/zQAngxz+zqKNLd5qVFa6o2GLs=</DigestValue>
      </Reference>
      <Reference URI="/xl/drawings/vmlDrawing1.vml?ContentType=application/vnd.openxmlformats-officedocument.vmlDrawing">
        <DigestMethod Algorithm="http://www.w3.org/2001/04/xmlenc#sha256"/>
        <DigestValue>2cYWEm6/wSFlTulktI1I5jMlRkO/AgoTb2z1WB8V9Bg=</DigestValue>
      </Reference>
      <Reference URI="/xl/media/image1.jpeg?ContentType=image/jpeg">
        <DigestMethod Algorithm="http://www.w3.org/2001/04/xmlenc#sha256"/>
        <DigestValue>gtntWbl+wkbpWIjrBYC+36tSrRtyqoQX7r0bRgwNDTQ=</DigestValue>
      </Reference>
      <Reference URI="/xl/media/image2.emf?ContentType=image/x-emf">
        <DigestMethod Algorithm="http://www.w3.org/2001/04/xmlenc#sha256"/>
        <DigestValue>vA7UXfn6Ji+4jqaS+LMPgzeP2/Gj0P0HOcjztmqqnzo=</DigestValue>
      </Reference>
      <Reference URI="/xl/media/image3.emf?ContentType=image/x-emf">
        <DigestMethod Algorithm="http://www.w3.org/2001/04/xmlenc#sha256"/>
        <DigestValue>r0JxFDUlyNsmlis4mZzowIj/k652BYMy6xjoI2PtaQI=</DigestValue>
      </Reference>
      <Reference URI="/xl/media/image4.emf?ContentType=image/x-emf">
        <DigestMethod Algorithm="http://www.w3.org/2001/04/xmlenc#sha256"/>
        <DigestValue>7dMgAkVgp5bteKIV0BZGlfYhVHXzWdyjRI54LpWB9k4=</DigestValue>
      </Reference>
      <Reference URI="/xl/media/image5.emf?ContentType=image/x-emf">
        <DigestMethod Algorithm="http://www.w3.org/2001/04/xmlenc#sha256"/>
        <DigestValue>PdOzhedLJHlSO6A9o1wJjdWShQDgz4HYxrI6eTzUG/M=</DigestValue>
      </Reference>
      <Reference URI="/xl/printerSettings/printerSettings1.bin?ContentType=application/vnd.openxmlformats-officedocument.spreadsheetml.printerSettings">
        <DigestMethod Algorithm="http://www.w3.org/2001/04/xmlenc#sha256"/>
        <DigestValue>dQty6h4y3OjaBO679MIWuMByZpg6RKGw7ezGcnYUuw0=</DigestValue>
      </Reference>
      <Reference URI="/xl/printerSettings/printerSettings2.bin?ContentType=application/vnd.openxmlformats-officedocument.spreadsheetml.printerSettings">
        <DigestMethod Algorithm="http://www.w3.org/2001/04/xmlenc#sha256"/>
        <DigestValue>dQty6h4y3OjaBO679MIWuMByZpg6RKGw7ezGcnYUuw0=</DigestValue>
      </Reference>
      <Reference URI="/xl/printerSettings/printerSettings3.bin?ContentType=application/vnd.openxmlformats-officedocument.spreadsheetml.printerSettings">
        <DigestMethod Algorithm="http://www.w3.org/2001/04/xmlenc#sha256"/>
        <DigestValue>/E2xUnaKVvQhybBMAm8SzdIUH7GTLxtcurIpY3UIOPM=</DigestValue>
      </Reference>
      <Reference URI="/xl/printerSettings/printerSettings4.bin?ContentType=application/vnd.openxmlformats-officedocument.spreadsheetml.printerSettings">
        <DigestMethod Algorithm="http://www.w3.org/2001/04/xmlenc#sha256"/>
        <DigestValue>dQty6h4y3OjaBO679MIWuMByZpg6RKGw7ezGcnYUuw0=</DigestValue>
      </Reference>
      <Reference URI="/xl/printerSettings/printerSettings5.bin?ContentType=application/vnd.openxmlformats-officedocument.spreadsheetml.printerSettings">
        <DigestMethod Algorithm="http://www.w3.org/2001/04/xmlenc#sha256"/>
        <DigestValue>dQty6h4y3OjaBO679MIWuMByZpg6RKGw7ezGcnYUuw0=</DigestValue>
      </Reference>
      <Reference URI="/xl/printerSettings/printerSettings6.bin?ContentType=application/vnd.openxmlformats-officedocument.spreadsheetml.printerSettings">
        <DigestMethod Algorithm="http://www.w3.org/2001/04/xmlenc#sha256"/>
        <DigestValue>Cfw0083YUx4+c//A9/5+RCOR/iKtsVeQiYxZH4bhzc8=</DigestValue>
      </Reference>
      <Reference URI="/xl/sharedStrings.xml?ContentType=application/vnd.openxmlformats-officedocument.spreadsheetml.sharedStrings+xml">
        <DigestMethod Algorithm="http://www.w3.org/2001/04/xmlenc#sha256"/>
        <DigestValue>u3WHcM2mDvAVZxBK90qSZdOQzAxNwxTCa2zJwfZx5hM=</DigestValue>
      </Reference>
      <Reference URI="/xl/styles.xml?ContentType=application/vnd.openxmlformats-officedocument.spreadsheetml.styles+xml">
        <DigestMethod Algorithm="http://www.w3.org/2001/04/xmlenc#sha256"/>
        <DigestValue>UfLJ0bXRxtKyaS6Xh0a8WxUiulr73T61ec0c0gZmoLs=</DigestValue>
      </Reference>
      <Reference URI="/xl/theme/theme1.xml?ContentType=application/vnd.openxmlformats-officedocument.theme+xml">
        <DigestMethod Algorithm="http://www.w3.org/2001/04/xmlenc#sha256"/>
        <DigestValue>6X+H6oZv8bFWXDlENb4AFhS8/e674SGlKGn83vH5aSI=</DigestValue>
      </Reference>
      <Reference URI="/xl/workbook.xml?ContentType=application/vnd.openxmlformats-officedocument.spreadsheetml.sheet.main+xml">
        <DigestMethod Algorithm="http://www.w3.org/2001/04/xmlenc#sha256"/>
        <DigestValue>akZoIxO8vgPhh0xtDV31TbHGlsjSmsRmuU//gopNle4=</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3"/>
            <mdssi:RelationshipReference xmlns:mdssi="http://schemas.openxmlformats.org/package/2006/digital-signature" SourceId="rId2"/>
          </Transform>
          <Transform Algorithm="http://www.w3.org/TR/2001/REC-xml-c14n-20010315"/>
        </Transforms>
        <DigestMethod Algorithm="http://www.w3.org/2001/04/xmlenc#sha256"/>
        <DigestValue>i2Zp4ch4j6O57AxbpYHg+Pj+Mvt1/H7oTobn95/jaU8=</DigestValue>
      </Reference>
      <Reference URI="/xl/worksheets/_rels/sheet10.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1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ie1t59T+oh4xR4rir291kA0PxL5MlUFD/HEFvVUbc9Y=</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8.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sheet1.xml?ContentType=application/vnd.openxmlformats-officedocument.spreadsheetml.worksheet+xml">
        <DigestMethod Algorithm="http://www.w3.org/2001/04/xmlenc#sha256"/>
        <DigestValue>4iy1Z2HYuI0s5+Enny6fKaQrfUfZtHihriAL1qMFCFo=</DigestValue>
      </Reference>
      <Reference URI="/xl/worksheets/sheet10.xml?ContentType=application/vnd.openxmlformats-officedocument.spreadsheetml.worksheet+xml">
        <DigestMethod Algorithm="http://www.w3.org/2001/04/xmlenc#sha256"/>
        <DigestValue>sAjUomFl6jD+HtxaxAUlJpKEQVDFADkYbXiZt3TtPJQ=</DigestValue>
      </Reference>
      <Reference URI="/xl/worksheets/sheet11.xml?ContentType=application/vnd.openxmlformats-officedocument.spreadsheetml.worksheet+xml">
        <DigestMethod Algorithm="http://www.w3.org/2001/04/xmlenc#sha256"/>
        <DigestValue>trRsKS6FGSg42nkBGQh7kVVz692B4fsIk8TLqQ1OQVQ=</DigestValue>
      </Reference>
      <Reference URI="/xl/worksheets/sheet12.xml?ContentType=application/vnd.openxmlformats-officedocument.spreadsheetml.worksheet+xml">
        <DigestMethod Algorithm="http://www.w3.org/2001/04/xmlenc#sha256"/>
        <DigestValue>yme1D5bByMPvCEo09k+WNIoLpgcfwdtan4aKV8iYnXY=</DigestValue>
      </Reference>
      <Reference URI="/xl/worksheets/sheet2.xml?ContentType=application/vnd.openxmlformats-officedocument.spreadsheetml.worksheet+xml">
        <DigestMethod Algorithm="http://www.w3.org/2001/04/xmlenc#sha256"/>
        <DigestValue>HPTvCf5FxaY+iAq68l4yBi/3VrPYnY5lYWAW93J4Fao=</DigestValue>
      </Reference>
      <Reference URI="/xl/worksheets/sheet3.xml?ContentType=application/vnd.openxmlformats-officedocument.spreadsheetml.worksheet+xml">
        <DigestMethod Algorithm="http://www.w3.org/2001/04/xmlenc#sha256"/>
        <DigestValue>4Zk+dT8u8TY8dXSjnE7hE1HpsrFwtpcQm1VacCmBlAE=</DigestValue>
      </Reference>
      <Reference URI="/xl/worksheets/sheet4.xml?ContentType=application/vnd.openxmlformats-officedocument.spreadsheetml.worksheet+xml">
        <DigestMethod Algorithm="http://www.w3.org/2001/04/xmlenc#sha256"/>
        <DigestValue>9DuGtjanPArORo0Bc5xo3K2joS4177j53wLX46pwHRI=</DigestValue>
      </Reference>
      <Reference URI="/xl/worksheets/sheet5.xml?ContentType=application/vnd.openxmlformats-officedocument.spreadsheetml.worksheet+xml">
        <DigestMethod Algorithm="http://www.w3.org/2001/04/xmlenc#sha256"/>
        <DigestValue>K7vYhDAr/lnsvJzWyVtxNdFPiikIqOjKA/HST5NvB1M=</DigestValue>
      </Reference>
      <Reference URI="/xl/worksheets/sheet6.xml?ContentType=application/vnd.openxmlformats-officedocument.spreadsheetml.worksheet+xml">
        <DigestMethod Algorithm="http://www.w3.org/2001/04/xmlenc#sha256"/>
        <DigestValue>uQp68wmDTZ2OYyi34iJ3ilynzzW1SdLCoL2ABb6jAGY=</DigestValue>
      </Reference>
      <Reference URI="/xl/worksheets/sheet7.xml?ContentType=application/vnd.openxmlformats-officedocument.spreadsheetml.worksheet+xml">
        <DigestMethod Algorithm="http://www.w3.org/2001/04/xmlenc#sha256"/>
        <DigestValue>eTID6smqrA0bFwzo0WlerF4iRbjnXCTlbHZDglX3wjQ=</DigestValue>
      </Reference>
      <Reference URI="/xl/worksheets/sheet8.xml?ContentType=application/vnd.openxmlformats-officedocument.spreadsheetml.worksheet+xml">
        <DigestMethod Algorithm="http://www.w3.org/2001/04/xmlenc#sha256"/>
        <DigestValue>6L9fA0XeaSNosJmiZYZ12NOodW53wY9U3Eyg0lOPFBQ=</DigestValue>
      </Reference>
      <Reference URI="/xl/worksheets/sheet9.xml?ContentType=application/vnd.openxmlformats-officedocument.spreadsheetml.worksheet+xml">
        <DigestMethod Algorithm="http://www.w3.org/2001/04/xmlenc#sha256"/>
        <DigestValue>lDs/2j+600cU8vlCeKlpxZa6EckgI41VW85P+eIqTmc=</DigestValue>
      </Reference>
    </Manifest>
    <SignatureProperties>
      <SignatureProperty Id="idSignatureTime" Target="#idPackageSignature">
        <mdssi:SignatureTime xmlns:mdssi="http://schemas.openxmlformats.org/package/2006/digital-signature">
          <mdssi:Format>YYYY-MM-DDThh:mm:ssTZD</mdssi:Format>
          <mdssi:Value>2021-05-31T19:01:19Z</mdssi:Value>
        </mdssi:SignatureTime>
      </SignatureProperty>
    </SignatureProperties>
  </Object>
  <Object Id="idOfficeObject">
    <SignatureProperties>
      <SignatureProperty Id="idOfficeV1Details" Target="#idPackageSignature">
        <SignatureInfoV1 xmlns="http://schemas.microsoft.com/office/2006/digsig">
          <SetupID>{1B59BD99-96DC-4217-86B9-1B85FBC46CB5}</SetupID>
          <SignatureText>Sebastian Oporto</SignatureText>
          <SignatureImage/>
          <SignatureComments/>
          <WindowsVersion>10.0</WindowsVersion>
          <OfficeVersion>16.0.14026/22</OfficeVersion>
          <ApplicationVersion>16.0.14026</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2</SignatureType>
        </SignatureInfoV1>
      </SignatureProperty>
    </SignatureProperties>
  </Object>
  <Object>
    <xd:QualifyingProperties xmlns:xd="http://uri.etsi.org/01903/v1.3.2#" Target="#idPackageSignature">
      <xd:SignedProperties Id="idSignedProperties">
        <xd:SignedSignatureProperties>
          <xd:SigningTime>2021-05-31T19:01:19Z</xd:SigningTime>
          <xd:SigningCertificate>
            <xd:Cert>
              <xd:CertDigest>
                <DigestMethod Algorithm="http://www.w3.org/2001/04/xmlenc#sha256"/>
                <DigestValue>JxmNCuDVNNtv/ftOgITGaTx9fxItXnxdWsYO5VwzOh0=</DigestValue>
              </xd:CertDigest>
              <xd:IssuerSerial>
                <X509IssuerName>C=PY, O=DOCUMENTA S.A., CN=CA-DOCUMENTA S.A., SERIALNUMBER=RUC 80050172-1</X509IssuerName>
                <X509SerialNumber>4616969591193156117</X509SerialNumber>
              </xd:IssuerSerial>
            </xd:Cert>
          </xd:SigningCertificate>
          <xd:SignaturePolicyIdentifier>
            <xd:SignaturePolicyImplied/>
          </xd:SignaturePolicyIdentifier>
        </xd:SignedSignatureProperties>
      </xd:SignedProperties>
      <xd:UnsignedProperties>
        <xd:UnsignedSignatureProperties>
          <xd:CertificateValues>
            <xd:EncapsulatedX509Certificate>MIIHqTCCBZGgAwIBAgIQWC+ij8rcjflWoRe765RflzANBgkqhkiG9w0BAQsFADBvMQswCQYDVQQGEwJQWTErMCkGA1UECgwiTWluaXN0ZXJpbyBkZSBJbmR1c3RyaWEgeSBDb21lcmNpbzEzMDEGA1UEAwwqQXV0b3JpZGFkIENlcnRpZmljYWRvcmEgUmHDrXogZGVsIFBhcmFndWF5MB4XDTE2MDEyMTE3MzkwN1oXDTI2MDEyMTE3MzkwN1owWzEXMBUGA1UEBRMOUlVDIDgwMDUwMTcyLTExGjAYBgNVBAMTEUNBLURPQ1VNRU5UQSBTLkEuMRcwFQYDVQQKEw5ET0NVTUVOVEEgUy5BLjELMAkGA1UEBhMCUFkwggIiMA0GCSqGSIb3DQEBAQUAA4ICDwAwggIKAoICAQD945XFHgasDzMiYEmYi3plyca69N8oZ2P/hk+D/VTF+X5H6btEEiBu1KNEf35B5e2pyeOAOBsduFcJAgh3tjNAQGcY057ad1eCdBf6pbXv8Mhio0jlcGSvlmF+OVTTYvTUwF2HbgHDqOiQDJpnDzMhVXmNKfKH7W62QYKp0fKB8F8li1ChNt30za2bqzeTntqq3kCXHlhbjHlLMHqV76MgsEeHuSJMtxOBbQatlxyJRmcEfUyF/hu8A8q3caWLFOzfsJbTfpAxkxo3/ewkRVF/SAj70/3VBrw+IY/9TTTeS2oYrWkurC3tT5KTmwr1mMKIBprkVRVqzWuh+4HyPmgF/u4kqI6A8xiA1mdsk+hCP5zICkEv+qwjP9mK4pq1gTvjvuQ6sbu2+qBaUi5nTr/L81Y5vSvLOR0Hod7GmCx9p7JWMzEVAGmh28F0ZqPt5Ry37w4DLdtrBJPzdyso36OZseNaXM3puukBisbv2vyt2ydUvuLwEbl2oYDKcvfifCLauqlgwCv5BKFuxBDL/KKaxnJZBYKbEtgY9ztwYEY8xyAbyQqH/JAB88VW04vw7GVkdUPu7mw1udKafyJXRrqlsrAbCTWdtwYuXJPj3mi/x3z6+Fg1+kx9izYU/5+DtGLhk3YN0eIObqtjUjBhqT+u1rJ3iZtalwRtDBhEb5ehrQIDAQABo4ICUzCCAk8wEgYDVR0TAQH/BAgwBgEB/wIBADAOBgNVHQ8BAf8EBAMCAQYwHQYDVR0OBBYEFEAmrCZcYo/G9QJU5I3BGibW7qWyMB8GA1UdIwQYMBaAFMLEEfIqaEQMACjsTNYp25L7Xr3WMIGJBggrBgEFBQcBAQR9MHswPgYIKwYBBQUHMAKGMmh0dHA6Ly93d3cuYWNyYWl6Lmdvdi5weS9jcnQvYWNfcmFpel9weV9zaGEyNTYuY3J0MDkGCCsGAQUFBzABhi1odHRwOi8vd3d3LmRvY3VtZW50YS5jb20ucHkvZmlybWFkaWdpdGFsL29jc3AwggEdBgNVHSAEggEUMIIBEDCCAQwGA1UdIDCCAQMwNgYIKwYBBQUHAgEWKmh0dHA6Ly93d3cuYWNyYWl6Lmdvdi5weS9jcHMvcG9saXRpY2FzLnBkZjBmBggrBgEFBQcCAjBaGlhDZXJ0aWZpY2Fkb3MgZW1pdGlkb3MgZGVudHJvIGRlbCBtYXJjbyBkZSBsYSBQS0kgUGFyYWd1YXkgYmFqbyBsYSBqZXJhcnF1aWEgZGUgc3UgQUNSYWl6MGEGCCsGAQUFBwICMFUaU0lzc3VlZCBDZXJ0aWZpY2F0ZXMgaW4gdGhlIHNjb3BlIG9mIHRoZSBQS0kgUGFyYWd1YXkgdW5kZXIgdGhlIGhpZXJhY2h5IG9mIFJPT1QgQ0EuMDwGA1UdHwQ1MDMwMaAvoC2GK2h0dHA6Ly93d3cuYWNyYWl6Lmdvdi5weS9hcmwvYWNfcmFpel9weS5jcmwwDQYJKoZIhvcNAQELBQADggIBAGK+wo/po7oT9Qq40OltXGGgBIA3i4NGFQ5UBsWU3tI+O3jNkBi/9k/BkYHVT9UxWNHUxoZw+QJsAKl5f8wQksVH18Scq5Z+RUSBQ7v1hvvH1m2P7FXcB0nf+nwDVoDyGv57EmhKofwQibUzKajDts6JrsXyugQhVbLynSCw4qPMJLpImpL21LxxVMcryQMYymYUAr3DrMLOUuXxKLXCSOf8oP/PSmBvKldr2xeGJ5kowMxq0Af8mn7+pnm3yi0Ons5plFugKv3eSAmBY3zBS5NGPt9FFY/9FeNbCNXLEIRhaCx3T/6lSfIJZU5fCfLUY3y0hkSwuoK1gf/hHFyqyN/PrJ8E9PbyEzpMYwc51K+PhRRMcrJaD9txveHz8XjDrjjoISL+ZV54LMzUi5sF++nG79TLxDaC4vBtg6I8mOooFqzbsYgM3R4SaElTQIv6dSEZX1wKJXh25RbldqePe4Alnwe3vU97ZrTEpKPQkRM4lPJVElOicbYR1Wx5xrvyFucagF6IVeP4IZLJt1L4rbiSzPq027Q8jECgeJeRQWVKS8nQ8KyMfA0tgAuL3Vtub5pSbMI3xqtQwdJtOgwFj2iVp1BQv3XegF6OySbw/sk46AGWOTwb6vwUPq5TfnuNzO92keBxGg+aWylEC25zYFPYpAq384g5lmVaV53zmp1f</xd:EncapsulatedX509Certificate>
            <xd:EncapsulatedX509Certificate>MIIF+TCCA+GgAwIBAgIQDCG0OEbFG/VQINOr7TNcpTANBgkqhkiG9w0BAQsFADBvMQswCQYDVQQGEwJQWTErMCkGA1UECgwiTWluaXN0ZXJpbyBkZSBJbmR1c3RyaWEgeSBDb21lcmNpbzEzMDEGA1UEAwwqQXV0b3JpZGFkIENlcnRpZmljYWRvcmEgUmHDrXogZGVsIFBhcmFndWF5MB4XDTEyMDgwNzA4MzY1OVoXDTMyMDgwNzA4MzY1OVowbzELMAkGA1UEBhMCUFkxKzApBgNVBAoMIk1pbmlzdGVyaW8gZGUgSW5kdXN0cmlhIHkgQ29tZXJjaW8xMzAxBgNVBAMMKkF1dG9yaWRhZCBDZXJ0aWZpY2Fkb3JhIFJhw616IGRlbCBQYXJhZ3VheTCCAiIwDQYJKoZIhvcNAQEBBQADggIPADCCAgoCggIBAK6HfW/cm6CSmT+jjZqFSsUDVF/dhuVxBS93gNy7t8XCJBugnJ6t+HUiVeziPNNVoVn9tOhVFxeJrOlfJxmvl9TTax0QbTwJUmw3AiPNNd1rdJL1gsQCKV0h4f+5djd/ZbnOV8B9VYtXpU/E6csQHEkYodpkKUQswcftFPjcyhPDub8DoZfx1oBno0MJ0RhqDB6IxO5PHP5vbIggEDtezYneIyJsJyuC/KqeaJO30275dqN4rDZ8smOIOII/9L/z3agbfkiuc9vKgXi9N7UXm0Vcb/tjvBiey9U7cahNA+W5x+mcwC2bnkGLMVVMCrW9JbYvFCjyrg306IjoKQcVMoHcuxrYSME7ILqzglWgws26G45/khG2f9IpS6EDTqt5uaKU9ogocmmUMtHfGqDRvp1yOKRs9jPuYcju6hJlkD9c8McKxkr9NMBR0q/SswzRwNm8KhoPubjzCj0nYx6N2fnLBy6PhCpsmyf+z0LbT36voKNTSDKYYt03Ih2qL2uM0PeaSim5bsw+kwDcIPTX1CS/OxIBgLUHlxAs28VIVKA/OE/m9eHcn6N3lYOt3vEWkHr/wJqhk2JPw0G5apqj4nM74qX4YIONx/lGQSf47elkliPsGftfp4KsHB+9o1bNrRCTfk6EpELx23RPwArCiA1dyjQofa4YW9yqGraAHp5bAgMBAAGjgZAwgY0wDwYDVR0TAQH/BAUwAwEB/zAOBgNVHQ8BAf8EBAMCAQYwSwYDVR0gBEQwQjBABgRVHSAAMDgwNgYIKwYBBQUHAgEWKmh0dHA6Ly93d3cuYWNyYWl6Lmdvdi5weS9jcHMvcG9saXRpY2FzLnBkZjAdBgNVHQ4EFgQUwsQR8ipoRAwAKOxM1inbkvtevdYwDQYJKoZIhvcNAQELBQADggIBAJFz7SmvWakrRTF2RukHs5OMUMDEOyLq2U6qdmmI7G4RPfpwBFVvnCgHs9o6R4aNNUk6i6itTNNwnsaExxiYtAUdx1wwQudv62doKEuBKGAplfjwYuPN1zCEImEhSi2/e9OvgiJE3Hin++Gd2+j0gzIrKZ1xEO7KdvRPrOj9D7xl63oK+VFX6d/FvUISJdPvsRjsvwbEm71FYe7Y5bDRLV1Zsti4pSOJMGl1ZgkCKgLEBfTQpnGuOzRlD30ddt4aCQnj/nSSJBsKHJ5MDed5f09ufzS5g6gRudIeoa6kV0vA2KI+28Fafz1F/TRuE451nhb3M2vRBmcFj/nEZYt7adecYY98gXefxmwosPwOeKZq2EjGL7/Si3l2sOiOazOprbV4XJfeVajBZY7o39U5SoPSMNqrPVeZfELwRqgX/LCUPqFEePTYrHaOdu3A7AoJb7q1rj9SEtB10hfIsg+BKF7ukFcqkoeys9ug5X16A1//LmaNuku471ePVUzKw30WGTawFzOgxc1CsKqyVHxeGfmRdoqDwGl37S16NJSSPU9rloIe77LqiQR7NZfFW/9cWnsPLHS3pCWJEYNbc4UL8pIOOBKt1edM6wK+Wkd8J+/1EBu+LFCdjEgW07kZqe300S6TQYFxgD6KOCSM6ou33kR4rVF20lSWwwhDSf/DLn8e</xd:EncapsulatedX509Certificate>
          </xd:CertificateValues>
        </xd:UnsignedSignatureProperties>
      </xd:UnsignedProperties>
    </xd:QualifyingProperties>
  </Object>
  <Object Id="idValidSigLnImg">AQAAAGwAAAAAAAAAAAAAAEsBAAB/AAAAAAAAAAAAAAA9FwAA8AgAACBFTUYAAAEAPBwAAKoAAAAGAAAAAAAAAAAAAAAAAAAAgAcAADgEAABYAQAAwQAAAAAAAAAAAAAAAAAAAMA/BQDo8QIACgAAABAAAAAAAAAAAAAAAEsAAAAQAAAAAAAAAAUAAAAeAAAAGAAAAAAAAAAAAAAATAEAAIAAAAAnAAAAGAAAAAEAAAAAAAAAAAAAAAAAAAAlAAAADAAAAAEAAABMAAAAZAAAAAAAAAAAAAAASwEAAH8AAAAAAAAAAAAAAEw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8PDwAAAAAAAlAAAADAAAAAEAAABMAAAAZAAAAAAAAAAAAAAASwEAAH8AAAAAAAAAAAAAAEwBAACAAAAAIQDwAAAAAAAAAAAAAACAPwAAAAAAAAAAAACAPwAAAAAAAAAAAAAAAAAAAAAAAAAAAAAAAAAAAAAAAAAAJQAAAAwAAAAAAACAKAAAAAwAAAABAAAAJwAAABgAAAABAAAAAAAAAPDw8AAAAAAAJQAAAAwAAAABAAAATAAAAGQAAAAAAAAAAAAAAEsBAAB/AAAAAAAAAAAAAABM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AAAAAAAlAAAADAAAAAEAAABMAAAAZAAAAAAAAAAAAAAASwEAAH8AAAAAAAAAAAAAAEwBAACAAAAAIQDwAAAAAAAAAAAAAACAPwAAAAAAAAAAAACAPwAAAAAAAAAAAAAAAAAAAAAAAAAAAAAAAAAAAAAAAAAAJQAAAAwAAAAAAACAKAAAAAwAAAABAAAAJwAAABgAAAABAAAAAAAAAP///wAAAAAAJQAAAAwAAAABAAAATAAAAGQAAAAAAAAAAAAAAEsBAAB/AAAAAAAAAAAAAABM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L0AAAAEAAAA9gAAABAAAAC9AAAABAAAADoAAAANAAAAIQDwAAAAAAAAAAAAAACAPwAAAAAAAAAAAACAPwAAAAAAAAAAAAAAAAAAAAAAAAAAAAAAAAAAAAAAAAAAJQAAAAwAAAAAAACAKAAAAAwAAAABAAAAUgAAAHABAAABAAAA9f///wAAAAAAAAAAAAAAAJABAAAAAAABAAAAAHMAZQBnAG8AZQAgAHUAaQAAAAAAAAAAAAAAAAAAAAAAAAAAAAAAAAAAAAAAAAAAAAAAAAAAAAAAAAAAAAAAAAAAAAAAHvKbdiBeXXdg4vMDoulqZtjI7wDAvm0XAAAAAPi8bRcAAAAAgzRVZcTI7wODNFVlAgAAANDI7wPrvDZlTNmQEwEAAACc+ZBl6F2BF06PWKpYBHYXAr02ZZz5kGUAAAAATNmQZbkbEMeANj0XPMjvAznxm3aMxu8DAAAAAAAAm3YAAAAA9f///wAAAAAAAAAAAAAAAJABAAAAAAABAAAAAHMAZQBnAG8AZQAgAHUAaQC2rICv8MbvA61y5HUAAF135MbvAwAAAADsxu8DAAAAAAak3WUAAF13AAAAABMAFACi6WpmIF5ddwTH7wNk9bF2AAAAAAiYkw7gxF53ZHYACAAAAAAlAAAADAAAAAEAAAAYAAAADAAAAAAAAAASAAAADAAAAAEAAAAeAAAAGAAAAL0AAAAEAAAA9wAAABEAAAAlAAAADAAAAAEAAABUAAAAiAAAAL4AAAAEAAAA9QAAABAAAAABAAAAVVWPQYX2jkG+AAAABAAAAAoAAABMAAAAAAAAAAAAAAAAAAAA//////////9gAAAAMwAxAC8AMAA1AC8AMgAwADIAMQAGAAAABgAAAAQAAAAGAAAABgAAAAQAAAAGAAAABgAAAAYAAAAGAAAASwAAAEAAAAAwAAAABQAAACAAAAABAAAAAQAAABAAAAAAAAAAAAAAAEwBAACAAAAAAAAAAAAAAABMAQAAgAAAAFIAAABwAQAAAgAAABAAAAAHAAAAAAAAAAAAAAC8AgAAAAAAAAECAiJTAHkAcwB0AGUAbQAAAAAAAAAAAAAAAAAAAAAAAAAAAAAAAAAAAAAAAAAAAAAAAAAAAAAAAAAAAAAAAAAAAAAAAACEdwkAAADI//MDAAAAAGDi8wNg4vMDeOlqZgAAAACG6WpmAAAAAAAAAAAAAAAAAAAAAAAAAACYvfMDAAAAAAAAAAAAAAAAAAAAAAAAAAAAAAAAAAAAAAAAAAAAAAAAAAAAAAAAAAAAAAAAAAAAAAAAAAAAAAAAiOLvA/aLgK8AAI53fOPvA+jRgHdg4vMDBqTdZQAAAAD40oB3//8AAAAAAADb04B329OAd6zj7wOw4+8DeOlqZgAAAAAAAAAAAAAAAAAAAADxhuN1CQAAAAcAAADk4+8D5OPvAwACAAD8////AQAAAAAAAAAAAAAAAAAAAAAAAAAAAAAACJiTDmR2AAgAAAAAJQAAAAwAAAACAAAAJwAAABgAAAADAAAAAAAAAAAAAAAAAAAAJQAAAAwAAAADAAAATAAAAGQAAAAAAAAAAAAAAP//////////AAAAABYAAAAAAAAANQAAACEA8AAAAAAAAAAAAAAAgD8AAAAAAAAAAAAAgD8AAAAAAAAAAAAAAAAAAAAAAAAAAAAAAAAAAAAAAAAAACUAAAAMAAAAAAAAgCgAAAAMAAAAAwAAACcAAAAYAAAAAwAAAAAAAAAAAAAAAAAAACUAAAAMAAAAAwAAAEwAAABkAAAAAAAAAAAAAAD//////////wAAAAAWAAAAAAEAAAAAAAAhAPAAAAAAAAAAAAAAAIA/AAAAAAAAAAAAAIA/AAAAAAAAAAAAAAAAAAAAAAAAAAAAAAAAAAAAAAAAAAAlAAAADAAAAAAAAIAoAAAADAAAAAMAAAAnAAAAGAAAAAMAAAAAAAAAAAAAAAAAAAAlAAAADAAAAAMAAABMAAAAZAAAAAAAAAAAAAAA//////////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8AAAAAACUAAAAMAAAAAwAAAEwAAABkAAAAAAAAABYAAAD/AAAASgAAAAAAAAAWAAAAAAEAADUAAAAhAPAAAAAAAAAAAAAAAIA/AAAAAAAAAAAAAIA/AAAAAAAAAAAAAAAAAAAAAAAAAAAAAAAAAAAAAAAAAAAlAAAADAAAAAAAAIAoAAAADAAAAAMAAAAnAAAAGAAAAAMAAAAAAAAA////AAAAAAAlAAAADAAAAAMAAABMAAAAZAAAAAkAAAAnAAAAHwAAAEoAAAAJAAAAJwAAABcAAAAkAAAAIQDwAAAAAAAAAAAAAACAPwAAAAAAAAAAAACAPwAAAAAAAAAAAAAAAAAAAAAAAAAAAAAAAAAAAAAAAAAAJQAAAAwAAAAAAACAKAAAAAwAAAADAAAAUgAAAHABAAADAAAA4P///wAAAAAAAAAAAAAAAJABAAAAAAABAAAAAGEAcgBpAGEAbAAAAAAAAAAAAAAAAAAAAAAAAAAAAAAAAAAAAAAAAAAAAAAAAAAAAAAAAAAAAAAAAAAAAAAAAAAAAO4DHvKbdpA77gNpYTFlABgKBA58WapE/pBlaPcaHAAAAAAgNgIELDjuA2j3Ghz/////RP6QZXwNP2Wc5JBlzDvuAwAAAACswpFlIDYCBKzCkWWc5JBlODjuA5UIP2Wc5JBlAQAAAE3qEccDAAAASDnuAznxm3aYN+4DBgAAAAAAm3bAN+4D4P///wAAAAAAAAAAAAAAAJABAAAAAAABAAAAAGEAcgBpAGEAbAAAAAAAAAAAAAAAAAAAAAAAAAAAAAAAAAAAAPGG43UAAAAABgAAAPw47gP8OO4DAAIAAPz///8BAAAAAAAAAAAAAAAAAAAAAAAAAAAAAAAImJMOZHYACAAAAAAlAAAADAAAAAMAAAAYAAAADAAAAAAAAAASAAAADAAAAAEAAAAWAAAADAAAAAgAAABUAAAAVAAAAAoAAAAnAAAAHgAAAEoAAAABAAAAVVWPQYX2jkEKAAAASwAAAAEAAABMAAAABAAAAAkAAAAnAAAAIAAAAEsAAABQAAAAWAAAABUAAAAWAAAADAAAAAAAAAAlAAAADAAAAAIAAAAnAAAAGAAAAAQAAAAAAAAA////AAAAAAAlAAAADAAAAAQAAABMAAAAZAAAACkAAAAZAAAA9gAAAEoAAAApAAAAGQAAAM4AAAAyAAAAIQDwAAAAAAAAAAAAAACAPwAAAAAAAAAAAACAPwAAAAAAAAAAAAAAAAAAAAAAAAAAAAAAAAAAAAAAAAAAJQAAAAwAAAAAAACAKAAAAAwAAAAEAAAAJwAAABgAAAAEAAAAAAAAAP///wAAAAAAJQAAAAwAAAAEAAAATAAAAGQAAAApAAAAGQAAAPYAAABHAAAAKQAAABkAAADOAAAALwAAACEA8AAAAAAAAAAAAAAAgD8AAAAAAAAAAAAAgD8AAAAAAAAAAAAAAAAAAAAAAAAAAAAAAAAAAAAAAAAAACUAAAAMAAAAAAAAgCgAAAAMAAAABAAAACcAAAAYAAAABAAAAAAAAAD///8AAAAAACUAAAAMAAAABAAAAEwAAABkAAAAKQAAADMAAACjAAAARwAAACkAAAAzAAAAewAAABUAAAAhAPAAAAAAAAAAAAAAAIA/AAAAAAAAAAAAAIA/AAAAAAAAAAAAAAAAAAAAAAAAAAAAAAAAAAAAAAAAAAAlAAAADAAAAAAAAIAoAAAADAAAAAQAAABSAAAAcAEAAAQAAADw////AAAAAAAAAAAAAAAAkAEAAAAAAAEAAAAAcwBlAGcAbwBlACAAdQBpAAAAAAAAAAAAAAAAAAAAAAAAAAAAAAAAAAAAAAAAAAAAAAAAAAAAAAAAAAAAAAAAAAAA7gMe8pt2AAAAAMwRoautDAoSXDfuA0IkCmQBAAAAFDjuAyANAIQAAAAAqZCq6mg37gNayuNlAMOBDmCoNhfqcFmqAgAAACg57gPsM1Vl/////zQ57gPJWT1lqn5Zqi0AAAAEPu4DXeoRxwDDgQ5YOe4DOfGbdqg37gMHAAAAAACbdgAAAEDw////AAAAAAAAAAAAAAAAkAEAAAAAAAEAAAAAcwBlAGcAbwBlACAAdQBpAAAAAAAAAAAAAAAAAAAAAAAAAAAA8YbjdQAAAAAJAAAADDnuAww57gMAAgAA/P///wEAAAAAAAAAAAAAAAAAAAAAAAAAAAAAAAiYkw5kdgAIAAAAACUAAAAMAAAABAAAABgAAAAMAAAAAAAAABIAAAAMAAAAAQAAAB4AAAAYAAAAKQAAADMAAACkAAAASAAAACUAAAAMAAAABAAAAFQAAACsAAAAKgAAADMAAACiAAAARwAAAAEAAABVVY9BhfaOQSoAAAAzAAAAEAAAAEwAAAAAAAAAAAAAAAAAAAD//////////2wAAABTAGUAYgBhAHMAdABpAGEAbgAgAE8AcABvAHIAdABvAAkAAAAIAAAACQAAAAgAAAAHAAAABQAAAAQAAAAIAAAACQAAAAQAAAAMAAAACQAAAAkAAAAGAAAABQAAAAkAAABLAAAAQAAAADAAAAAFAAAAIAAAAAEAAAABAAAAEAAAAAAAAAAAAAAATAEAAIAAAAAAAAAAAAAAAEwBAACAAAAAJQAAAAwAAAACAAAAJwAAABgAAAAFAAAAAAAAAP///wAAAAAAJQAAAAwAAAAFAAAATAAAAGQAAAAAAAAAUAAAAEsBAAB8AAAAAAAAAFAAAABMAQAALQAAACEA8AAAAAAAAAAAAAAAgD8AAAAAAAAAAAAAgD8AAAAAAAAAAAAAAAAAAAAAAAAAAAAAAAAAAAAAAAAAACUAAAAMAAAAAAAAgCgAAAAMAAAABQAAACcAAAAYAAAABQAAAAAAAAD///8AAAAAACUAAAAMAAAABQAAAEwAAABkAAAACQAAAFAAAAD/AAAAXAAAAAkAAABQAAAA9wAAAA0AAAAhAPAAAAAAAAAAAAAAAIA/AAAAAAAAAAAAAIA/AAAAAAAAAAAAAAAAAAAAAAAAAAAAAAAAAAAAAAAAAAAlAAAADAAAAAAAAIAoAAAADAAAAAUAAAAlAAAADAAAAAEAAAAYAAAADAAAAAAAAAASAAAADAAAAAEAAAAeAAAAGAAAAAkAAABQAAAAAAEAAF0AAAAlAAAADAAAAAEAAABUAAAA0AAAAAoAAABQAAAAgAAAAFwAAAABAAAAVVWPQYX2jkEKAAAAUAAAABYAAABMAAAAAAAAAAAAAAAAAAAA//////////94AAAAUwBlAGIAYQBzAHQAaQBhAG4AIABPAHAAbwByAHQAbwAgAEwAZQBpAHYAYQAGAAAABgAAAAcAAAAGAAAABQAAAAQAAAADAAAABgAAAAcAAAADAAAACQAAAAcAAAAHAAAABAAAAAQAAAAHAAAAAwAAAAUAAAAGAAAAAwAAAAUAAAAGAAAASwAAAEAAAAAwAAAABQAAACAAAAABAAAAAQAAABAAAAAAAAAAAAAAAEwBAACAAAAAAAAAAAAAAABMAQAAgAAAACUAAAAMAAAAAgAAACcAAAAYAAAABQAAAAAAAAD///8AAAAAACUAAAAMAAAABQAAAEwAAABkAAAACQAAAGAAAAD/AAAAbAAAAAkAAABgAAAA9wAAAA0AAAAhAPAAAAAAAAAAAAAAAIA/AAAAAAAAAAAAAIA/AAAAAAAAAAAAAAAAAAAAAAAAAAAAAAAAAAAAAAAAAAAlAAAADAAAAAAAAIAoAAAADAAAAAUAAAAlAAAADAAAAAEAAAAYAAAADAAAAAAAAAASAAAADAAAAAEAAAAeAAAAGAAAAAkAAABgAAAAAAEAAG0AAAAlAAAADAAAAAEAAABUAAAAoAAAAAoAAABgAAAAVQAAAGwAAAABAAAAVVWPQYX2jkEKAAAAYAAAAA4AAABMAAAAAAAAAAAAAAAAAAAA//////////9oAAAAVgBpAGMAZQBwAHIAZQBzAGkAZABlAG4AdABlAAcAAAADAAAABQAAAAYAAAAHAAAABAAAAAYAAAAFAAAAAwAAAAcAAAAGAAAABwAAAAQAAAAGAAAASwAAAEAAAAAwAAAABQAAACAAAAABAAAAAQAAABAAAAAAAAAAAAAAAEwBAACAAAAAAAAAAAAAAABMAQAAgAAAACUAAAAMAAAAAgAAACcAAAAYAAAABQAAAAAAAAD///8AAAAAACUAAAAMAAAABQAAAEwAAABkAAAACQAAAHAAAABCAQAAfAAAAAkAAABwAAAAOgEAAA0AAAAhAPAAAAAAAAAAAAAAAIA/AAAAAAAAAAAAAIA/AAAAAAAAAAAAAAAAAAAAAAAAAAAAAAAAAAAAAAAAAAAlAAAADAAAAAAAAIAoAAAADAAAAAUAAAAlAAAADAAAAAEAAAAYAAAADAAAAAAAAAASAAAADAAAAAEAAAAWAAAADAAAAAAAAABUAAAAjAEAAAoAAABwAAAAQQEAAHwAAAABAAAAVVWPQYX2jkEKAAAAcAAAADUAAABMAAAABAAAAAkAAABwAAAAQwEAAH0AAAC4AAAARgBpAHIAbQBhAGQAbwAgAHAAbwByADoAIABGAEUARABFAFIASQBDAE8AIABTAEUAQgBBAFMAVABJAEEATgAgAE8AUABPAFIAVABPACAATABFAEkAVgBBACAARQBTAFAASQBOAE8ATABBAAAABgAAAAMAAAAEAAAACQAAAAYAAAAHAAAABwAAAAMAAAAHAAAABwAAAAQAAAADAAAAAwAAAAYAAAAGAAAACAAAAAYAAAAHAAAAAwAAAAcAAAAJAAAAAwAAAAYAAAAGAAAABgAAAAcAAAAGAAAABgAAAAMAAAAHAAAACAAAAAMAAAAJAAAABgAAAAkAAAAHAAAABgAAAAkAAAADAAAABQAAAAYAAAADAAAABwAAAAcAAAADAAAABgAAAAYAAAAGAAAAAwAAAAgAAAAJAAAABQAAAAcAAAAWAAAADAAAAAAAAAAlAAAADAAAAAIAAAAOAAAAFAAAAAAAAAAQAAAAFAAAAA==</Object>
  <Object Id="idInvalidSigLnImg">AQAAAGwAAAAAAAAAAAAAAEsBAAB/AAAAAAAAAAAAAAA9FwAA8AgAACBFTUYAAAEAqCEAALEAAAAGAAAAAAAAAAAAAAAAAAAAgAcAADgEAABYAQAAwQAAAAAAAAAAAAAAAAAAAMA/BQDo8QIACgAAABAAAAAAAAAAAAAAAEsAAAAQAAAAAAAAAAUAAAAeAAAAGAAAAAAAAAAAAAAATAEAAIAAAAAnAAAAGAAAAAEAAAAAAAAAAAAAAAAAAAAlAAAADAAAAAEAAABMAAAAZAAAAAAAAAAAAAAASwEAAH8AAAAAAAAAAAAAAEwBAACAAAAAIQDwAAAAAAAAAAAAAACAPwAAAAAAAAAAAACAPwAAAAAAAAAAAAAAAAAAAAAAAAAAAAAAAAAAAAAAAAAAJQAAAAwAAAAAAACAKAAAAAwAAAABAAAAJwAAABgAAAABAAAAAAAAAP///wAAAAAAJQAAAAwAAAABAAAATAAAAGQAAAAAAAAAAAAAAP8AAAB/AAAAAAAAAAAAAAAA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8PDwAAAAAAAlAAAADAAAAAEAAABMAAAAZAAAAAAAAAAAAAAASwEAAH8AAAAAAAAAAAAAAEwBAACAAAAAIQDwAAAAAAAAAAAAAACAPwAAAAAAAAAAAACAPwAAAAAAAAAAAAAAAAAAAAAAAAAAAAAAAAAAAAAAAAAAJQAAAAwAAAAAAACAKAAAAAwAAAABAAAAJwAAABgAAAABAAAAAAAAAPDw8AAAAAAAJQAAAAwAAAABAAAATAAAAGQAAAAAAAAAAAAAAEsBAAB/AAAAAAAAAAAAAABMAQAAgAAAACEA8AAAAAAAAAAAAAAAgD8AAAAAAAAAAAAAgD8AAAAAAAAAAAAAAAAAAAAAAAAAAAAAAAAAAAAAAAAAACUAAAAMAAAAAAAAgCgAAAAMAAAAAQAAACcAAAAYAAAAAQAAAAAAAADw8PAAAAAAACUAAAAMAAAAAQAAAEwAAABkAAAAAAAAAAAAAABLAQAAfwAAAAAAAAAAAAAATAEAAIAAAAAhAPAAAAAAAAAAAAAAAIA/AAAAAAAAAAAAAIA/AAAAAAAAAAAAAAAAAAAAAAAAAAAAAAAAAAAAAAAAAAAlAAAADAAAAAAAAIAoAAAADAAAAAEAAAAnAAAAGAAAAAEAAAAAAAAA////AAAAAAAlAAAADAAAAAEAAABMAAAAZAAAAAAAAAAAAAAASwEAAH8AAAAAAAAAAAAAAEwBAACAAAAAIQDwAAAAAAAAAAAAAACAPwAAAAAAAAAAAACAPwAAAAAAAAAAAAAAAAAAAAAAAAAAAAAAAAAAAAAAAAAAJQAAAAwAAAAAAACAKAAAAAwAAAABAAAAJwAAABgAAAABAAAAAAAAAP///wAAAAAAJQAAAAwAAAABAAAATAAAAGQAAAAAAAAAAAAAAEsBAAB/AAAAAAAAAAAAAABMAQAAgAAAACEA8AAAAAAAAAAAAAAAgD8AAAAAAAAAAAAAgD8AAAAAAAAAAAAAAAAAAAAAAAAAAAAAAAAAAAAAAAAAACUAAAAMAAAAAAAAgCgAAAAMAAAAAQAAACcAAAAYAAAAAQAAAAAAAAD///8AAAAAACUAAAAMAAAAAQAAAEwAAABkAAAAAAAAAAMAAAD/AAAAEgAAAAAAAAADAAAAAAEAABAAAAAhAPAAAAAAAAAAAAAAAIA/AAAAAAAAAAAAAIA/AAAAAAAAAAAAAAAAAAAAAAAAAAAAAAAAAAAAAAAAAAAlAAAADAAAAAAAAIAoAAAADAAAAAEAAAAnAAAAGAAAAAEAAAAAAAAA////AAAAAAAlAAAADAAAAAEAAABMAAAAZAAAAAkAAAADAAAAGAAAABIAAAAJAAAAAwAAABAAAAAQAAAAIQDwAAAAAAAAAAAAAACAPwAAAAAAAAAAAACAPwAAAAAAAAAAAAAAAAAAAAAAAAAAAAAAAAAAAAAAAAAAJQAAAAwAAAAAAACAKAAAAAwAAAABAAAAFQAAAAwAAAADAAAAcgAAAKAEAAAKAAAAAwAAABcAAAAQAAAACgAAAAMAAAAOAAAADgAAAAAA/wEAAAAAAAAAAAAAgD8AAAAAAAAAAAAAgD8AAAAAAAAAAP///wAAAAAAbAAAADQAAACgAAAAAAQAAA4AAAAOAAAAKAAAABAAAAAQAAAAAQAgAAMAAAAABAAAAAAAAAAAAAAAAAAAAAAAAAAA/wAA/wAA/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ODo6/wsLCzEAAAAADg85PTU31uYAAAAAAAAAADs97f8AAAAAAAAAAAAAAAAAAAAAAAAAAAAAAAA6Ozumpqen//r6+v9OUFD/kZKS/wAAAAAODzk9NTfW5js97f8AAAAAAAAAAAAAAAAAAAAAAAAAAAAAAAAAAAAAOjs7pqanp//6+vr/+vr6//r6+v+srKyvAAAAADs97f81N9bmAAAAAAAAAAAAAAAAAAAAAAAAAAAAAAAAAAAAADo7O6amp6f/+vr6//r6+v88PDw9AAAAADs97f8AAAAADg85PTU31uYAAAAAAAAAAAAAAAAAAAAAAAAAAAAAAAA6Ozumpqen//r6+v88PDw9AAAAADs97f8AAAAAAAAAAAAAAAAODzk9NTfW5gAAAAAAAAAAAAAAAAAAAAAAAAAAOjs7ppGSkv84Ojr/ODo6/xISElEAAAAAAAAAAAAAAAAAAAAAAAAAAAAAAAAAAAAAAAAAAAAAAAAAAAAAAAAAADo7O6ZOUFD/+vr6//r6+v+vr6/xOzs7e0lLS8wAAAAAAAAAAAAAAAAAAAAAAAAAAAAAAAAAAAAAAAAAAAAAAABFR0f2+vr6//r6+v/6+vr/+vr6//r6+v9ISkr4CwsLMQAAAAAAAAAAAAAAAAAAAAAAAAAAAAAAAAAAAAAYGRluiImJ9vr6+v/6+vr/+vr6//r6+v/6+vr/pqen/x4fH4oAAAAAAAAAAAAAAAAAAAAAAAAAAAAAAAAAAAAAGBkZboiJifb6+vr/+vr6//r6+v/6+vr/+vr6/6anp/8eHx+KAAAAAAAAAAAAAAAAAAAAAAAAAAAAAAAAAAAAAAsLCzFISkr4+vr6//r6+v/6+vr/+vr6//r6+v9dXl72EhISUQAAAAAAAAAAAAAAAAAAAAAAAAAAAAAAAAAAAAAAAAAAHh8fimZnZ//6+vr/+vr6//r6+v97fX3/OTs7uwAAAAAAAAAAAAAAAAAAAAAAAAAAAAAAAAAAAAAAAAAAAAAAAAAAAAAYGRluODo6/zg6Ov84Ojr/Hh8figAAAAAAAAAAAAAAAAAAAAAAAAAAAAAAAAAAAAAnAAAAGAAAAAEAAAAAAAAA////AAAAAAAlAAAADAAAAAEAAABMAAAAZAAAACIAAAAEAAAAcQAAABAAAAAiAAAABAAAAFAAAAANAAAAIQDwAAAAAAAAAAAAAACAPwAAAAAAAAAAAACAPwAAAAAAAAAAAAAAAAAAAAAAAAAAAAAAAAAAAAAAAAAAJQAAAAwAAAAAAACAKAAAAAwAAAABAAAAUgAAAHABAAABAAAA9f///wAAAAAAAAAAAAAAAJABAAAAAAABAAAAAHMAZQBnAG8AZQAgAHUAaQAAAAAAAAAAAAAAAAAAAAAAAAAAAAAAAAAAAAAAAAAAAAAAAAAAAAAAAAAAAAAAAAAAAAAAHvKbdiBeXXdg4vMDoulqZtjI7wDAvm0XAAAAAPi8bRcAAAAAgzRVZcTI7wODNFVlAgAAANDI7wPrvDZlTNmQEwEAAACc+ZBl6F2BF06PWKpYBHYXAr02ZZz5kGUAAAAATNmQZbkbEMeANj0XPMjvAznxm3aMxu8DAAAAAAAAm3YAAAAA9f///wAAAAAAAAAAAAAAAJABAAAAAAABAAAAAHMAZQBnAG8AZQAgAHUAaQC2rICv8MbvA61y5HUAAF135MbvAwAAAADsxu8DAAAAAAak3WUAAF13AAAAABMAFACi6WpmIF5ddwTH7wNk9bF2AAAAAAiYkw7gxF53ZHYACAAAAAAlAAAADAAAAAEAAAAYAAAADAAAAP8AAAASAAAADAAAAAEAAAAeAAAAGAAAACIAAAAEAAAAcgAAABEAAAAlAAAADAAAAAEAAABUAAAAqAAAACMAAAAEAAAAcAAAABAAAAABAAAAVVWPQYX2jkEjAAAABAAAAA8AAABMAAAAAAAAAAAAAAAAAAAA//////////9sAAAARgBpAHIAbQBhACAAbgBvACAAdgDhAGwAaQBkAGEAAAAGAAAAAwAAAAQAAAAJAAAABgAAAAMAAAAHAAAABwAAAAMAAAAFAAAABgAAAAMAAAADAAAABwAAAAYAAABLAAAAQAAAADAAAAAFAAAAIAAAAAEAAAABAAAAEAAAAAAAAAAAAAAATAEAAIAAAAAAAAAAAAAAAEwBAACAAAAAUgAAAHABAAACAAAAEAAAAAcAAAAAAAAAAAAAALwCAAAAAAAAAQICIlMAeQBzAHQAZQBtAAAAAAAAAAAAAAAAAAAAAAAAAAAAAAAAAAAAAAAAAAAAAAAAAAAAAAAAAAAAAAAAAAAAAAAAAIR3CQAAAMj/8wMAAAAAYOLzA2Di8wN46WpmAAAAAIbpamYAAAAAAAAAAAAAAAAAAAAAAAAAAJi98wMAAAAAAAAAAAAAAAAAAAAAAAAAAAAAAAAAAAAAAAAAAAAAAAAAAAAAAAAAAAAAAAAAAAAAAAAAAAAAAACI4u8D9ouArwAAjnd84+8D6NGAd2Di8wMGpN1lAAAAAPjSgHf//wAAAAAAANvTgHfb04B3rOPvA7Dj7wN46WpmAAAAAAAAAAAAAAAAAAAAAPGG43UJAAAABwAAAOTj7wPk4+8DAAIAAPz///8BAAAAAAAAAAAAAAAAAAAAAAAAAAAAAAAImJMOZHYACAAAAAAlAAAADAAAAAIAAAAnAAAAGAAAAAMAAAAAAAAAAAAAAAAAAAAlAAAADAAAAAMAAABMAAAAZAAAAAAAAAAAAAAA//////////8AAAAAFgAAAAAAAAA1AAAAIQDwAAAAAAAAAAAAAACAPwAAAAAAAAAAAACAPwAAAAAAAAAAAAAAAAAAAAAAAAAAAAAAAAAAAAAAAAAAJQAAAAwAAAAAAACAKAAAAAwAAAADAAAAJwAAABgAAAADAAAAAAAAAAAAAAAAAAAAJQAAAAwAAAADAAAATAAAAGQAAAAAAAAAAAAAAP//////////AAAAABYAAAAAAQAAAAAAACEA8AAAAAAAAAAAAAAAgD8AAAAAAAAAAAAAgD8AAAAAAAAAAAAAAAAAAAAAAAAAAAAAAAAAAAAAAAAAACUAAAAMAAAAAAAAgCgAAAAMAAAAAwAAACcAAAAYAAAAAwAAAAAAAAAAAAAAAAAAACUAAAAMAAAAAwAAAEwAAABkAAAAAAAAAAAAAAD//////////wABAAAWAAAAAAAAADUAAAAhAPAAAAAAAAAAAAAAAIA/AAAAAAAAAAAAAIA/AAAAAAAAAAAAAAAAAAAAAAAAAAAAAAAAAAAAAAAAAAAlAAAADAAAAAAAAIAoAAAADAAAAAMAAAAnAAAAGAAAAAMAAAAAAAAAAAAAAAAAAAAlAAAADAAAAAMAAABMAAAAZAAAAAAAAABLAAAA/wAAAEwAAAAAAAAASwAAAAABAAACAAAAIQDwAAAAAAAAAAAAAACAPwAAAAAAAAAAAACAPwAAAAAAAAAAAAAAAAAAAAAAAAAAAAAAAAAAAAAAAAAAJQAAAAwAAAAAAACAKAAAAAwAAAADAAAAJwAAABgAAAADAAAAAAAAAP///wAAAAAAJQAAAAwAAAADAAAATAAAAGQAAAAAAAAAFgAAAP8AAABKAAAAAAAAABYAAAAAAQAANQAAACEA8AAAAAAAAAAAAAAAgD8AAAAAAAAAAAAAgD8AAAAAAAAAAAAAAAAAAAAAAAAAAAAAAAAAAAAAAAAAACUAAAAMAAAAAAAAgCgAAAAMAAAAAwAAACcAAAAYAAAAAwAAAAAAAAD///8AAAAAACUAAAAMAAAAAwAAAEwAAABkAAAACQAAACcAAAAfAAAASgAAAAkAAAAnAAAAFwAAACQAAAAhAPAAAAAAAAAAAAAAAIA/AAAAAAAAAAAAAIA/AAAAAAAAAAAAAAAAAAAAAAAAAAAAAAAAAAAAAAAAAAAlAAAADAAAAAAAAIAoAAAADAAAAAMAAABSAAAAcAEAAAMAAADg////AAAAAAAAAAAAAAAAkAEAAAAAAAEAAAAAYQByAGkAYQBsAAAAAAAAAAAAAAAAAAAAAAAAAAAAAAAAAAAAAAAAAAAAAAAAAAAAAAAAAAAAAAAAAAAAAAAAAAAA7gMe8pt2kDvuA2lhMWUAGAoEDnxZqkT+kGVo9xocAAAAACA2AgQsOO4DaPcaHP////9E/pBlfA0/ZZzkkGXMO+4DAAAAAKzCkWUgNgIErMKRZZzkkGU4OO4DlQg/ZZzkkGUBAAAATeoRxwMAAABIOe4DOfGbdpg37gMGAAAAAACbdsA37gPg////AAAAAAAAAAAAAAAAkAEAAAAAAAEAAAAAYQByAGkAYQBsAAAAAAAAAAAAAAAAAAAAAAAAAAAAAAAAAAAA8YbjdQAAAAAGAAAA/DjuA/w47gMAAgAA/P///wEAAAAAAAAAAAAAAAAAAAAAAAAAAAAAAAiYkw5kdgAIAAAAACUAAAAMAAAAAwAAABgAAAAMAAAAAAAAABIAAAAMAAAAAQAAABYAAAAMAAAACAAAAFQAAABUAAAACgAAACcAAAAeAAAASgAAAAEAAABVVY9BhfaOQQoAAABLAAAAAQAAAEwAAAAEAAAACQAAACcAAAAgAAAASwAAAFAAAABYAAAAFQAAABYAAAAMAAAAAAAAACUAAAAMAAAAAgAAACcAAAAYAAAABAAAAAAAAAD///8AAAAAACUAAAAMAAAABAAAAEwAAABkAAAAKQAAABkAAAD2AAAASgAAACkAAAAZAAAAzgAAADIAAAAhAPAAAAAAAAAAAAAAAIA/AAAAAAAAAAAAAIA/AAAAAAAAAAAAAAAAAAAAAAAAAAAAAAAAAAAAAAAAAAAlAAAADAAAAAAAAIAoAAAADAAAAAQAAAAnAAAAGAAAAAQAAAAAAAAA////AAAAAAAlAAAADAAAAAQAAABMAAAAZAAAACkAAAAZAAAA9gAAAEcAAAApAAAAGQAAAM4AAAAvAAAAIQDwAAAAAAAAAAAAAACAPwAAAAAAAAAAAACAPwAAAAAAAAAAAAAAAAAAAAAAAAAAAAAAAAAAAAAAAAAAJQAAAAwAAAAAAACAKAAAAAwAAAAEAAAAJwAAABgAAAAEAAAAAAAAAP///wAAAAAAJQAAAAwAAAAEAAAATAAAAGQAAAApAAAAMwAAAKMAAABHAAAAKQAAADMAAAB7AAAAFQAAACEA8AAAAAAAAAAAAAAAgD8AAAAAAAAAAAAAgD8AAAAAAAAAAAAAAAAAAAAAAAAAAAAAAAAAAAAAAAAAACUAAAAMAAAAAAAAgCgAAAAMAAAABAAAAFIAAABwAQAABAAAAPD///8AAAAAAAAAAAAAAACQAQAAAAAAAQAAAABzAGUAZwBvAGUAIAB1AGkAAAAAAAAAAAAAAAAAAAAAAAAAAAAAAAAAAAAAAAAAAAAAAAAAAAAAAAAAAAAAAAAAAADuAx7ym3YAAAAAzBGhq60MChJcN+4DQiQKZAEAAAAUOO4DIA0AhAAAAACpkKrqaDfuA1rK42UAw4EOYKg2F+pwWaoCAAAAKDnuA+wzVWX/////NDnuA8lZPWWqflmqLQAAAAQ+7gNd6hHHAMOBDlg57gM58Zt2qDfuAwcAAAAAAJt2AAAAQPD///8AAAAAAAAAAAAAAACQAQAAAAAAAQAAAABzAGUAZwBvAGUAIAB1AGkAAAAAAAAAAAAAAAAAAAAAAAAAAADxhuN1AAAAAAkAAAAMOe4DDDnuAwACAAD8////AQAAAAAAAAAAAAAAAAAAAAAAAAAAAAAACJiTDmR2AAgAAAAAJQAAAAwAAAAEAAAAGAAAAAwAAAAAAAAAEgAAAAwAAAABAAAAHgAAABgAAAApAAAAMwAAAKQAAABIAAAAJQAAAAwAAAAEAAAAVAAAAKwAAAAqAAAAMwAAAKIAAABHAAAAAQAAAFVVj0GF9o5BKgAAADMAAAAQAAAATAAAAAAAAAAAAAAAAAAAAP//////////bAAAAFMAZQBiAGEAcwB0AGkAYQBuACAATwBwAG8AcgB0AG8ACQAAAAgAAAAJAAAACAAAAAcAAAAFAAAABAAAAAgAAAAJAAAABAAAAAwAAAAJAAAACQAAAAYAAAAFAAAACQAAAEsAAABAAAAAMAAAAAUAAAAgAAAAAQAAAAEAAAAQAAAAAAAAAAAAAABMAQAAgAAAAAAAAAAAAAAATAEAAIAAAAAlAAAADAAAAAIAAAAnAAAAGAAAAAUAAAAAAAAA////AAAAAAAlAAAADAAAAAUAAABMAAAAZAAAAAAAAABQAAAASwEAAHwAAAAAAAAAUAAAAEwBAAAtAAAAIQDwAAAAAAAAAAAAAACAPwAAAAAAAAAAAACAPwAAAAAAAAAAAAAAAAAAAAAAAAAAAAAAAAAAAAAAAAAAJQAAAAwAAAAAAACAKAAAAAwAAAAFAAAAJwAAABgAAAAFAAAAAAAAAP///wAAAAAAJQAAAAwAAAAFAAAATAAAAGQAAAAJAAAAUAAAAP8AAABcAAAACQAAAFAAAAD3AAAADQAAACEA8AAAAAAAAAAAAAAAgD8AAAAAAAAAAAAAgD8AAAAAAAAAAAAAAAAAAAAAAAAAAAAAAAAAAAAAAAAAACUAAAAMAAAAAAAAgCgAAAAMAAAABQAAACUAAAAMAAAAAQAAABgAAAAMAAAAAAAAABIAAAAMAAAAAQAAAB4AAAAYAAAACQAAAFAAAAAAAQAAXQAAACUAAAAMAAAAAQAAAFQAAADQAAAACgAAAFAAAACAAAAAXAAAAAEAAABVVY9BhfaOQQoAAABQAAAAFgAAAEwAAAAAAAAAAAAAAAAAAAD//////////3gAAABTAGUAYgBhAHMAdABpAGEAbgAgAE8AcABvAHIAdABvACAATABlAGkAdgBhAAYAAAAGAAAABwAAAAYAAAAFAAAABAAAAAMAAAAGAAAABwAAAAMAAAAJAAAABwAAAAcAAAAEAAAABAAAAAcAAAADAAAABQAAAAYAAAADAAAABQAAAAYAAABLAAAAQAAAADAAAAAFAAAAIAAAAAEAAAABAAAAEAAAAAAAAAAAAAAATAEAAIAAAAAAAAAAAAAAAEwBAACAAAAAJQAAAAwAAAACAAAAJwAAABgAAAAFAAAAAAAAAP///wAAAAAAJQAAAAwAAAAFAAAATAAAAGQAAAAJAAAAYAAAAP8AAABsAAAACQAAAGAAAAD3AAAADQAAACEA8AAAAAAAAAAAAAAAgD8AAAAAAAAAAAAAgD8AAAAAAAAAAAAAAAAAAAAAAAAAAAAAAAAAAAAAAAAAACUAAAAMAAAAAAAAgCgAAAAMAAAABQAAACUAAAAMAAAAAQAAABgAAAAMAAAAAAAAABIAAAAMAAAAAQAAAB4AAAAYAAAACQAAAGAAAAAAAQAAbQAAACUAAAAMAAAAAQAAAFQAAACgAAAACgAAAGAAAABVAAAAbAAAAAEAAABVVY9BhfaOQQoAAABgAAAADgAAAEwAAAAAAAAAAAAAAAAAAAD//////////2gAAABWAGkAYwBlAHAAcgBlAHMAaQBkAGUAbgB0AGUABwAAAAMAAAAFAAAABgAAAAcAAAAEAAAABgAAAAUAAAADAAAABwAAAAYAAAAHAAAABAAAAAYAAABLAAAAQAAAADAAAAAFAAAAIAAAAAEAAAABAAAAEAAAAAAAAAAAAAAATAEAAIAAAAAAAAAAAAAAAEwBAACAAAAAJQAAAAwAAAACAAAAJwAAABgAAAAFAAAAAAAAAP///wAAAAAAJQAAAAwAAAAFAAAATAAAAGQAAAAJAAAAcAAAAEIBAAB8AAAACQAAAHAAAAA6AQAADQAAACEA8AAAAAAAAAAAAAAAgD8AAAAAAAAAAAAAgD8AAAAAAAAAAAAAAAAAAAAAAAAAAAAAAAAAAAAAAAAAACUAAAAMAAAAAAAAgCgAAAAMAAAABQAAACUAAAAMAAAAAQAAABgAAAAMAAAAAAAAABIAAAAMAAAAAQAAABYAAAAMAAAAAAAAAFQAAACMAQAACgAAAHAAAABBAQAAfAAAAAEAAABVVY9BhfaOQQoAAABwAAAANQAAAEwAAAAEAAAACQAAAHAAAABDAQAAfQAAALgAAABGAGkAcgBtAGEAZABvACAAcABvAHIAOgAgAEYARQBEAEUAUgBJAEMATwAgAFMARQBCAEEAUwBUAEkAQQBOACAATwBQAE8AUgBUAE8AIABMAEUASQBWAEEAIABFAFMAUABJAE4ATwBMAEEAAAAGAAAAAwAAAAQAAAAJAAAABgAAAAcAAAAHAAAAAwAAAAcAAAAHAAAABAAAAAMAAAADAAAABgAAAAYAAAAIAAAABgAAAAcAAAADAAAABwAAAAkAAAADAAAABgAAAAYAAAAGAAAABwAAAAYAAAAGAAAAAwAAAAcAAAAIAAAAAwAAAAkAAAAGAAAACQAAAAcAAAAGAAAACQAAAAMAAAAFAAAABgAAAAMAAAAHAAAABwAAAAMAAAAGAAAABgAAAAYAAAADAAAACAAAAAkAAAAFAAAABwAAABYAAAAMAAAAAAAAACUAAAAMAAAAAgAAAA4AAAAUAAAAAAAAABAAAAAUAAAA</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INDICE</vt:lpstr>
      <vt:lpstr>1</vt:lpstr>
      <vt:lpstr>2</vt:lpstr>
      <vt:lpstr>3</vt:lpstr>
      <vt:lpstr>4</vt:lpstr>
      <vt:lpstr>5</vt:lpstr>
      <vt:lpstr>6</vt:lpstr>
      <vt:lpstr>7</vt:lpstr>
      <vt:lpstr>8</vt:lpstr>
      <vt:lpstr>9</vt:lpstr>
      <vt:lpstr>10</vt:lpstr>
      <vt:lpstr>11</vt:lpstr>
      <vt:lpstr>'10'!_Hlk492023274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Pablo.Roa</dc:creator>
  <cp:lastModifiedBy>Pablo Roa</cp:lastModifiedBy>
  <dcterms:created xsi:type="dcterms:W3CDTF">2015-06-05T18:19:34Z</dcterms:created>
  <dcterms:modified xsi:type="dcterms:W3CDTF">2021-05-31T13:48:19Z</dcterms:modified>
</cp:coreProperties>
</file>