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_xmlsignatures/sig1.xml" ContentType="application/vnd.openxmlformats-package.digital-signature-xmlsignature+xml"/>
  <Override PartName="/_xmlsignatures/sig2.xml" ContentType="application/vnd.openxmlformats-package.digital-signature-xmlsignature+xml"/>
  <Override PartName="/_xmlsignatures/sig3.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231"/>
  <workbookPr/>
  <mc:AlternateContent xmlns:mc="http://schemas.openxmlformats.org/markup-compatibility/2006">
    <mc:Choice Requires="x15">
      <x15ac:absPath xmlns:x15ac="http://schemas.microsoft.com/office/spreadsheetml/2010/11/ac" url="C:\Users\Pablo.Roa\Desktop\ESTADOS FINANCIEROS A SETEMBRE 2020 FIRMA DIGITAL\"/>
    </mc:Choice>
  </mc:AlternateContent>
  <xr:revisionPtr revIDLastSave="0" documentId="13_ncr:201_{55FFF369-ABCF-40B4-B59B-C6854CEAF3AD}" xr6:coauthVersionLast="45" xr6:coauthVersionMax="45" xr10:uidLastSave="{00000000-0000-0000-0000-000000000000}"/>
  <bookViews>
    <workbookView xWindow="-120" yWindow="-120" windowWidth="29040" windowHeight="15840" xr2:uid="{00000000-000D-0000-FFFF-FFFF00000000}"/>
  </bookViews>
  <sheets>
    <sheet name="INDICE" sheetId="9" r:id="rId1"/>
    <sheet name="1" sheetId="1" r:id="rId2"/>
    <sheet name="2" sheetId="2" r:id="rId3"/>
    <sheet name="3" sheetId="3" r:id="rId4"/>
    <sheet name="4" sheetId="4" r:id="rId5"/>
    <sheet name="5" sheetId="5" r:id="rId6"/>
    <sheet name="6" sheetId="6" r:id="rId7"/>
    <sheet name="7" sheetId="7" r:id="rId8"/>
    <sheet name="8" sheetId="8" r:id="rId9"/>
    <sheet name="9" sheetId="10" r:id="rId10"/>
    <sheet name="10" sheetId="11" r:id="rId11"/>
    <sheet name="11" sheetId="12" r:id="rId12"/>
  </sheets>
  <definedNames>
    <definedName name="_Hlk492023274" localSheetId="10">'10'!$A$91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6" i="12" l="1"/>
  <c r="N7" i="12"/>
  <c r="N8" i="12"/>
  <c r="N9" i="12"/>
  <c r="N10" i="12"/>
  <c r="N11" i="12"/>
  <c r="N12" i="12"/>
  <c r="N13" i="12"/>
  <c r="N14" i="12"/>
  <c r="N15" i="12"/>
  <c r="N16" i="12"/>
  <c r="N17" i="12"/>
  <c r="N18" i="12"/>
  <c r="N19" i="12"/>
  <c r="N20" i="12"/>
  <c r="N21" i="12"/>
  <c r="N22" i="12"/>
  <c r="N23" i="12"/>
  <c r="N24" i="12"/>
  <c r="N25" i="12"/>
  <c r="N26" i="12"/>
  <c r="N27" i="12"/>
  <c r="N28" i="12"/>
  <c r="N29" i="12"/>
  <c r="N30" i="12"/>
  <c r="N31" i="12"/>
  <c r="N32" i="12"/>
  <c r="N33" i="12"/>
  <c r="N34" i="12"/>
  <c r="N35" i="12"/>
  <c r="N36" i="12"/>
  <c r="N37" i="12"/>
  <c r="N38" i="12"/>
  <c r="N39" i="12"/>
  <c r="N40" i="12"/>
  <c r="N41" i="12"/>
  <c r="N42" i="12"/>
  <c r="N43" i="12"/>
  <c r="N44" i="12"/>
  <c r="N45" i="12"/>
  <c r="N46" i="12"/>
  <c r="N47" i="12"/>
  <c r="N48" i="12"/>
  <c r="N49" i="12"/>
  <c r="N50" i="12"/>
  <c r="N51" i="12"/>
  <c r="N52" i="12"/>
  <c r="N53" i="12"/>
  <c r="N54" i="12"/>
  <c r="N55" i="12"/>
  <c r="N56" i="12"/>
  <c r="N57" i="12"/>
  <c r="N58" i="12"/>
  <c r="N59" i="12"/>
  <c r="N60" i="12"/>
  <c r="N61" i="12"/>
  <c r="N62" i="12"/>
  <c r="N63" i="12"/>
  <c r="N64" i="12"/>
  <c r="N65" i="12"/>
  <c r="N66" i="12"/>
  <c r="N67" i="12"/>
  <c r="N68" i="12"/>
  <c r="N69" i="12"/>
  <c r="N70" i="12"/>
  <c r="N71" i="12"/>
  <c r="N72" i="12"/>
  <c r="N73" i="12"/>
  <c r="N74" i="12"/>
  <c r="N75" i="12"/>
  <c r="N76" i="12"/>
  <c r="N77" i="12"/>
  <c r="N78" i="12"/>
  <c r="N79" i="12"/>
  <c r="N80" i="12"/>
  <c r="N81" i="12"/>
  <c r="N82" i="12"/>
  <c r="N83" i="12"/>
  <c r="N84" i="12"/>
  <c r="N85" i="12"/>
  <c r="N86" i="12"/>
  <c r="N87" i="12"/>
  <c r="N88" i="12"/>
  <c r="N89" i="12"/>
  <c r="N90" i="12"/>
  <c r="N91" i="12"/>
  <c r="N92" i="12"/>
  <c r="N93" i="12"/>
  <c r="N94" i="12"/>
  <c r="N95" i="12"/>
  <c r="O95" i="12" s="1"/>
  <c r="N96" i="12"/>
  <c r="O96" i="12" s="1"/>
  <c r="N97" i="12"/>
  <c r="N98" i="12"/>
  <c r="N99" i="12"/>
  <c r="N100" i="12"/>
  <c r="N101" i="12"/>
  <c r="N102" i="12"/>
  <c r="N103" i="12"/>
  <c r="N5" i="12"/>
  <c r="O5" i="12" s="1"/>
  <c r="O13" i="12" l="1"/>
  <c r="O10" i="12"/>
  <c r="O97" i="12"/>
  <c r="O32" i="12"/>
  <c r="O20" i="12"/>
  <c r="O42" i="12"/>
  <c r="O41" i="12"/>
  <c r="O38" i="12"/>
  <c r="O37" i="12"/>
  <c r="O11" i="12"/>
  <c r="O7" i="12"/>
  <c r="O26" i="12"/>
  <c r="O17" i="12"/>
  <c r="O15" i="12"/>
  <c r="O51" i="12"/>
  <c r="O78" i="12"/>
  <c r="O39" i="12"/>
  <c r="O23" i="12"/>
  <c r="O12" i="12"/>
  <c r="O9" i="12"/>
  <c r="O47" i="12"/>
  <c r="O102" i="12"/>
  <c r="O6" i="12"/>
  <c r="O53" i="12"/>
  <c r="O45" i="12"/>
  <c r="O88" i="12"/>
  <c r="O76" i="12"/>
  <c r="O16" i="12"/>
  <c r="O8" i="12"/>
  <c r="O98" i="12"/>
  <c r="O94" i="12"/>
  <c r="O90" i="12"/>
  <c r="O86" i="12"/>
  <c r="O82" i="12"/>
  <c r="O74" i="12"/>
  <c r="O70" i="12"/>
  <c r="O66" i="12"/>
  <c r="O62" i="12"/>
  <c r="O58" i="12"/>
  <c r="O54" i="12"/>
  <c r="O50" i="12"/>
  <c r="O46" i="12"/>
  <c r="O34" i="12"/>
  <c r="O30" i="12"/>
  <c r="O22" i="12"/>
  <c r="O18" i="12"/>
  <c r="O14" i="12"/>
  <c r="O101" i="12"/>
  <c r="O93" i="12"/>
  <c r="O89" i="12"/>
  <c r="O85" i="12"/>
  <c r="O81" i="12"/>
  <c r="O77" i="12"/>
  <c r="O73" i="12"/>
  <c r="O69" i="12"/>
  <c r="O65" i="12"/>
  <c r="O61" i="12"/>
  <c r="O57" i="12"/>
  <c r="O49" i="12"/>
  <c r="O33" i="12"/>
  <c r="O29" i="12"/>
  <c r="O25" i="12"/>
  <c r="O21" i="12"/>
  <c r="O100" i="12"/>
  <c r="O92" i="12"/>
  <c r="O84" i="12"/>
  <c r="O80" i="12"/>
  <c r="O72" i="12"/>
  <c r="O68" i="12"/>
  <c r="O64" i="12"/>
  <c r="O60" i="12"/>
  <c r="O56" i="12"/>
  <c r="O52" i="12"/>
  <c r="O48" i="12"/>
  <c r="O44" i="12"/>
  <c r="O40" i="12"/>
  <c r="O36" i="12"/>
  <c r="O28" i="12"/>
  <c r="O24" i="12"/>
  <c r="O103" i="12"/>
  <c r="O99" i="12"/>
  <c r="O91" i="12"/>
  <c r="O87" i="12"/>
  <c r="O83" i="12"/>
  <c r="O79" i="12"/>
  <c r="O75" i="12"/>
  <c r="O71" i="12"/>
  <c r="O67" i="12"/>
  <c r="O63" i="12"/>
  <c r="O59" i="12"/>
  <c r="O55" i="12"/>
  <c r="O43" i="12"/>
  <c r="O35" i="12"/>
  <c r="O31" i="12"/>
  <c r="O27" i="12"/>
  <c r="O19" i="12"/>
  <c r="C18" i="1"/>
  <c r="E82" i="11" l="1"/>
  <c r="C14" i="8"/>
  <c r="C24" i="8"/>
  <c r="C23" i="8"/>
  <c r="C16" i="8"/>
  <c r="E25" i="8"/>
  <c r="D12" i="7"/>
  <c r="D7" i="7"/>
  <c r="C7" i="7"/>
  <c r="C17" i="6"/>
  <c r="C16" i="6"/>
  <c r="C14" i="6"/>
  <c r="C11" i="6"/>
  <c r="C10" i="6"/>
  <c r="C31" i="5"/>
  <c r="C30" i="5"/>
  <c r="C27" i="5"/>
  <c r="C19" i="5"/>
  <c r="C12" i="5"/>
  <c r="C8" i="5"/>
  <c r="D17" i="6"/>
  <c r="D16" i="6"/>
  <c r="D14" i="6"/>
  <c r="D11" i="6"/>
  <c r="D10" i="6"/>
  <c r="D30" i="5"/>
  <c r="D27" i="5"/>
  <c r="D19" i="5"/>
  <c r="D12" i="5"/>
  <c r="D8" i="5"/>
  <c r="D14" i="2"/>
  <c r="C24" i="1"/>
  <c r="E7" i="7" l="1"/>
  <c r="C25" i="8"/>
  <c r="C17" i="8"/>
  <c r="C13" i="5" l="1"/>
  <c r="E98" i="11" l="1"/>
  <c r="E99" i="11"/>
  <c r="E100" i="11"/>
  <c r="E101" i="11"/>
  <c r="E97" i="11"/>
  <c r="C102" i="11"/>
  <c r="E81" i="11"/>
  <c r="D10" i="5"/>
  <c r="D29" i="5"/>
  <c r="D14" i="5"/>
  <c r="D21" i="5"/>
  <c r="E18" i="1"/>
  <c r="E24" i="1"/>
  <c r="D136" i="11"/>
  <c r="C136" i="11"/>
  <c r="E18" i="8"/>
  <c r="E26" i="8" s="1"/>
  <c r="D14" i="7"/>
  <c r="D12" i="6"/>
  <c r="D18" i="6"/>
  <c r="C15" i="4"/>
  <c r="C21" i="4"/>
  <c r="C28" i="4"/>
  <c r="D15" i="4"/>
  <c r="C10" i="9"/>
  <c r="C151" i="11"/>
  <c r="B151" i="11"/>
  <c r="D18" i="3"/>
  <c r="D12" i="3"/>
  <c r="C18" i="3"/>
  <c r="C12" i="3"/>
  <c r="D28" i="4"/>
  <c r="D21" i="4"/>
  <c r="D11" i="4"/>
  <c r="A2" i="12"/>
  <c r="E7" i="8"/>
  <c r="C7" i="8"/>
  <c r="D6" i="6"/>
  <c r="C6" i="6"/>
  <c r="D5" i="5"/>
  <c r="C5" i="5"/>
  <c r="D6" i="4"/>
  <c r="C6" i="4"/>
  <c r="D5" i="3"/>
  <c r="C5" i="3"/>
  <c r="E6" i="1"/>
  <c r="C6" i="1"/>
  <c r="O4" i="9"/>
  <c r="C18" i="8"/>
  <c r="C26" i="8" s="1"/>
  <c r="C14" i="7"/>
  <c r="E11" i="7"/>
  <c r="E10" i="7"/>
  <c r="E36" i="6"/>
  <c r="C18" i="6"/>
  <c r="E12" i="6"/>
  <c r="E19" i="6" s="1"/>
  <c r="E22" i="6" s="1"/>
  <c r="E32" i="6" s="1"/>
  <c r="C12" i="6"/>
  <c r="C29" i="5"/>
  <c r="C21" i="5"/>
  <c r="C14" i="5"/>
  <c r="C31" i="4"/>
  <c r="C34" i="4" s="1"/>
  <c r="C35" i="4" s="1"/>
  <c r="C14" i="2"/>
  <c r="E15" i="2" s="1"/>
  <c r="E11" i="2"/>
  <c r="E10" i="2"/>
  <c r="E7" i="2"/>
  <c r="E13" i="2"/>
  <c r="E13" i="7"/>
  <c r="E12" i="7"/>
  <c r="E12" i="2"/>
  <c r="E37" i="6" l="1"/>
  <c r="C32" i="4"/>
  <c r="E25" i="1"/>
  <c r="C32" i="5"/>
  <c r="C33" i="5" s="1"/>
  <c r="E15" i="7"/>
  <c r="C19" i="6"/>
  <c r="C19" i="3"/>
  <c r="D16" i="4"/>
  <c r="D22" i="4" s="1"/>
  <c r="D30" i="4" s="1"/>
  <c r="D19" i="3"/>
  <c r="D19" i="6"/>
  <c r="D15" i="5"/>
  <c r="D23" i="5" s="1"/>
  <c r="E102" i="11"/>
  <c r="C25" i="1"/>
  <c r="D31" i="5" l="1"/>
  <c r="D32" i="5" s="1"/>
  <c r="D33" i="5" s="1"/>
  <c r="D31" i="4"/>
  <c r="C11" i="4"/>
  <c r="C16" i="4" s="1"/>
  <c r="C22" i="4" s="1"/>
  <c r="C10" i="5"/>
  <c r="C15" i="5" s="1"/>
  <c r="C23" i="5" s="1"/>
  <c r="D34" i="4" l="1"/>
  <c r="D35" i="4" s="1"/>
  <c r="D32" i="4"/>
</calcChain>
</file>

<file path=xl/sharedStrings.xml><?xml version="1.0" encoding="utf-8"?>
<sst xmlns="http://schemas.openxmlformats.org/spreadsheetml/2006/main" count="1134" uniqueCount="404">
  <si>
    <t>FONDO DE INVERSIÓN OPPORTUNITY</t>
  </si>
  <si>
    <t>G</t>
  </si>
  <si>
    <t>Saldo de Caja al inicio del año</t>
  </si>
  <si>
    <t>Actividades Operativas</t>
  </si>
  <si>
    <t>Causa de Las Variaciones de efectivo</t>
  </si>
  <si>
    <t>Cambios en activos y pasivos operativos</t>
  </si>
  <si>
    <t>Aumento o disminucion deudores por operaciones</t>
  </si>
  <si>
    <t>Aumento o Disminucion intereses a cobrar</t>
  </si>
  <si>
    <t>Aumentoo disminución en acreedores por operaciones</t>
  </si>
  <si>
    <t>Aumento o disminución en otros pasivos</t>
  </si>
  <si>
    <t>Flujo neto generado por actividades operativas</t>
  </si>
  <si>
    <t>Actividades de financiación</t>
  </si>
  <si>
    <t>Rescate</t>
  </si>
  <si>
    <t>Aumento o disminución de inversiones</t>
  </si>
  <si>
    <t>Suscripciones</t>
  </si>
  <si>
    <t>Flujo Neto de efectivo por actividades de financiación</t>
  </si>
  <si>
    <t>Saldo final de efectivos</t>
  </si>
  <si>
    <t>ESTADO DE VARIACIÓN DEL ACTIVO NETO</t>
  </si>
  <si>
    <t>CUENTAS</t>
  </si>
  <si>
    <t>APORTANTES</t>
  </si>
  <si>
    <t>RESULTADOS</t>
  </si>
  <si>
    <t>Saldo al inicio del periodo</t>
  </si>
  <si>
    <t>Movimientos del periodo</t>
  </si>
  <si>
    <t>Rescates</t>
  </si>
  <si>
    <t>Resultado del Periodo</t>
  </si>
  <si>
    <t>Saldo al final del periodo</t>
  </si>
  <si>
    <t>INGRESOS</t>
  </si>
  <si>
    <t>Resultado por Tenencia</t>
  </si>
  <si>
    <t xml:space="preserve">Intereses </t>
  </si>
  <si>
    <t xml:space="preserve">Otros </t>
  </si>
  <si>
    <t>Total Ingresos</t>
  </si>
  <si>
    <t>EGRESOS</t>
  </si>
  <si>
    <t>Comisión por Administración</t>
  </si>
  <si>
    <t xml:space="preserve">- Gastos de Ventas </t>
  </si>
  <si>
    <t>Comisión por Corretaje</t>
  </si>
  <si>
    <t>Otros Egresos</t>
  </si>
  <si>
    <t>Total Egresos</t>
  </si>
  <si>
    <t>Resultado del Ejercicio</t>
  </si>
  <si>
    <t>(EN MONEDA EXTRANJERA)</t>
  </si>
  <si>
    <t>ACTIVOS</t>
  </si>
  <si>
    <t>ACTIVO CORRIENTE</t>
  </si>
  <si>
    <t>DISPONIBILIDADES</t>
  </si>
  <si>
    <t xml:space="preserve">INVERSIONES </t>
  </si>
  <si>
    <t>Titulo de Renta Variable</t>
  </si>
  <si>
    <t>ACTIVO NO CORRIENTE</t>
  </si>
  <si>
    <t>Total de Activo Bruto</t>
  </si>
  <si>
    <t xml:space="preserve">PASIVOS </t>
  </si>
  <si>
    <t xml:space="preserve">PASIVO </t>
  </si>
  <si>
    <t>ACREEDORES POR OPERACIONES</t>
  </si>
  <si>
    <t>Comisiones a Pagar a la Administradora</t>
  </si>
  <si>
    <t>Rescates a Pagar</t>
  </si>
  <si>
    <t xml:space="preserve">Total Pasivo </t>
  </si>
  <si>
    <t xml:space="preserve">PLAN OPPORTUNITY </t>
  </si>
  <si>
    <t>RESULTADOS ACUMULADOS</t>
  </si>
  <si>
    <t>TOTAL PATRIMONIO</t>
  </si>
  <si>
    <t>TOTAL PASIVO Y PATRIMONIO NETO</t>
  </si>
  <si>
    <t>CANTIDAD CUOTAS PARTE</t>
  </si>
  <si>
    <t>VALOR CUOTA</t>
  </si>
  <si>
    <t>TOTAL ACTIVO NETO</t>
  </si>
  <si>
    <t>(EN MONEDA LOCAL)</t>
  </si>
  <si>
    <t>TOTAL ACTIVO CORRIENTE</t>
  </si>
  <si>
    <t>TOTAL ACTIVO NO CORRIENTE</t>
  </si>
  <si>
    <t>(Moneda Local)</t>
  </si>
  <si>
    <t>Diferencia de Cambio saldo inicial de caja y bancos</t>
  </si>
  <si>
    <t>Desde</t>
  </si>
  <si>
    <t>Tipo de cambio Vendedor</t>
  </si>
  <si>
    <t>Comparativo</t>
  </si>
  <si>
    <t>Tipo de cambio Comprador</t>
  </si>
  <si>
    <t>FECHA DE REPORTE</t>
  </si>
  <si>
    <t>Estados Financieros</t>
  </si>
  <si>
    <t>(Anexo D)</t>
  </si>
  <si>
    <t>Índice</t>
  </si>
  <si>
    <t>ESTADO DE FLUJO DE CAJA EN DOLARES AMERICANOS</t>
  </si>
  <si>
    <t>ESTADO DE VARIACION DEL ACTIVO NETO EN DOLARES AMERICANOS</t>
  </si>
  <si>
    <t>ESTADO DE RESULTADO EN DOLARES AMERICANOS</t>
  </si>
  <si>
    <t>BALANCE GENERAL EN DOLARES AMERICANOS</t>
  </si>
  <si>
    <t>BALANCE GENERAL EN GUARANIES</t>
  </si>
  <si>
    <t>ESTADO DE RESULTADO EN GUARANIES</t>
  </si>
  <si>
    <t>ESTADO DE VARIACION DEL ACTIVO NETO EN GUARANIES</t>
  </si>
  <si>
    <t>ESTADO DE FLUJO DE CAJA EN GUARANIES</t>
  </si>
  <si>
    <t>NOTAS A LOS ESTADOS FINANCIEROS</t>
  </si>
  <si>
    <t>CUADRO DE INVERSIONES</t>
  </si>
  <si>
    <t>Opportunity Fund Renta Fija USD</t>
  </si>
  <si>
    <t>USD</t>
  </si>
  <si>
    <t>Causa de las Variaciones de efectivo</t>
  </si>
  <si>
    <t>Aumento o disminucion intereses a cobrar</t>
  </si>
  <si>
    <t>INFORME SINDICO</t>
  </si>
  <si>
    <t>NOTAS A LOS ESTADOS CONTABLES</t>
  </si>
  <si>
    <t>INFORME DEL SINDICO</t>
  </si>
  <si>
    <t>Señores accionistas de</t>
  </si>
  <si>
    <t>FONDO OPPORTUNITY RENTA FIJA USD</t>
  </si>
  <si>
    <t>Es mi informe.</t>
  </si>
  <si>
    <t>Juan José Talavera</t>
  </si>
  <si>
    <t>Síndico Titular</t>
  </si>
  <si>
    <r>
      <t>-</t>
    </r>
    <r>
      <rPr>
        <sz val="7"/>
        <color theme="1"/>
        <rFont val="Times New Roman"/>
        <family val="1"/>
      </rPr>
      <t xml:space="preserve">       </t>
    </r>
    <r>
      <rPr>
        <sz val="12"/>
        <color theme="1"/>
        <rFont val="Arial"/>
        <family val="2"/>
      </rPr>
      <t>Autorizados por Resolución Nro. 34 E/17 de fecha 24 de Agosto de 2017 de la Comisión Nacional de Valores</t>
    </r>
    <r>
      <rPr>
        <b/>
        <sz val="12"/>
        <color theme="1"/>
        <rFont val="Arial"/>
        <family val="2"/>
      </rPr>
      <t>;</t>
    </r>
  </si>
  <si>
    <r>
      <t>-</t>
    </r>
    <r>
      <rPr>
        <sz val="7"/>
        <color theme="1"/>
        <rFont val="Times New Roman"/>
        <family val="1"/>
      </rPr>
      <t xml:space="preserve">       </t>
    </r>
    <r>
      <rPr>
        <sz val="12"/>
        <color theme="1"/>
        <rFont val="Arial"/>
        <family val="2"/>
      </rPr>
      <t>Objetivo principal del Fondo: El objetivo principal del Fondo será el de entregar a sus partícipes una rentabilidad de mediano y largo plazo para lo cual invertirá en instrumentos de deuda en dólares americanos emitidos por emisores nacionales principalmente o extranjeros en casos aislados, con la finalidad de formar una cartera de instrumentos con una duración promedio del portafolio de 5 a 7 años,  con una gestión activa del mismo, y con características de diversificación que permitan obtener retornos periódicos a través de un riesgo  diversificado y controlado.</t>
    </r>
  </si>
  <si>
    <r>
      <t>-</t>
    </r>
    <r>
      <rPr>
        <sz val="7"/>
        <color theme="1"/>
        <rFont val="Times New Roman"/>
        <family val="1"/>
      </rPr>
      <t xml:space="preserve">       </t>
    </r>
    <r>
      <rPr>
        <b/>
        <sz val="11"/>
        <color theme="1"/>
        <rFont val="Calibri"/>
        <family val="2"/>
        <scheme val="minor"/>
      </rPr>
      <t xml:space="preserve"> </t>
    </r>
    <r>
      <rPr>
        <sz val="12"/>
        <color theme="1"/>
        <rFont val="Arial"/>
        <family val="2"/>
      </rPr>
      <t>Política de Inversión: se basará en el análisis fundamental y en la capacidad de pago de los distintos emisores, así como en el estudio de las distintas condiciones de cobertura que entregue cada emisión en particular.</t>
    </r>
  </si>
  <si>
    <r>
      <t>-</t>
    </r>
    <r>
      <rPr>
        <sz val="7"/>
        <color theme="1"/>
        <rFont val="Times New Roman"/>
        <family val="1"/>
      </rPr>
      <t xml:space="preserve">       </t>
    </r>
    <r>
      <rPr>
        <sz val="12"/>
        <color theme="1"/>
        <rFont val="Arial"/>
        <family val="2"/>
      </rPr>
      <t>El procedimiento para la selección de los instrumentos a ser adquiridos por el Fondo, se establecerá según la sección II. Política de inversión del Reglamento Interno del Fondo.</t>
    </r>
  </si>
  <si>
    <t>CARACTERISTICAS DE LA EMISIÓN DE CUOTAS DE PARTICIPACIÓN</t>
  </si>
  <si>
    <r>
      <t xml:space="preserve">  .</t>
    </r>
    <r>
      <rPr>
        <sz val="11"/>
        <color theme="1"/>
        <rFont val="Calibri"/>
        <family val="2"/>
        <scheme val="minor"/>
      </rPr>
      <t xml:space="preserve">   </t>
    </r>
    <r>
      <rPr>
        <sz val="12"/>
        <color theme="1"/>
        <rFont val="Arial"/>
        <family val="2"/>
      </rPr>
      <t>La emisión de cuotas de participación se realizará en moneda extranjera (Dólares americanos), los valores serán de oferta pública, inscriptas en el registro de la Comisión Nacional de Valores (C.N.V.) y registrada en la Bolsa de Valores y Productos de Asunción S.A. (B.V.P.A.S.A).</t>
    </r>
  </si>
  <si>
    <t>El valor nominal de cada cuota: USD 1.000,00 (Dólares americanos Un mil).</t>
  </si>
  <si>
    <r>
      <t>Plazo de colocación: El plazo para la colocación, suscripción y pago de las cuotas, no podrá exceder de 12 (doce) meses, contados desde la fecha de su autorización por la Comisión Nacional de Valores (C.N.V.). Dicho plazo podrá ser prorrogado por la C.N.V., por causas debidamente fundadas. Cumplido el plazo establecido, el número de cuotas del fondo quedará reducido al de las efectivamente pagadas</t>
    </r>
    <r>
      <rPr>
        <sz val="11"/>
        <color theme="1"/>
        <rFont val="Calibri"/>
        <family val="2"/>
        <scheme val="minor"/>
      </rPr>
      <t xml:space="preserve">. </t>
    </r>
  </si>
  <si>
    <t>Precio: No podrá ser inferior al que resulte de dividir el valor diario del patrimonio del fondo por el número de cuotas pagadas a la fecha.</t>
  </si>
  <si>
    <t xml:space="preserve">Plazo de colocación: El plazo para la colocación, suscripción y pago de las cuotas, no podrá exceder de 12 (doce) meses, contados desde la fecha de su autorización por la Comisión Nacional de Valores (C.N.V.). Dicho plazo podrá ser prorrogado por la C.N.V., por causas debidamente fundadas. Cumplido el plazo establecido, el número de cuotas del fondo quedará reducido al de las efectivamente pagadas. </t>
  </si>
  <si>
    <t>Agente colocador: INVESTOR Administradora de Fondos Patrimoniales de Inversión S.A. e INVESTOR Casa de Bolsa S.A.</t>
  </si>
  <si>
    <t>Entidad de Custodia de las cuotas partes: Bolsa de Valores y Productos de Asunción S.A. (B.V.P.A.S.A), forma desmaterializada por Sistema Electrónico de Negociación (S.E.N.).</t>
  </si>
  <si>
    <t>Entidad de Custodia del portafolio del Fondo: Bolsa de Valores y Productos de Asunción S.A. (B.V.P.A.S.A) e Investor Casa de Bolsa S.A.</t>
  </si>
  <si>
    <t>Condiciones de compra de cuotas del fondo:</t>
  </si>
  <si>
    <t>Límites de permanencia: 7 años, prorrogable sucesivamente por periodos de 5 años, a criterio de la Asamblea Extraordinaria de Aportantes.</t>
  </si>
  <si>
    <t xml:space="preserve">Reglas para suscripción: Los partícipes deberán suscribir con la Sociedad Administradora el Contrato de Suscripción al fondo y la Solicitud de Inversión correspondiente. </t>
  </si>
  <si>
    <t>Forma de representación de las cuotas: Los aportes quedarán expresados en cuotas del fondo, nominativas, unitarias de igual valor y características, y no podrán rescatarse antes de la liquidación del Fondo.</t>
  </si>
  <si>
    <t>POLITICA DE INVERSION</t>
  </si>
  <si>
    <t>Al efecto de materializar la inversión del Fondo, sus recursos se invertirán en los siguientes instrumentos:</t>
  </si>
  <si>
    <r>
      <t>a)</t>
    </r>
    <r>
      <rPr>
        <sz val="7"/>
        <color theme="1"/>
        <rFont val="Times New Roman"/>
        <family val="1"/>
      </rPr>
      <t xml:space="preserve">    </t>
    </r>
    <r>
      <rPr>
        <sz val="12"/>
        <color theme="1"/>
        <rFont val="Arial"/>
        <family val="2"/>
      </rPr>
      <t>Títulos emitidos por el Tesoro Público o garantizados por el mismo, cuya emisión haya sido registrada en el Registro de Valores que lleva la CNV;</t>
    </r>
  </si>
  <si>
    <r>
      <t>b)</t>
    </r>
    <r>
      <rPr>
        <sz val="7"/>
        <color theme="1"/>
        <rFont val="Times New Roman"/>
        <family val="1"/>
      </rPr>
      <t xml:space="preserve">    </t>
    </r>
    <r>
      <rPr>
        <sz val="12"/>
        <color theme="1"/>
        <rFont val="Arial"/>
        <family val="2"/>
      </rPr>
      <t>Títulos emitidos por las Gobernaciones, Municipalidades y otros organismos y entidades del Estado, cuya emisión haya sido registrada en el Registro de Valores que lleva la CNV;</t>
    </r>
  </si>
  <si>
    <r>
      <t>c)</t>
    </r>
    <r>
      <rPr>
        <sz val="7"/>
        <color theme="1"/>
        <rFont val="Times New Roman"/>
        <family val="1"/>
      </rPr>
      <t xml:space="preserve">    </t>
    </r>
    <r>
      <rPr>
        <sz val="12"/>
        <color theme="1"/>
        <rFont val="Arial"/>
        <family val="2"/>
      </rPr>
      <t xml:space="preserve">Títulos emitidos por el Banco Central del Paraguay; </t>
    </r>
  </si>
  <si>
    <r>
      <t>d)</t>
    </r>
    <r>
      <rPr>
        <sz val="7"/>
        <color theme="1"/>
        <rFont val="Times New Roman"/>
        <family val="1"/>
      </rPr>
      <t xml:space="preserve">    </t>
    </r>
    <r>
      <rPr>
        <sz val="12"/>
        <color theme="1"/>
        <rFont val="Arial"/>
        <family val="2"/>
      </rPr>
      <t xml:space="preserve">Títulos a plazo de instituciones habilitadas por el Banco Central del Paraguay y que cuenten con calificación de riesgo BBB o superior; </t>
    </r>
  </si>
  <si>
    <r>
      <t>e)</t>
    </r>
    <r>
      <rPr>
        <sz val="7"/>
        <color theme="1"/>
        <rFont val="Times New Roman"/>
        <family val="1"/>
      </rPr>
      <t xml:space="preserve">    </t>
    </r>
    <r>
      <rPr>
        <sz val="12"/>
        <color theme="1"/>
        <rFont val="Arial"/>
        <family val="2"/>
      </rPr>
      <t xml:space="preserve">Letras o cédulas hipotecarias establecidas en la Ley General de Bancos, Financieras y Otras Entidades de Crédito, cuya emisión haya sido registrada en el Registro de Valores que lleva la CNV; </t>
    </r>
  </si>
  <si>
    <r>
      <t>f)</t>
    </r>
    <r>
      <rPr>
        <sz val="7"/>
        <color theme="1"/>
        <rFont val="Times New Roman"/>
        <family val="1"/>
      </rPr>
      <t xml:space="preserve">     </t>
    </r>
    <r>
      <rPr>
        <sz val="12"/>
        <color theme="1"/>
        <rFont val="Arial"/>
        <family val="2"/>
      </rPr>
      <t>Bonos, títulos de deuda o títulos emitidos en desarrollo de titularizaciones, cuya emisión haya sido registrada en el Registro de Valores que lleva la CNV, y que cuenten con calificación de riesgo BBB o superior;</t>
    </r>
  </si>
  <si>
    <r>
      <t>g)</t>
    </r>
    <r>
      <rPr>
        <sz val="7"/>
        <color theme="1"/>
        <rFont val="Times New Roman"/>
        <family val="1"/>
      </rPr>
      <t xml:space="preserve">    </t>
    </r>
    <r>
      <rPr>
        <sz val="12"/>
        <color theme="1"/>
        <rFont val="Arial"/>
        <family val="2"/>
      </rPr>
      <t xml:space="preserve">Operaciones de venta con compromiso de compra y las operaciones de compra con compromiso de venta debiendo ser con títulos desmaterializados custodiados en la Bolsa. </t>
    </r>
  </si>
  <si>
    <r>
      <t>h)</t>
    </r>
    <r>
      <rPr>
        <sz val="7"/>
        <color theme="1"/>
        <rFont val="Times New Roman"/>
        <family val="1"/>
      </rPr>
      <t xml:space="preserve">    </t>
    </r>
    <r>
      <rPr>
        <sz val="12"/>
        <color theme="1"/>
        <rFont val="Arial"/>
        <family val="2"/>
      </rPr>
      <t>Títulos emitidos por un Estado extranjero que tengan calificación A similar o superior, que se transen habitualmente en los mercados locales o internacionales; si un mismo título fuere calificado en categorías de riesgo discordantes se deberá considerar la categoría más baja.</t>
    </r>
  </si>
  <si>
    <r>
      <t>i)</t>
    </r>
    <r>
      <rPr>
        <sz val="7"/>
        <color theme="1"/>
        <rFont val="Times New Roman"/>
        <family val="1"/>
      </rPr>
      <t xml:space="preserve">     </t>
    </r>
    <r>
      <rPr>
        <sz val="12"/>
        <color theme="1"/>
        <rFont val="Arial"/>
        <family val="2"/>
      </rPr>
      <t xml:space="preserve">Otros valores de inversión que determine la CNV por normas de carácter general. </t>
    </r>
  </si>
  <si>
    <t>Nota  2 – Información sobre la Administradora</t>
  </si>
  <si>
    <t>2.1 - INVESTOR ADMINISTRADORA DE FONDOS PATRIMONIALES DE INVERSION  SOCIEDAD ANÓNIMA ha sido constituida legalmente bajo las leyes de la República del Paraguay. Su constitución ha sido formalizada ante el escribano Publico Luis Enrique Peroni Giralt  por Escritura Publica Nº 1.201 en fecha 20 de diciembre de 2016. Se encuentra inscripta en los Registros Públicos de Comercio, bajo el Numero 7612 serie 1 folio 1 y siguientes, de la sección contratos de fecha 18 de enero de 2017.</t>
  </si>
  <si>
    <r>
      <t>Fue inscripta en la Comisión Nacional de Valores por medio de la Resolucion Nº  34 E/17 de fecha 24 de Agosto de 2017 de la Comisión Nacional de Valores</t>
    </r>
    <r>
      <rPr>
        <b/>
        <sz val="12"/>
        <color theme="1"/>
        <rFont val="Arial"/>
        <family val="2"/>
      </rPr>
      <t>;</t>
    </r>
  </si>
  <si>
    <r>
      <t>2.2 – Entidad encargada de la custodia:</t>
    </r>
    <r>
      <rPr>
        <sz val="11"/>
        <color theme="1"/>
        <rFont val="Calibri"/>
        <family val="2"/>
        <scheme val="minor"/>
      </rPr>
      <t xml:space="preserve"> </t>
    </r>
    <r>
      <rPr>
        <sz val="12"/>
        <color theme="1"/>
        <rFont val="Arial"/>
        <family val="2"/>
      </rPr>
      <t>BVPASA e INVESTOR Casa de Bolsa S.A.</t>
    </r>
  </si>
  <si>
    <t>Nota 3.- Principales políticas y prácticas contables aplicadas.</t>
  </si>
  <si>
    <t>3.1 Los Estados Financieros han sido preparados de acuerdo a las normas establecidas por la comisión Nacional de Valores y Normas Internacionales de Información Financiera</t>
  </si>
  <si>
    <t xml:space="preserve">3.2. La moneda de cuenta </t>
  </si>
  <si>
    <t>3.3 Política de Constitución de Previsiones:</t>
  </si>
  <si>
    <t xml:space="preserve">La entidad no tiene saldos de clientes, por tanto no existen partidas que requieran la constitución de previsiones. </t>
  </si>
  <si>
    <t>3.5 – Valuación de las Inversiones</t>
  </si>
  <si>
    <r>
      <t xml:space="preserve"> </t>
    </r>
    <r>
      <rPr>
        <sz val="12"/>
        <color theme="1"/>
        <rFont val="Arial"/>
        <family val="2"/>
      </rPr>
      <t>Las inversiones (Bonos y CDA en cartera), se exponen a sus valores actualizados. Las diferencias  se exponen en el estado de resultados en el rubro intereses ganados</t>
    </r>
    <r>
      <rPr>
        <sz val="11"/>
        <color theme="1"/>
        <rFont val="Calibri"/>
        <family val="2"/>
        <scheme val="minor"/>
      </rPr>
      <t>.</t>
    </r>
  </si>
  <si>
    <t>3.6 Política de Reconocimiento de Ingresos:</t>
  </si>
  <si>
    <r>
      <t>Los ingresos son reconocidos con base en el criterio de lo devengado, de conformidad con las disposiciones de las Normas contables emitidas por el Consejo de Contadores Públicos del Paraguay</t>
    </r>
    <r>
      <rPr>
        <b/>
        <sz val="12"/>
        <color theme="1"/>
        <rFont val="Arial"/>
        <family val="2"/>
      </rPr>
      <t>.</t>
    </r>
  </si>
  <si>
    <t xml:space="preserve">3.7  Flujo de Efectivo  </t>
  </si>
  <si>
    <t>3.9 La Administradora no ha realizado cambios en la aplicación de los criterios contables del Fondo.</t>
  </si>
  <si>
    <t>3.10 – Valorización de las Inversiones. Las inversiones son incorporadas al valor de costo, y ajustadas diariamente por devengamiento de los intereses, y las ganancias a realizar, afectando a resultados como Intereses Ganados.</t>
  </si>
  <si>
    <t>3.11 – Los ingresos y gastos del fondo son reconocidos aplicando el criterio de lo devengado;</t>
  </si>
  <si>
    <t>3.12 -  A la fecha de la información financiera, no se ajustaron los precios.</t>
  </si>
  <si>
    <t>3.13 Tipos de cambio utilizados para convertir en moneda nacional los saldos en Moneda Extranjera:</t>
  </si>
  <si>
    <t>Periodo actual</t>
  </si>
  <si>
    <t>Periodo anterior</t>
  </si>
  <si>
    <t>Tipo de cambio comprador</t>
  </si>
  <si>
    <t>tipo de cambio vendedor</t>
  </si>
  <si>
    <t>Posición en moneda extranjera</t>
  </si>
  <si>
    <t>Detalle</t>
  </si>
  <si>
    <t>Moneda extranjera clase</t>
  </si>
  <si>
    <t>Moneda extranjera Monto</t>
  </si>
  <si>
    <t>Cambio vigente</t>
  </si>
  <si>
    <t>Saldo periodo actual (Gs.)</t>
  </si>
  <si>
    <t>Activos</t>
  </si>
  <si>
    <t>Pasivos</t>
  </si>
  <si>
    <t>NO APLICABLE. Los fondos se constituyeron y registran en moneda extranjera, y su conversión a Guaraníes se efectúa al cierre al solo efecto de su presentación a los entes reguladores. Las diferencias de cambio que se exponen en el Flujo de Efectivo y la Variación del activo neto, es al sólo efecto de ajustar los saldos iniciales a los tipos de cambo del presente ejercicio.</t>
  </si>
  <si>
    <r>
      <t>b)</t>
    </r>
    <r>
      <rPr>
        <b/>
        <sz val="7"/>
        <color theme="1"/>
        <rFont val="Times New Roman"/>
        <family val="1"/>
      </rPr>
      <t xml:space="preserve">   </t>
    </r>
    <r>
      <rPr>
        <b/>
        <sz val="12"/>
        <color theme="1"/>
        <rFont val="Arial"/>
        <family val="2"/>
      </rPr>
      <t>Gastos operacionales y comisiones de la administradora con cargo al Fondo:</t>
    </r>
  </si>
  <si>
    <r>
      <t>Ø</t>
    </r>
    <r>
      <rPr>
        <sz val="7"/>
        <color theme="1"/>
        <rFont val="Times New Roman"/>
        <family val="1"/>
      </rPr>
      <t xml:space="preserve">  </t>
    </r>
    <r>
      <rPr>
        <u/>
        <sz val="12"/>
        <color theme="1"/>
        <rFont val="Arial"/>
        <family val="2"/>
      </rPr>
      <t>Comisión de administración</t>
    </r>
    <r>
      <rPr>
        <sz val="12"/>
        <color theme="1"/>
        <rFont val="Arial"/>
        <family val="2"/>
      </rPr>
      <t xml:space="preserve">: 0.55% nominal anual (base 365) más IVA  sobre el patrimonio neto de pre cierre administrado. La comisión se devenga diariamente y se cobra mensualmente. </t>
    </r>
  </si>
  <si>
    <r>
      <t>Ø</t>
    </r>
    <r>
      <rPr>
        <sz val="7"/>
        <color theme="1"/>
        <rFont val="Times New Roman"/>
        <family val="1"/>
      </rPr>
      <t xml:space="preserve">  </t>
    </r>
    <r>
      <rPr>
        <u/>
        <sz val="12"/>
        <color theme="1"/>
        <rFont val="Arial"/>
        <family val="2"/>
      </rPr>
      <t xml:space="preserve">Gastos y comisiones bancarias: </t>
    </r>
    <r>
      <rPr>
        <sz val="12"/>
        <color theme="1"/>
        <rFont val="Arial"/>
        <family val="2"/>
      </rPr>
      <t>mantenimiento de cuentas, transferencias interbancarias y otras de similar naturaleza).</t>
    </r>
  </si>
  <si>
    <t>Concepto</t>
  </si>
  <si>
    <t>Comisiones por Administración</t>
  </si>
  <si>
    <t>TOTAL</t>
  </si>
  <si>
    <r>
      <t>c)</t>
    </r>
    <r>
      <rPr>
        <b/>
        <sz val="7"/>
        <color theme="1"/>
        <rFont val="Times New Roman"/>
        <family val="1"/>
      </rPr>
      <t xml:space="preserve">    </t>
    </r>
    <r>
      <rPr>
        <b/>
        <sz val="12"/>
        <color theme="1"/>
        <rFont val="Arial"/>
        <family val="2"/>
      </rPr>
      <t>Información Estadística</t>
    </r>
  </si>
  <si>
    <t>Mes</t>
  </si>
  <si>
    <t>Valor cuota</t>
  </si>
  <si>
    <t>N° de Partícipes</t>
  </si>
  <si>
    <t>1er. Trimestre</t>
  </si>
  <si>
    <t>Enero</t>
  </si>
  <si>
    <t>Febrero</t>
  </si>
  <si>
    <t>Marzo</t>
  </si>
  <si>
    <t>2do. Trimestre</t>
  </si>
  <si>
    <t>Abril</t>
  </si>
  <si>
    <t>Mayo</t>
  </si>
  <si>
    <t>Junio</t>
  </si>
  <si>
    <t>3er. Trimestre</t>
  </si>
  <si>
    <t>Julio</t>
  </si>
  <si>
    <t>Agosto</t>
  </si>
  <si>
    <t>Setiembre</t>
  </si>
  <si>
    <t>4to. Trimestre</t>
  </si>
  <si>
    <t>Octubre</t>
  </si>
  <si>
    <t>Noviembre</t>
  </si>
  <si>
    <t>Diciembre</t>
  </si>
  <si>
    <t>4.- COMPOSICIÓN DE LAS CUENTAS</t>
  </si>
  <si>
    <t>4.1 - DIPONIBILIDADES</t>
  </si>
  <si>
    <t>Efectivos en moneda nacional depositadas en las cuentas de INVESTOR CASA DE BOLSA S.A.</t>
  </si>
  <si>
    <t>Valores al Cobro</t>
  </si>
  <si>
    <t>4.3 – ACREEDORES  POR OPERACIONES</t>
  </si>
  <si>
    <t>Comisión por Administración ( en usd)</t>
  </si>
  <si>
    <t>Nota  1 – INFORMACIÓN BÁSICA DEL OPPORTUNITY EN MONEDA EXTRANJERA</t>
  </si>
  <si>
    <r>
      <t>a)</t>
    </r>
    <r>
      <rPr>
        <b/>
        <sz val="7"/>
        <color theme="1"/>
        <rFont val="Times New Roman"/>
        <family val="1"/>
      </rPr>
      <t xml:space="preserve">    </t>
    </r>
    <r>
      <rPr>
        <b/>
        <sz val="12"/>
        <color theme="1"/>
        <rFont val="Arial"/>
        <family val="2"/>
      </rPr>
      <t>Diferencia de cambio en Moneda Extranjera</t>
    </r>
  </si>
  <si>
    <t>Patrimonio Neto del Opportunity Fund Renta Fija USD</t>
  </si>
  <si>
    <t xml:space="preserve">       4.2 INVERSIONES</t>
  </si>
  <si>
    <t>Instrumento</t>
  </si>
  <si>
    <t>Emisor</t>
  </si>
  <si>
    <t>Fecha de vencimiento</t>
  </si>
  <si>
    <t>Monto</t>
  </si>
  <si>
    <t>Total de las Inversiones</t>
  </si>
  <si>
    <t>CDA</t>
  </si>
  <si>
    <t>BANCO BASA S.A.</t>
  </si>
  <si>
    <t>BANCO ITAU PARAGUAY S.A.</t>
  </si>
  <si>
    <t>BANCO BILBAO VIZCAYA ARGENTARIA PARAGUAY S.A.</t>
  </si>
  <si>
    <t>BANCO REGIONAL S.A.E.C.A.</t>
  </si>
  <si>
    <t>SOLAR AHORRO Y FINANZAS S.A.E.C.A.</t>
  </si>
  <si>
    <t>BANCO RIO S.A.E.C.A.</t>
  </si>
  <si>
    <t>Sector</t>
  </si>
  <si>
    <t>Pais</t>
  </si>
  <si>
    <t>Fecha de Compra</t>
  </si>
  <si>
    <t>Moneda</t>
  </si>
  <si>
    <t>Valor de compra</t>
  </si>
  <si>
    <t>Valor contable</t>
  </si>
  <si>
    <t>Valor Nominal</t>
  </si>
  <si>
    <t>Tasa de interés</t>
  </si>
  <si>
    <t>% de las Inversiones según Reglam. Interno</t>
  </si>
  <si>
    <t>% de las Inversiones con relación al patrimonio neto del fondo</t>
  </si>
  <si>
    <t>% de las Inversiones por grupo económico</t>
  </si>
  <si>
    <t>Bonos Subordinados</t>
  </si>
  <si>
    <t xml:space="preserve">BANCO CONTINENTAL S.A.E.C.A. </t>
  </si>
  <si>
    <t>Financiero (Bancos)</t>
  </si>
  <si>
    <t>Paraguay</t>
  </si>
  <si>
    <t>15/02/2018</t>
  </si>
  <si>
    <t>29/10/2027</t>
  </si>
  <si>
    <t>Dólares Americanos</t>
  </si>
  <si>
    <t>10.00%</t>
  </si>
  <si>
    <t>Financiero (Financieras)</t>
  </si>
  <si>
    <t>25/06/2018</t>
  </si>
  <si>
    <t>07/07/2023</t>
  </si>
  <si>
    <t>Bonos Financieros</t>
  </si>
  <si>
    <t xml:space="preserve">BANCO ATLAS S.A. </t>
  </si>
  <si>
    <t>27/08/2018</t>
  </si>
  <si>
    <t>05/11/2021</t>
  </si>
  <si>
    <t>18/11/2022</t>
  </si>
  <si>
    <t xml:space="preserve">VISION BANCO S.A.E.C.A. </t>
  </si>
  <si>
    <t>28/08/2018</t>
  </si>
  <si>
    <t>04/04/2023</t>
  </si>
  <si>
    <t>26/09/2018</t>
  </si>
  <si>
    <t>17/08/2023</t>
  </si>
  <si>
    <t>17/10/2018</t>
  </si>
  <si>
    <t>12/11/2018</t>
  </si>
  <si>
    <t>03/01/2019</t>
  </si>
  <si>
    <t>21/02/2019</t>
  </si>
  <si>
    <t>01/04/2022</t>
  </si>
  <si>
    <t>29/11/2024</t>
  </si>
  <si>
    <t>29/04/2019</t>
  </si>
  <si>
    <t>21/04/2025</t>
  </si>
  <si>
    <t>10/05/2024</t>
  </si>
  <si>
    <t>27/05/2019</t>
  </si>
  <si>
    <t>25/05/2024</t>
  </si>
  <si>
    <t>20/04/2023</t>
  </si>
  <si>
    <t>31/05/2019</t>
  </si>
  <si>
    <t>28/05/2024</t>
  </si>
  <si>
    <t>CRISOL Y ENCARNACION FINANCIERA S.A.E.C.A.</t>
  </si>
  <si>
    <t>03/06/2019</t>
  </si>
  <si>
    <t>30/05/2022</t>
  </si>
  <si>
    <t>13/06/2019</t>
  </si>
  <si>
    <t>18/06/2019</t>
  </si>
  <si>
    <t>12/07/2019</t>
  </si>
  <si>
    <t>06/08/2024</t>
  </si>
  <si>
    <t xml:space="preserve">FINEXPAR S.A.E.C.A. </t>
  </si>
  <si>
    <t>06/08/2019</t>
  </si>
  <si>
    <t>07/08/2019</t>
  </si>
  <si>
    <t>03/07/2028</t>
  </si>
  <si>
    <t>23/08/2019</t>
  </si>
  <si>
    <t>27/08/2019</t>
  </si>
  <si>
    <t>19/09/2024</t>
  </si>
  <si>
    <t>03/09/2019</t>
  </si>
  <si>
    <t>27/08/2024</t>
  </si>
  <si>
    <t>11/09/2019</t>
  </si>
  <si>
    <t>27/06/2024</t>
  </si>
  <si>
    <t>12/09/2019</t>
  </si>
  <si>
    <t>23/09/2024</t>
  </si>
  <si>
    <t xml:space="preserve">Valor mínimo de compra: 10 cuotas por USD 1.000 (Dólares Americanos un mil) por valor nominal de cada cuota = USD10.000 (Dólares Americanos diez mil). </t>
  </si>
  <si>
    <t xml:space="preserve">Valor máximo de compra: hasta 25% de las cuotas del fondo (1.750 cuotas) por valor nominal de cada cuota USD 1.000 (Dólares Americanos un mil) = USD 1.750.000 (Dólares Americanos Un millón setecientos cincuenta mil). </t>
  </si>
  <si>
    <t>4.2 INVERSIONES</t>
  </si>
  <si>
    <t>Ver Cuadro</t>
  </si>
  <si>
    <t>Suscripciones (*)</t>
  </si>
  <si>
    <t>Valor total del Fondo: USD 5.000.000,00 (Dólares americanos Siete millones).</t>
  </si>
  <si>
    <t>Cantidad de cuotas: 5.000 (cinco mil).</t>
  </si>
  <si>
    <t>OTROS GASTOS</t>
  </si>
  <si>
    <t>Comisión por Aranceles y corretajes</t>
  </si>
  <si>
    <t>Ajustes por redondeos</t>
  </si>
  <si>
    <t>Pérdida en Operaciones</t>
  </si>
  <si>
    <t>No aplica</t>
  </si>
  <si>
    <t>4.4 – COMISIONES A PAGAR A LA ADMINISTRADORA</t>
  </si>
  <si>
    <t>08/11/2019</t>
  </si>
  <si>
    <t>07/10/2019</t>
  </si>
  <si>
    <t>30/10/2019</t>
  </si>
  <si>
    <t>24/10/2022</t>
  </si>
  <si>
    <t>29/11/2019</t>
  </si>
  <si>
    <t>04/04/2024</t>
  </si>
  <si>
    <t>27/12/2019</t>
  </si>
  <si>
    <t>25/11/2021</t>
  </si>
  <si>
    <t>Valores al cobro  (Nota 4.1 )</t>
  </si>
  <si>
    <t>Titulo de Renta fija (Nota 4.2 )</t>
  </si>
  <si>
    <t>FONDO DE INVERSIÓN OPPORTUNITY FUND RENTA FIJA USD</t>
  </si>
  <si>
    <t>02/01/2020</t>
  </si>
  <si>
    <t>24/06/2025</t>
  </si>
  <si>
    <t>22/01/2020</t>
  </si>
  <si>
    <t>02/01/2024</t>
  </si>
  <si>
    <t>24/01/2020</t>
  </si>
  <si>
    <t>06/02/2020</t>
  </si>
  <si>
    <t>23/10/2023</t>
  </si>
  <si>
    <t>13/02/2020</t>
  </si>
  <si>
    <t>21/02/2020</t>
  </si>
  <si>
    <t>25/02/2020</t>
  </si>
  <si>
    <t>02/10/2023</t>
  </si>
  <si>
    <t>09/03/2020</t>
  </si>
  <si>
    <t>17/11/2023</t>
  </si>
  <si>
    <t>13/03/2020</t>
  </si>
  <si>
    <t>22/01/2024</t>
  </si>
  <si>
    <t>18/03/2020</t>
  </si>
  <si>
    <t>17/01/2024</t>
  </si>
  <si>
    <t>30/01/2024</t>
  </si>
  <si>
    <t>20/03/2020</t>
  </si>
  <si>
    <t>27/03/2020</t>
  </si>
  <si>
    <t>31/03/2020</t>
  </si>
  <si>
    <r>
      <t xml:space="preserve"> Naturaleza jurídica: </t>
    </r>
    <r>
      <rPr>
        <sz val="12"/>
        <color theme="1"/>
        <rFont val="Arial"/>
        <family val="2"/>
      </rPr>
      <t xml:space="preserve">        FONDO DE INVERSION OPPORTUNITY FUND RENTA FIJA USD.</t>
    </r>
  </si>
  <si>
    <t>Las cinco (5) Notas que se acompañan son parte integrante de de estos Estados Financieros</t>
  </si>
  <si>
    <t>El flujo de efectivos fue preparado de acuerdo con la Resolución CG N° 06/2019 de la Comisión Nacional de Valores.</t>
  </si>
  <si>
    <t>Comisión por Corretaje y Aranceles</t>
  </si>
  <si>
    <t>Resultados Distribuidos</t>
  </si>
  <si>
    <t>Resultados acumulados Distrib</t>
  </si>
  <si>
    <t>Nota 5. HECHOS POSTERIORES AL CIERRE</t>
  </si>
  <si>
    <t>ESTADO DE FLUJOS DE CAJA AL 30-09-2020</t>
  </si>
  <si>
    <t>ESTADO DE INGRESOS Y EGRESOS AL  30/09/2020</t>
  </si>
  <si>
    <t>Correspondiente al periodo cerrado el 30 de setiembre de 2020</t>
  </si>
  <si>
    <t>TOTAL DEL ACTIVO NETO AL 31-09-2019</t>
  </si>
  <si>
    <t>TOTAL DEL ACTIVO NETO AL 30-09-2020</t>
  </si>
  <si>
    <t>ESTADO DEL ACTIVO NETO AL 30/09/2020</t>
  </si>
  <si>
    <t>ESTADO DEL ACTIVO NETO AL 30 DE SETEMBRE DE 2020</t>
  </si>
  <si>
    <t>ESTADO DE RESULTADOS AL30 DE SETIEMBRE DE 2020</t>
  </si>
  <si>
    <t>Los estados financieros están preparados en Dólares Americanos. Para la conversión de los estados financieros se utiliza el tipo de cambio comprador establecido para el cierre del mes por la Administración Tributaria 1USD = 6.979,36</t>
  </si>
  <si>
    <t>3.8 – Los estados contables corresponden al trimestre cerrado el 30 de setiembre de 2020</t>
  </si>
  <si>
    <t>Saldo al 30/09/2020</t>
  </si>
  <si>
    <t>Saldo al 30/09/2019</t>
  </si>
  <si>
    <t>De conformidad a lo establecido por el Código Civil y los Estatutos Sociales, he procedido a la revisión de los registros contables, los comprobantes que respaldan las transacciones  efectuadas, así como el Balance General, Cuadro de Resultados, Estado de Flujo de Efectivo, Variación del Patrimonio Neto y sus correspondientes Notas Contables del ejercicio cerrado al 30 de Setiembre de 2020, encontrándolos todos conformes a las Leyes, los Estatutos Sociales, los Principios de Contabilidad Generalmente Aceptados y las Normas Contables indicadas por la Comisión Nacional de Valores  como así también por las normas de Contabilidad vigentes en el Paraguay, por lo que recomiendo su aprobación.</t>
  </si>
  <si>
    <t xml:space="preserve">No existen hechos posteriores al cierre del trimestre que modifique significativamente los estados financieros cerrado el 30 de setiembre de 2020. </t>
  </si>
  <si>
    <t>16/04/2020</t>
  </si>
  <si>
    <t>25/06/2020</t>
  </si>
  <si>
    <t>29/04/2020</t>
  </si>
  <si>
    <t>18/03/2024</t>
  </si>
  <si>
    <t>22/03/2024</t>
  </si>
  <si>
    <t>01/04/2024</t>
  </si>
  <si>
    <t>06/05/2020</t>
  </si>
  <si>
    <t>13/05/2020</t>
  </si>
  <si>
    <t>17/05/2024</t>
  </si>
  <si>
    <t>22/05/2024</t>
  </si>
  <si>
    <t>30/05/2024</t>
  </si>
  <si>
    <t>20/05/2020</t>
  </si>
  <si>
    <t>17/07/2024</t>
  </si>
  <si>
    <t>22/07/2024</t>
  </si>
  <si>
    <t>30/07/2024</t>
  </si>
  <si>
    <t>17/09/2024</t>
  </si>
  <si>
    <t>30/09/2024</t>
  </si>
  <si>
    <t>18/11/2024</t>
  </si>
  <si>
    <t>22/11/2024</t>
  </si>
  <si>
    <t>02/12/2024</t>
  </si>
  <si>
    <t>05/06/2020</t>
  </si>
  <si>
    <t>08/05/2024</t>
  </si>
  <si>
    <t>09/06/2020</t>
  </si>
  <si>
    <t>22/01/2025</t>
  </si>
  <si>
    <t>30/01/2025</t>
  </si>
  <si>
    <t>17/03/2025</t>
  </si>
  <si>
    <t>24/03/2025</t>
  </si>
  <si>
    <t>31/03/2025</t>
  </si>
  <si>
    <t>19/05/2025</t>
  </si>
  <si>
    <t>22/05/2025</t>
  </si>
  <si>
    <t>30/05/2025</t>
  </si>
  <si>
    <t xml:space="preserve">SUDAMERIS BANK S.A.E.C.A. </t>
  </si>
  <si>
    <t>16/06/2020</t>
  </si>
  <si>
    <t>06/12/2029</t>
  </si>
  <si>
    <t>17/07/2025</t>
  </si>
  <si>
    <t>22/07/2025</t>
  </si>
  <si>
    <t>30/07/2025</t>
  </si>
  <si>
    <t>17/09/2025</t>
  </si>
  <si>
    <t>22/09/2025</t>
  </si>
  <si>
    <t>30/09/2025</t>
  </si>
  <si>
    <t>19/06/2020</t>
  </si>
  <si>
    <t>17/01/2025</t>
  </si>
  <si>
    <t>10/07/2020</t>
  </si>
  <si>
    <t>19/01/2026</t>
  </si>
  <si>
    <t>22/01/2026</t>
  </si>
  <si>
    <t>30/01/2026</t>
  </si>
  <si>
    <t>23/03/2026</t>
  </si>
  <si>
    <t>16/07/2020</t>
  </si>
  <si>
    <t>17/03/2026</t>
  </si>
  <si>
    <t>18/05/2026</t>
  </si>
  <si>
    <t>30/03/2026</t>
  </si>
  <si>
    <t>03/08/2020</t>
  </si>
  <si>
    <t>05/08/2024</t>
  </si>
  <si>
    <t>Bonos Corporativos</t>
  </si>
  <si>
    <t>PTP PARAGUAY S.A.E.</t>
  </si>
  <si>
    <t>Transporte</t>
  </si>
  <si>
    <t>05/08/2020</t>
  </si>
  <si>
    <t>10/07/2025</t>
  </si>
  <si>
    <t>FIC S.A. DE FINANZAS</t>
  </si>
  <si>
    <t>06/08/2020</t>
  </si>
  <si>
    <t>29/07/2024</t>
  </si>
  <si>
    <t>04/08/2023</t>
  </si>
  <si>
    <t>21/08/2020</t>
  </si>
  <si>
    <t>17/07/2026</t>
  </si>
  <si>
    <t>22/07/2026</t>
  </si>
  <si>
    <t>30/07/2026</t>
  </si>
  <si>
    <t>31/08/2020</t>
  </si>
  <si>
    <t>25/09/2020</t>
  </si>
  <si>
    <t>23/11/2026</t>
  </si>
  <si>
    <t>PATRIMONIO DEL FONDO AL 30/09/2020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</si>
</sst>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_(* #,##0_);_(* \(#,##0\);_(* &quot;-&quot;_);_(@_)"/>
    <numFmt numFmtId="165" formatCode="_(* #,##0.00_);_(* \(#,##0.00\);_(* &quot;-&quot;??_);_(@_)"/>
    <numFmt numFmtId="166" formatCode="0_);\(#,#00\)"/>
    <numFmt numFmtId="167" formatCode="#,##0.00_ ;\-#,##0.00\ "/>
    <numFmt numFmtId="168" formatCode="#,##0.000000"/>
    <numFmt numFmtId="169" formatCode="#,##0.##"/>
    <numFmt numFmtId="170" formatCode="_-* #,##0_-;\-* #,##0_-;_-* &quot;-&quot;??_-;_-@_-"/>
    <numFmt numFmtId="171" formatCode="_-* #,##0.000000_-;\-* #,##0.000000_-;_-* &quot;-&quot;??_-;_-@_-"/>
    <numFmt numFmtId="172" formatCode="_ * #,##0_ ;_ * \-#,##0_ ;_ * &quot;-&quot;_ ;_ @_ "/>
    <numFmt numFmtId="173" formatCode="_ * #,##0.00_ ;_ * \-#,##0.00_ ;_ * &quot;-&quot;??_ ;_ @_ "/>
  </numFmts>
  <fonts count="58">
    <font>
      <sz val="11"/>
      <color theme="1"/>
      <name val="Calibri"/>
      <family val="2"/>
      <scheme val="minor"/>
    </font>
    <font>
      <sz val="11"/>
      <color theme="1"/>
      <name val="Calibri"/>
      <family val="2"/>
      <scheme val="minor"/>
    </font>
    <font>
      <b/>
      <sz val="11"/>
      <color theme="1"/>
      <name val="Calibri"/>
      <family val="2"/>
      <scheme val="minor"/>
    </font>
    <font>
      <sz val="11"/>
      <name val="Arial"/>
      <family val="2"/>
    </font>
    <font>
      <sz val="11"/>
      <color indexed="8"/>
      <name val="Subway"/>
    </font>
    <font>
      <b/>
      <sz val="20"/>
      <color indexed="8"/>
      <name val="Subway"/>
    </font>
    <font>
      <sz val="10"/>
      <name val="Arial"/>
      <family val="2"/>
    </font>
    <font>
      <b/>
      <u/>
      <sz val="14"/>
      <name val="Arial"/>
      <family val="2"/>
    </font>
    <font>
      <b/>
      <sz val="11"/>
      <name val="Arial"/>
      <family val="2"/>
    </font>
    <font>
      <sz val="9"/>
      <name val="Arial"/>
      <family val="2"/>
    </font>
    <font>
      <b/>
      <sz val="11"/>
      <color indexed="8"/>
      <name val="Subway"/>
    </font>
    <font>
      <b/>
      <sz val="11"/>
      <color indexed="8"/>
      <name val="Arial"/>
      <family val="2"/>
    </font>
    <font>
      <b/>
      <u/>
      <sz val="16"/>
      <name val="Arial"/>
      <family val="2"/>
    </font>
    <font>
      <b/>
      <sz val="12"/>
      <name val="Arial"/>
      <family val="2"/>
    </font>
    <font>
      <b/>
      <sz val="16"/>
      <name val="Arial"/>
      <family val="2"/>
    </font>
    <font>
      <b/>
      <sz val="10"/>
      <name val="Arial"/>
      <family val="2"/>
    </font>
    <font>
      <b/>
      <u/>
      <sz val="12"/>
      <name val="Arial"/>
      <family val="2"/>
    </font>
    <font>
      <sz val="8"/>
      <name val="Arial"/>
      <family val="2"/>
    </font>
    <font>
      <b/>
      <sz val="8"/>
      <name val="Arial"/>
      <family val="2"/>
    </font>
    <font>
      <u/>
      <sz val="8"/>
      <name val="Arial"/>
      <family val="2"/>
    </font>
    <font>
      <u/>
      <sz val="11"/>
      <color theme="10"/>
      <name val="Calibri"/>
      <family val="2"/>
      <scheme val="minor"/>
    </font>
    <font>
      <sz val="18"/>
      <color theme="0"/>
      <name val="Arial"/>
      <family val="2"/>
    </font>
    <font>
      <sz val="18"/>
      <name val="Arial"/>
      <family val="2"/>
    </font>
    <font>
      <sz val="28"/>
      <color theme="0"/>
      <name val="Arial"/>
      <family val="2"/>
    </font>
    <font>
      <sz val="10"/>
      <color theme="1"/>
      <name val="Arial"/>
      <family val="2"/>
    </font>
    <font>
      <sz val="11"/>
      <color theme="1"/>
      <name val="Arial"/>
      <family val="2"/>
    </font>
    <font>
      <b/>
      <sz val="20"/>
      <color indexed="8"/>
      <name val="Arial"/>
      <family val="2"/>
    </font>
    <font>
      <sz val="11"/>
      <color indexed="8"/>
      <name val="Arial"/>
      <family val="2"/>
    </font>
    <font>
      <b/>
      <sz val="11"/>
      <color theme="1"/>
      <name val="Arial"/>
      <family val="2"/>
    </font>
    <font>
      <b/>
      <sz val="8"/>
      <color indexed="8"/>
      <name val="Arial"/>
      <family val="2"/>
    </font>
    <font>
      <b/>
      <sz val="10"/>
      <color indexed="8"/>
      <name val="Subway"/>
    </font>
    <font>
      <u/>
      <sz val="11"/>
      <color theme="1"/>
      <name val="Arial"/>
      <family val="2"/>
    </font>
    <font>
      <b/>
      <sz val="14"/>
      <color theme="1"/>
      <name val="Tahoma"/>
      <family val="2"/>
    </font>
    <font>
      <sz val="10"/>
      <color theme="1"/>
      <name val="Tahoma"/>
      <family val="2"/>
    </font>
    <font>
      <b/>
      <sz val="10"/>
      <color theme="1"/>
      <name val="Tahoma"/>
      <family val="2"/>
    </font>
    <font>
      <b/>
      <sz val="12"/>
      <color theme="1"/>
      <name val="Arial"/>
      <family val="2"/>
    </font>
    <font>
      <sz val="12"/>
      <color theme="1"/>
      <name val="Arial"/>
      <family val="2"/>
    </font>
    <font>
      <sz val="7"/>
      <color theme="1"/>
      <name val="Times New Roman"/>
      <family val="1"/>
    </font>
    <font>
      <sz val="11"/>
      <color rgb="FF000000"/>
      <name val="Calibri"/>
      <family val="2"/>
      <scheme val="minor"/>
    </font>
    <font>
      <b/>
      <sz val="7"/>
      <color theme="1"/>
      <name val="Times New Roman"/>
      <family val="1"/>
    </font>
    <font>
      <sz val="12"/>
      <color theme="1"/>
      <name val="Wingdings"/>
      <charset val="2"/>
    </font>
    <font>
      <u/>
      <sz val="12"/>
      <color theme="1"/>
      <name val="Arial"/>
      <family val="2"/>
    </font>
    <font>
      <b/>
      <sz val="11"/>
      <color rgb="FF000000"/>
      <name val="Calibri"/>
      <family val="2"/>
      <scheme val="minor"/>
    </font>
    <font>
      <b/>
      <sz val="8"/>
      <color theme="1"/>
      <name val="Arial"/>
      <family val="2"/>
    </font>
    <font>
      <sz val="9.5"/>
      <color rgb="FF000000"/>
      <name val="Times New Roman"/>
      <family val="1"/>
    </font>
    <font>
      <sz val="10"/>
      <color rgb="FF000000"/>
      <name val="Arial"/>
      <family val="2"/>
    </font>
    <font>
      <b/>
      <sz val="14"/>
      <color theme="1"/>
      <name val="Calibri"/>
      <family val="2"/>
      <scheme val="minor"/>
    </font>
    <font>
      <b/>
      <u/>
      <sz val="14"/>
      <color theme="1"/>
      <name val="Calibri"/>
      <family val="2"/>
      <scheme val="minor"/>
    </font>
    <font>
      <b/>
      <u/>
      <sz val="11"/>
      <color theme="1"/>
      <name val="Calibri"/>
      <family val="2"/>
      <scheme val="minor"/>
    </font>
    <font>
      <b/>
      <sz val="8"/>
      <name val="Calibri"/>
      <family val="2"/>
    </font>
    <font>
      <b/>
      <sz val="10"/>
      <name val="Calibri"/>
      <family val="2"/>
    </font>
    <font>
      <u/>
      <sz val="11"/>
      <color theme="1"/>
      <name val="Calibri"/>
      <family val="2"/>
      <scheme val="minor"/>
    </font>
    <font>
      <b/>
      <sz val="11"/>
      <color indexed="8"/>
      <name val="Calibri"/>
      <family val="2"/>
      <scheme val="minor"/>
    </font>
    <font>
      <b/>
      <sz val="18"/>
      <color indexed="8"/>
      <name val="Subway"/>
    </font>
    <font>
      <b/>
      <sz val="16"/>
      <color indexed="8"/>
      <name val="Arial"/>
      <family val="2"/>
    </font>
    <font>
      <sz val="11"/>
      <color theme="0"/>
      <name val="Arial"/>
      <family val="2"/>
    </font>
    <font>
      <b/>
      <sz val="11"/>
      <name val="Calibri"/>
      <family val="2"/>
      <scheme val="minor"/>
    </font>
    <font>
      <sz val="12"/>
      <color theme="1"/>
      <name val="Calibri"/>
      <family val="2"/>
      <scheme val="minor"/>
    </font>
  </fonts>
  <fills count="5">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2"/>
        <bgColor indexed="64"/>
      </patternFill>
    </fill>
  </fills>
  <borders count="20">
    <border>
      <left/>
      <right/>
      <top/>
      <bottom/>
      <diagonal/>
    </border>
    <border>
      <left/>
      <right/>
      <top/>
      <bottom style="thin">
        <color indexed="64"/>
      </bottom>
      <diagonal/>
    </border>
    <border>
      <left/>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s>
  <cellStyleXfs count="13">
    <xf numFmtId="0" fontId="0" fillId="0" borderId="0"/>
    <xf numFmtId="43" fontId="1" fillId="0" borderId="0" applyFont="0" applyFill="0" applyBorder="0" applyAlignment="0" applyProtection="0"/>
    <xf numFmtId="0" fontId="20" fillId="0" borderId="0" applyNumberFormat="0" applyFill="0" applyBorder="0" applyAlignment="0" applyProtection="0"/>
    <xf numFmtId="9" fontId="1" fillId="0" borderId="0" applyFont="0" applyFill="0" applyBorder="0" applyAlignment="0" applyProtection="0"/>
    <xf numFmtId="0" fontId="6" fillId="0" borderId="0"/>
    <xf numFmtId="0" fontId="6" fillId="0" borderId="0"/>
    <xf numFmtId="173" fontId="6" fillId="0" borderId="0" applyFont="0" applyFill="0" applyBorder="0" applyAlignment="0" applyProtection="0"/>
    <xf numFmtId="172" fontId="6" fillId="0" borderId="0" applyFont="0" applyFill="0" applyBorder="0" applyAlignment="0" applyProtection="0"/>
    <xf numFmtId="172"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6" fillId="0" borderId="0"/>
    <xf numFmtId="9" fontId="6" fillId="0" borderId="0" applyFont="0" applyFill="0" applyBorder="0" applyAlignment="0" applyProtection="0"/>
  </cellStyleXfs>
  <cellXfs count="408">
    <xf numFmtId="0" fontId="0" fillId="0" borderId="0" xfId="0"/>
    <xf numFmtId="0" fontId="3" fillId="0" borderId="0" xfId="0" applyFont="1"/>
    <xf numFmtId="0" fontId="4" fillId="0" borderId="0" xfId="0" applyFont="1"/>
    <xf numFmtId="0" fontId="4" fillId="0" borderId="0" xfId="0" applyFont="1" applyAlignment="1">
      <alignment horizontal="center"/>
    </xf>
    <xf numFmtId="0" fontId="6" fillId="0" borderId="0" xfId="0" applyFont="1"/>
    <xf numFmtId="0" fontId="8" fillId="0" borderId="0" xfId="0" applyFont="1"/>
    <xf numFmtId="166" fontId="3" fillId="0" borderId="0" xfId="0" applyNumberFormat="1" applyFont="1" applyAlignment="1">
      <alignment horizontal="right"/>
    </xf>
    <xf numFmtId="0" fontId="9" fillId="0" borderId="0" xfId="0" applyFont="1"/>
    <xf numFmtId="3" fontId="8" fillId="0" borderId="1" xfId="0" applyNumberFormat="1" applyFont="1" applyBorder="1" applyAlignment="1">
      <alignment horizontal="center"/>
    </xf>
    <xf numFmtId="0" fontId="8" fillId="0" borderId="0" xfId="0" applyFont="1" applyAlignment="1">
      <alignment horizontal="center"/>
    </xf>
    <xf numFmtId="37" fontId="3" fillId="0" borderId="0" xfId="0" applyNumberFormat="1" applyFont="1"/>
    <xf numFmtId="4" fontId="8" fillId="0" borderId="0" xfId="0" applyNumberFormat="1" applyFont="1" applyAlignment="1">
      <alignment vertical="center"/>
    </xf>
    <xf numFmtId="4" fontId="0" fillId="2" borderId="0" xfId="0" applyNumberFormat="1" applyFill="1"/>
    <xf numFmtId="4" fontId="3" fillId="0" borderId="0" xfId="0" applyNumberFormat="1" applyFont="1"/>
    <xf numFmtId="167" fontId="3" fillId="0" borderId="0" xfId="0" applyNumberFormat="1" applyFont="1"/>
    <xf numFmtId="2" fontId="10" fillId="0" borderId="0" xfId="0" applyNumberFormat="1" applyFont="1" applyAlignment="1">
      <alignment horizontal="center"/>
    </xf>
    <xf numFmtId="2" fontId="6" fillId="0" borderId="0" xfId="0" applyNumberFormat="1" applyFont="1"/>
    <xf numFmtId="3" fontId="6" fillId="0" borderId="0" xfId="0" applyNumberFormat="1" applyFont="1"/>
    <xf numFmtId="3" fontId="9" fillId="0" borderId="0" xfId="0" applyNumberFormat="1" applyFont="1"/>
    <xf numFmtId="2" fontId="9" fillId="0" borderId="0" xfId="0" applyNumberFormat="1" applyFont="1"/>
    <xf numFmtId="4" fontId="9" fillId="0" borderId="0" xfId="0" applyNumberFormat="1" applyFont="1"/>
    <xf numFmtId="3" fontId="3" fillId="0" borderId="0" xfId="0" applyNumberFormat="1" applyFont="1"/>
    <xf numFmtId="0" fontId="11" fillId="0" borderId="0" xfId="0" applyFont="1"/>
    <xf numFmtId="0" fontId="12" fillId="0" borderId="0" xfId="0" applyFont="1"/>
    <xf numFmtId="0" fontId="13" fillId="0" borderId="0" xfId="0" applyFont="1"/>
    <xf numFmtId="4" fontId="0" fillId="0" borderId="0" xfId="0" applyNumberFormat="1"/>
    <xf numFmtId="0" fontId="14" fillId="0" borderId="0" xfId="0" applyFont="1"/>
    <xf numFmtId="0" fontId="15" fillId="0" borderId="0" xfId="0" applyFont="1"/>
    <xf numFmtId="4" fontId="15" fillId="0" borderId="0" xfId="0" applyNumberFormat="1" applyFont="1"/>
    <xf numFmtId="0" fontId="16" fillId="0" borderId="0" xfId="0" applyFont="1"/>
    <xf numFmtId="0" fontId="0" fillId="0" borderId="0" xfId="0" applyAlignment="1">
      <alignment horizontal="center"/>
    </xf>
    <xf numFmtId="0" fontId="13" fillId="0" borderId="0" xfId="0" applyFont="1" applyAlignment="1">
      <alignment horizontal="center"/>
    </xf>
    <xf numFmtId="0" fontId="17" fillId="0" borderId="0" xfId="0" applyFont="1"/>
    <xf numFmtId="0" fontId="18" fillId="0" borderId="0" xfId="0" applyFont="1" applyAlignment="1">
      <alignment vertical="center"/>
    </xf>
    <xf numFmtId="0" fontId="18" fillId="0" borderId="0" xfId="0" applyFont="1" applyAlignment="1">
      <alignment horizontal="center"/>
    </xf>
    <xf numFmtId="0" fontId="18" fillId="0" borderId="0" xfId="0" applyFont="1" applyAlignment="1">
      <alignment horizontal="center" wrapText="1"/>
    </xf>
    <xf numFmtId="14" fontId="18" fillId="0" borderId="0" xfId="0" applyNumberFormat="1" applyFont="1" applyAlignment="1">
      <alignment horizontal="center"/>
    </xf>
    <xf numFmtId="4" fontId="17" fillId="0" borderId="0" xfId="0" applyNumberFormat="1" applyFont="1"/>
    <xf numFmtId="3" fontId="17" fillId="0" borderId="0" xfId="0" applyNumberFormat="1" applyFont="1"/>
    <xf numFmtId="3" fontId="0" fillId="0" borderId="0" xfId="0" applyNumberFormat="1"/>
    <xf numFmtId="0" fontId="19" fillId="0" borderId="0" xfId="0" applyFont="1"/>
    <xf numFmtId="0" fontId="18" fillId="0" borderId="0" xfId="0" applyFont="1"/>
    <xf numFmtId="0" fontId="4" fillId="2" borderId="0" xfId="0" applyFont="1" applyFill="1"/>
    <xf numFmtId="0" fontId="10" fillId="0" borderId="0" xfId="0" applyFont="1" applyAlignment="1">
      <alignment horizontal="centerContinuous"/>
    </xf>
    <xf numFmtId="14" fontId="10" fillId="0" borderId="0" xfId="0" applyNumberFormat="1" applyFont="1" applyAlignment="1">
      <alignment horizontal="center"/>
    </xf>
    <xf numFmtId="0" fontId="15" fillId="0" borderId="1" xfId="0" applyFont="1" applyBorder="1" applyAlignment="1">
      <alignment horizontal="center"/>
    </xf>
    <xf numFmtId="3" fontId="0" fillId="0" borderId="1" xfId="0" applyNumberFormat="1" applyBorder="1"/>
    <xf numFmtId="3" fontId="15" fillId="0" borderId="1" xfId="0" applyNumberFormat="1" applyFont="1" applyBorder="1"/>
    <xf numFmtId="49" fontId="0" fillId="0" borderId="0" xfId="0" applyNumberFormat="1"/>
    <xf numFmtId="4" fontId="6" fillId="0" borderId="0" xfId="0" applyNumberFormat="1" applyFont="1"/>
    <xf numFmtId="49" fontId="15" fillId="0" borderId="0" xfId="0" applyNumberFormat="1" applyFont="1"/>
    <xf numFmtId="3" fontId="15" fillId="0" borderId="0" xfId="0" applyNumberFormat="1" applyFont="1"/>
    <xf numFmtId="3" fontId="15" fillId="0" borderId="2" xfId="0" applyNumberFormat="1" applyFont="1" applyBorder="1"/>
    <xf numFmtId="3" fontId="15" fillId="0" borderId="10" xfId="0" applyNumberFormat="1" applyFont="1" applyBorder="1"/>
    <xf numFmtId="4" fontId="4" fillId="0" borderId="0" xfId="0" applyNumberFormat="1" applyFont="1"/>
    <xf numFmtId="0" fontId="0" fillId="2" borderId="0" xfId="0" applyFill="1"/>
    <xf numFmtId="4" fontId="15" fillId="2" borderId="0" xfId="0" applyNumberFormat="1" applyFont="1" applyFill="1"/>
    <xf numFmtId="3" fontId="15" fillId="2" borderId="0" xfId="0" applyNumberFormat="1" applyFont="1" applyFill="1"/>
    <xf numFmtId="3" fontId="0" fillId="0" borderId="0" xfId="0" applyNumberFormat="1" applyAlignment="1">
      <alignment horizontal="center"/>
    </xf>
    <xf numFmtId="37" fontId="17" fillId="0" borderId="0" xfId="0" applyNumberFormat="1" applyFont="1"/>
    <xf numFmtId="0" fontId="0" fillId="3" borderId="0" xfId="0" applyFill="1"/>
    <xf numFmtId="0" fontId="2" fillId="0" borderId="0" xfId="0" applyFont="1"/>
    <xf numFmtId="14" fontId="2" fillId="4" borderId="0" xfId="0" applyNumberFormat="1" applyFont="1" applyFill="1" applyAlignment="1">
      <alignment horizontal="center"/>
    </xf>
    <xf numFmtId="0" fontId="21" fillId="3" borderId="0" xfId="0" applyFont="1" applyFill="1" applyAlignment="1">
      <alignment vertical="center" wrapText="1"/>
    </xf>
    <xf numFmtId="0" fontId="22" fillId="3" borderId="0" xfId="0" applyFont="1" applyFill="1"/>
    <xf numFmtId="0" fontId="21" fillId="3" borderId="0" xfId="0" applyFont="1" applyFill="1" applyAlignment="1">
      <alignment horizontal="center" vertical="center"/>
    </xf>
    <xf numFmtId="43" fontId="2" fillId="4" borderId="0" xfId="1" applyFont="1" applyFill="1" applyAlignment="1">
      <alignment horizontal="center"/>
    </xf>
    <xf numFmtId="1" fontId="2" fillId="4" borderId="0" xfId="0" applyNumberFormat="1" applyFont="1" applyFill="1" applyAlignment="1">
      <alignment horizontal="center"/>
    </xf>
    <xf numFmtId="0" fontId="21" fillId="3" borderId="0" xfId="0" applyFont="1" applyFill="1" applyAlignment="1">
      <alignment vertical="center"/>
    </xf>
    <xf numFmtId="17" fontId="2" fillId="4" borderId="0" xfId="0" applyNumberFormat="1" applyFont="1" applyFill="1" applyAlignment="1">
      <alignment horizontal="center"/>
    </xf>
    <xf numFmtId="14" fontId="21" fillId="3" borderId="0" xfId="0" applyNumberFormat="1" applyFont="1" applyFill="1" applyAlignment="1">
      <alignment horizontal="center" vertical="center"/>
    </xf>
    <xf numFmtId="0" fontId="24" fillId="3" borderId="0" xfId="0" applyFont="1" applyFill="1"/>
    <xf numFmtId="0" fontId="25" fillId="3" borderId="0" xfId="0" applyFont="1" applyFill="1" applyAlignment="1">
      <alignment horizontal="center"/>
    </xf>
    <xf numFmtId="0" fontId="25" fillId="2" borderId="0" xfId="0" applyFont="1" applyFill="1" applyAlignment="1">
      <alignment horizontal="center"/>
    </xf>
    <xf numFmtId="0" fontId="24" fillId="2" borderId="0" xfId="0" applyFont="1" applyFill="1"/>
    <xf numFmtId="0" fontId="24" fillId="0" borderId="0" xfId="0" applyFont="1"/>
    <xf numFmtId="0" fontId="22" fillId="0" borderId="0" xfId="0" applyFont="1" applyAlignment="1">
      <alignment horizontal="center"/>
    </xf>
    <xf numFmtId="0" fontId="25" fillId="0" borderId="0" xfId="0" applyFont="1"/>
    <xf numFmtId="4" fontId="25" fillId="2" borderId="0" xfId="0" applyNumberFormat="1" applyFont="1" applyFill="1"/>
    <xf numFmtId="3" fontId="8" fillId="0" borderId="1" xfId="0" applyNumberFormat="1" applyFont="1" applyBorder="1" applyAlignment="1">
      <alignment horizontal="center" vertical="center"/>
    </xf>
    <xf numFmtId="0" fontId="8" fillId="0" borderId="0" xfId="0" applyFont="1" applyAlignment="1">
      <alignment vertical="center"/>
    </xf>
    <xf numFmtId="0" fontId="3" fillId="0" borderId="11" xfId="0" applyFont="1" applyBorder="1"/>
    <xf numFmtId="0" fontId="3" fillId="0" borderId="12" xfId="0" applyFont="1" applyBorder="1"/>
    <xf numFmtId="3" fontId="8" fillId="0" borderId="14" xfId="0" applyNumberFormat="1" applyFont="1" applyBorder="1" applyAlignment="1">
      <alignment horizontal="center" vertical="center"/>
    </xf>
    <xf numFmtId="3" fontId="8" fillId="0" borderId="0" xfId="0" applyNumberFormat="1" applyFont="1" applyBorder="1" applyAlignment="1">
      <alignment horizontal="center" vertical="center"/>
    </xf>
    <xf numFmtId="0" fontId="8" fillId="0" borderId="0" xfId="0" applyFont="1" applyBorder="1" applyAlignment="1">
      <alignment horizontal="center" vertical="center"/>
    </xf>
    <xf numFmtId="0" fontId="8" fillId="0" borderId="12" xfId="0" applyFont="1" applyBorder="1"/>
    <xf numFmtId="4" fontId="25" fillId="2" borderId="0" xfId="0" applyNumberFormat="1" applyFont="1" applyFill="1" applyBorder="1" applyAlignment="1">
      <alignment horizontal="center" vertical="center"/>
    </xf>
    <xf numFmtId="0" fontId="3" fillId="0" borderId="16" xfId="0" applyFont="1" applyBorder="1"/>
    <xf numFmtId="167" fontId="3" fillId="0" borderId="1" xfId="0" applyNumberFormat="1" applyFont="1" applyBorder="1"/>
    <xf numFmtId="37" fontId="3" fillId="0" borderId="1" xfId="0" applyNumberFormat="1" applyFont="1" applyBorder="1"/>
    <xf numFmtId="37" fontId="3" fillId="0" borderId="14" xfId="0" applyNumberFormat="1" applyFont="1" applyBorder="1"/>
    <xf numFmtId="0" fontId="3" fillId="0" borderId="6" xfId="0" applyFont="1" applyBorder="1"/>
    <xf numFmtId="0" fontId="8" fillId="0" borderId="17" xfId="0" applyFont="1" applyBorder="1"/>
    <xf numFmtId="0" fontId="27" fillId="0" borderId="0" xfId="0" applyFont="1" applyAlignment="1">
      <alignment horizontal="center"/>
    </xf>
    <xf numFmtId="0" fontId="25" fillId="0" borderId="0" xfId="0" applyFont="1" applyAlignment="1">
      <alignment horizontal="center"/>
    </xf>
    <xf numFmtId="4" fontId="25" fillId="0" borderId="0" xfId="0" applyNumberFormat="1" applyFont="1" applyAlignment="1">
      <alignment horizontal="center"/>
    </xf>
    <xf numFmtId="4" fontId="25" fillId="0" borderId="5" xfId="0" applyNumberFormat="1" applyFont="1" applyBorder="1" applyAlignment="1">
      <alignment horizontal="center"/>
    </xf>
    <xf numFmtId="4" fontId="25" fillId="0" borderId="8" xfId="0" applyNumberFormat="1" applyFont="1" applyBorder="1"/>
    <xf numFmtId="4" fontId="25" fillId="0" borderId="0" xfId="0" applyNumberFormat="1" applyFont="1"/>
    <xf numFmtId="0" fontId="8" fillId="0" borderId="4" xfId="0" applyFont="1" applyBorder="1" applyAlignment="1">
      <alignment horizontal="center" vertical="center"/>
    </xf>
    <xf numFmtId="0" fontId="8" fillId="0" borderId="5" xfId="0" applyFont="1" applyBorder="1" applyAlignment="1">
      <alignment horizontal="center" vertical="center"/>
    </xf>
    <xf numFmtId="4" fontId="8" fillId="0" borderId="8" xfId="0" applyNumberFormat="1" applyFont="1" applyBorder="1" applyAlignment="1">
      <alignment vertical="center"/>
    </xf>
    <xf numFmtId="4" fontId="8" fillId="0" borderId="8" xfId="0" applyNumberFormat="1" applyFont="1" applyBorder="1" applyAlignment="1">
      <alignment horizontal="right" wrapText="1"/>
    </xf>
    <xf numFmtId="4" fontId="8" fillId="0" borderId="8" xfId="0" applyNumberFormat="1" applyFont="1" applyBorder="1" applyAlignment="1">
      <alignment horizontal="center"/>
    </xf>
    <xf numFmtId="0" fontId="8" fillId="0" borderId="0" xfId="0" applyFont="1" applyAlignment="1">
      <alignment horizontal="center" wrapText="1"/>
    </xf>
    <xf numFmtId="4" fontId="8" fillId="0" borderId="0" xfId="0" applyNumberFormat="1" applyFont="1" applyAlignment="1">
      <alignment horizontal="center"/>
    </xf>
    <xf numFmtId="0" fontId="3" fillId="0" borderId="9" xfId="0" applyFont="1" applyBorder="1"/>
    <xf numFmtId="4" fontId="3" fillId="0" borderId="9" xfId="0" applyNumberFormat="1" applyFont="1" applyBorder="1"/>
    <xf numFmtId="0" fontId="8" fillId="0" borderId="4" xfId="0" applyFont="1" applyFill="1" applyBorder="1" applyAlignment="1">
      <alignment horizontal="center" vertical="center" wrapText="1"/>
    </xf>
    <xf numFmtId="0" fontId="8" fillId="0" borderId="6" xfId="0" applyFont="1" applyBorder="1" applyAlignment="1">
      <alignment horizontal="center" vertical="center" wrapText="1"/>
    </xf>
    <xf numFmtId="0" fontId="8" fillId="0" borderId="8" xfId="0" applyFont="1" applyBorder="1" applyAlignment="1">
      <alignment horizontal="center" vertical="center" wrapText="1"/>
    </xf>
    <xf numFmtId="0" fontId="3" fillId="0" borderId="8" xfId="0" applyFont="1" applyBorder="1" applyAlignment="1">
      <alignment vertical="center"/>
    </xf>
    <xf numFmtId="0" fontId="3" fillId="0" borderId="8" xfId="0" applyFont="1" applyBorder="1" applyAlignment="1">
      <alignment horizontal="left"/>
    </xf>
    <xf numFmtId="3" fontId="3" fillId="0" borderId="16" xfId="0" applyNumberFormat="1" applyFont="1" applyBorder="1"/>
    <xf numFmtId="4" fontId="3" fillId="0" borderId="1" xfId="0" applyNumberFormat="1" applyFont="1" applyBorder="1"/>
    <xf numFmtId="0" fontId="7" fillId="0" borderId="0" xfId="0" applyFont="1" applyAlignment="1"/>
    <xf numFmtId="0" fontId="8" fillId="0" borderId="0" xfId="0" applyFont="1" applyAlignment="1"/>
    <xf numFmtId="0" fontId="12" fillId="0" borderId="0" xfId="0" applyFont="1" applyAlignment="1">
      <alignment horizontal="center"/>
    </xf>
    <xf numFmtId="0" fontId="8" fillId="0" borderId="1" xfId="0" applyFont="1" applyBorder="1" applyAlignment="1">
      <alignment horizontal="center"/>
    </xf>
    <xf numFmtId="49" fontId="8" fillId="0" borderId="0" xfId="0" applyNumberFormat="1" applyFont="1"/>
    <xf numFmtId="3" fontId="8" fillId="0" borderId="0" xfId="0" applyNumberFormat="1" applyFont="1"/>
    <xf numFmtId="0" fontId="0" fillId="0" borderId="6" xfId="0" applyBorder="1"/>
    <xf numFmtId="0" fontId="25" fillId="0" borderId="16" xfId="0" applyFont="1" applyBorder="1"/>
    <xf numFmtId="0" fontId="25" fillId="0" borderId="12" xfId="0" applyFont="1" applyBorder="1"/>
    <xf numFmtId="49" fontId="3" fillId="0" borderId="12" xfId="0" applyNumberFormat="1" applyFont="1" applyBorder="1"/>
    <xf numFmtId="49" fontId="25" fillId="0" borderId="12" xfId="0" applyNumberFormat="1" applyFont="1" applyBorder="1"/>
    <xf numFmtId="49" fontId="8" fillId="0" borderId="12" xfId="0" applyNumberFormat="1" applyFont="1" applyBorder="1"/>
    <xf numFmtId="49" fontId="25" fillId="0" borderId="16" xfId="0" applyNumberFormat="1" applyFont="1" applyBorder="1"/>
    <xf numFmtId="3" fontId="25" fillId="0" borderId="1" xfId="0" applyNumberFormat="1" applyFont="1" applyBorder="1"/>
    <xf numFmtId="3" fontId="25" fillId="0" borderId="14" xfId="0" applyNumberFormat="1" applyFont="1" applyBorder="1"/>
    <xf numFmtId="3" fontId="25" fillId="0" borderId="0" xfId="0" applyNumberFormat="1" applyFont="1" applyBorder="1" applyAlignment="1">
      <alignment horizontal="center" vertical="center"/>
    </xf>
    <xf numFmtId="3" fontId="25" fillId="0" borderId="13" xfId="0" applyNumberFormat="1" applyFont="1" applyBorder="1" applyAlignment="1">
      <alignment horizontal="center" vertical="center"/>
    </xf>
    <xf numFmtId="4" fontId="25" fillId="0" borderId="13" xfId="0" applyNumberFormat="1" applyFont="1" applyBorder="1" applyAlignment="1">
      <alignment horizontal="center" vertical="center"/>
    </xf>
    <xf numFmtId="0" fontId="0" fillId="2" borderId="0" xfId="0" applyFill="1" applyAlignment="1">
      <alignment horizontal="center"/>
    </xf>
    <xf numFmtId="0" fontId="29" fillId="0" borderId="0" xfId="0" applyFont="1" applyAlignment="1">
      <alignment horizontal="center"/>
    </xf>
    <xf numFmtId="0" fontId="25" fillId="2" borderId="0" xfId="0" applyFont="1" applyFill="1"/>
    <xf numFmtId="0" fontId="8" fillId="0" borderId="16" xfId="0" applyFont="1" applyBorder="1"/>
    <xf numFmtId="0" fontId="11" fillId="0" borderId="12" xfId="0" applyFont="1" applyBorder="1"/>
    <xf numFmtId="1" fontId="8" fillId="2" borderId="2" xfId="0" applyNumberFormat="1" applyFont="1" applyFill="1" applyBorder="1" applyAlignment="1">
      <alignment horizontal="center" vertical="center"/>
    </xf>
    <xf numFmtId="1" fontId="8" fillId="2" borderId="15" xfId="0" applyNumberFormat="1" applyFont="1" applyFill="1" applyBorder="1" applyAlignment="1">
      <alignment horizontal="center" vertical="center"/>
    </xf>
    <xf numFmtId="3" fontId="10" fillId="2" borderId="0" xfId="0" applyNumberFormat="1" applyFont="1" applyFill="1" applyAlignment="1">
      <alignment horizontal="center"/>
    </xf>
    <xf numFmtId="3" fontId="25" fillId="2" borderId="0" xfId="0" applyNumberFormat="1" applyFont="1" applyFill="1" applyBorder="1" applyAlignment="1">
      <alignment horizontal="center"/>
    </xf>
    <xf numFmtId="3" fontId="25" fillId="2" borderId="13" xfId="0" applyNumberFormat="1" applyFont="1" applyFill="1" applyBorder="1" applyAlignment="1">
      <alignment horizontal="center"/>
    </xf>
    <xf numFmtId="168" fontId="25" fillId="2" borderId="0" xfId="0" applyNumberFormat="1" applyFont="1" applyFill="1" applyAlignment="1">
      <alignment horizontal="center"/>
    </xf>
    <xf numFmtId="3" fontId="8" fillId="0" borderId="0" xfId="0" applyNumberFormat="1" applyFont="1" applyBorder="1" applyAlignment="1">
      <alignment horizontal="center"/>
    </xf>
    <xf numFmtId="0" fontId="25" fillId="0" borderId="17" xfId="0" applyFont="1" applyBorder="1"/>
    <xf numFmtId="49" fontId="0" fillId="0" borderId="16" xfId="0" applyNumberFormat="1" applyBorder="1"/>
    <xf numFmtId="3" fontId="8" fillId="0" borderId="14" xfId="0" applyNumberFormat="1" applyFont="1" applyBorder="1" applyAlignment="1">
      <alignment horizontal="center"/>
    </xf>
    <xf numFmtId="3" fontId="25" fillId="0" borderId="8" xfId="0" applyNumberFormat="1" applyFont="1" applyBorder="1" applyAlignment="1">
      <alignment horizontal="center" vertical="center"/>
    </xf>
    <xf numFmtId="0" fontId="8" fillId="0" borderId="4" xfId="0" applyFont="1" applyBorder="1" applyAlignment="1">
      <alignment horizontal="center" vertical="center" wrapText="1"/>
    </xf>
    <xf numFmtId="3" fontId="8" fillId="0" borderId="8" xfId="0" applyNumberFormat="1" applyFont="1" applyBorder="1" applyAlignment="1">
      <alignment horizontal="center" vertical="center"/>
    </xf>
    <xf numFmtId="3" fontId="3" fillId="0" borderId="8" xfId="0" applyNumberFormat="1" applyFont="1" applyBorder="1" applyAlignment="1">
      <alignment horizontal="center" vertical="center"/>
    </xf>
    <xf numFmtId="0" fontId="8" fillId="0" borderId="5" xfId="0" applyFont="1" applyBorder="1" applyAlignment="1">
      <alignment horizontal="center" vertical="center" wrapText="1"/>
    </xf>
    <xf numFmtId="0" fontId="3" fillId="0" borderId="8" xfId="0" applyFont="1" applyBorder="1" applyAlignment="1">
      <alignment horizontal="left" vertical="center"/>
    </xf>
    <xf numFmtId="0" fontId="3" fillId="0" borderId="9" xfId="0" applyFont="1" applyBorder="1" applyAlignment="1">
      <alignment vertical="center"/>
    </xf>
    <xf numFmtId="0" fontId="3" fillId="0" borderId="8" xfId="0" applyFont="1" applyBorder="1" applyAlignment="1">
      <alignment horizontal="center"/>
    </xf>
    <xf numFmtId="3" fontId="3" fillId="0" borderId="5" xfId="0" applyNumberFormat="1" applyFont="1" applyBorder="1" applyAlignment="1">
      <alignment horizontal="center" vertical="center"/>
    </xf>
    <xf numFmtId="3" fontId="25" fillId="0" borderId="5" xfId="0" applyNumberFormat="1" applyFont="1" applyBorder="1" applyAlignment="1">
      <alignment horizontal="center" vertical="center"/>
    </xf>
    <xf numFmtId="3" fontId="3" fillId="0" borderId="9" xfId="0" applyNumberFormat="1" applyFont="1" applyBorder="1" applyAlignment="1">
      <alignment horizontal="center" vertical="center"/>
    </xf>
    <xf numFmtId="3" fontId="3" fillId="0" borderId="8" xfId="0" applyNumberFormat="1" applyFont="1" applyBorder="1" applyAlignment="1">
      <alignment horizontal="center" vertical="center" wrapText="1"/>
    </xf>
    <xf numFmtId="3" fontId="8" fillId="0" borderId="4" xfId="0" applyNumberFormat="1" applyFont="1" applyBorder="1" applyAlignment="1">
      <alignment horizontal="center" vertical="center"/>
    </xf>
    <xf numFmtId="37" fontId="28" fillId="0" borderId="4" xfId="0" applyNumberFormat="1" applyFont="1" applyBorder="1" applyAlignment="1">
      <alignment horizontal="center" vertical="center"/>
    </xf>
    <xf numFmtId="37" fontId="28" fillId="0" borderId="19" xfId="0" applyNumberFormat="1" applyFont="1" applyBorder="1" applyAlignment="1">
      <alignment horizontal="center" vertical="center"/>
    </xf>
    <xf numFmtId="0" fontId="15" fillId="0" borderId="0" xfId="0" applyFont="1" applyAlignment="1"/>
    <xf numFmtId="0" fontId="0" fillId="0" borderId="0" xfId="0" applyAlignment="1"/>
    <xf numFmtId="1" fontId="8" fillId="0" borderId="11" xfId="0" applyNumberFormat="1" applyFont="1" applyBorder="1" applyAlignment="1">
      <alignment horizontal="center"/>
    </xf>
    <xf numFmtId="0" fontId="8" fillId="0" borderId="11" xfId="0" applyFont="1" applyBorder="1" applyAlignment="1">
      <alignment horizontal="center"/>
    </xf>
    <xf numFmtId="1" fontId="8" fillId="0" borderId="7" xfId="0" applyNumberFormat="1" applyFont="1" applyBorder="1" applyAlignment="1">
      <alignment horizontal="center"/>
    </xf>
    <xf numFmtId="0" fontId="8" fillId="0" borderId="0" xfId="0" applyFont="1" applyBorder="1" applyAlignment="1">
      <alignment horizontal="center"/>
    </xf>
    <xf numFmtId="3" fontId="8" fillId="0" borderId="13" xfId="0" applyNumberFormat="1" applyFont="1" applyBorder="1" applyAlignment="1">
      <alignment horizontal="center"/>
    </xf>
    <xf numFmtId="0" fontId="31" fillId="0" borderId="0" xfId="2" quotePrefix="1" applyFont="1"/>
    <xf numFmtId="0" fontId="31" fillId="0" borderId="0" xfId="2" applyFont="1"/>
    <xf numFmtId="0" fontId="33" fillId="0" borderId="0" xfId="0" applyFont="1" applyAlignment="1">
      <alignment horizontal="left" vertical="center"/>
    </xf>
    <xf numFmtId="0" fontId="34" fillId="0" borderId="0" xfId="0" applyFont="1" applyAlignment="1">
      <alignment horizontal="left" vertical="center"/>
    </xf>
    <xf numFmtId="0" fontId="0" fillId="0" borderId="0" xfId="0" applyAlignment="1">
      <alignment horizontal="left"/>
    </xf>
    <xf numFmtId="0" fontId="35" fillId="0" borderId="0" xfId="0" applyFont="1" applyAlignment="1">
      <alignment horizontal="left" vertical="center"/>
    </xf>
    <xf numFmtId="0" fontId="36" fillId="0" borderId="0" xfId="0" applyFont="1" applyAlignment="1">
      <alignment horizontal="left" vertical="center"/>
    </xf>
    <xf numFmtId="0" fontId="2" fillId="0" borderId="0" xfId="0" applyFont="1" applyAlignment="1">
      <alignment horizontal="left" vertical="center"/>
    </xf>
    <xf numFmtId="0" fontId="36" fillId="0" borderId="0" xfId="0" applyFont="1" applyAlignment="1">
      <alignment horizontal="left" vertical="center" wrapText="1"/>
    </xf>
    <xf numFmtId="0" fontId="43" fillId="0" borderId="0" xfId="0" applyFont="1" applyAlignment="1">
      <alignment horizontal="left" vertical="center"/>
    </xf>
    <xf numFmtId="0" fontId="0" fillId="0" borderId="0" xfId="0" applyAlignment="1">
      <alignment horizontal="left" wrapText="1"/>
    </xf>
    <xf numFmtId="0" fontId="0" fillId="0" borderId="0" xfId="0" applyAlignment="1">
      <alignment wrapText="1"/>
    </xf>
    <xf numFmtId="0" fontId="38" fillId="0" borderId="4" xfId="0" applyFont="1" applyBorder="1" applyAlignment="1">
      <alignment horizontal="left" vertical="center"/>
    </xf>
    <xf numFmtId="0" fontId="38" fillId="0" borderId="4" xfId="0" applyFont="1" applyBorder="1" applyAlignment="1">
      <alignment horizontal="center" vertical="center"/>
    </xf>
    <xf numFmtId="0" fontId="38" fillId="0" borderId="4" xfId="0" applyFont="1" applyBorder="1" applyAlignment="1">
      <alignment horizontal="center" vertical="center" wrapText="1"/>
    </xf>
    <xf numFmtId="4" fontId="45" fillId="0" borderId="4" xfId="0" applyNumberFormat="1" applyFont="1" applyBorder="1" applyAlignment="1">
      <alignment horizontal="center" vertical="center"/>
    </xf>
    <xf numFmtId="4" fontId="38" fillId="0" borderId="4" xfId="0" applyNumberFormat="1" applyFont="1" applyBorder="1" applyAlignment="1">
      <alignment horizontal="center" vertical="center"/>
    </xf>
    <xf numFmtId="0" fontId="42" fillId="0" borderId="4" xfId="0" applyFont="1" applyBorder="1" applyAlignment="1">
      <alignment horizontal="center" vertical="center" wrapText="1"/>
    </xf>
    <xf numFmtId="0" fontId="42" fillId="0" borderId="4" xfId="0" applyFont="1" applyBorder="1" applyAlignment="1">
      <alignment horizontal="left" vertical="center"/>
    </xf>
    <xf numFmtId="0" fontId="42" fillId="0" borderId="4" xfId="0" applyFont="1" applyBorder="1" applyAlignment="1">
      <alignment horizontal="center" vertical="center"/>
    </xf>
    <xf numFmtId="4" fontId="42" fillId="0" borderId="4" xfId="0" applyNumberFormat="1" applyFont="1" applyBorder="1" applyAlignment="1">
      <alignment horizontal="center" vertical="center"/>
    </xf>
    <xf numFmtId="0" fontId="0" fillId="0" borderId="4" xfId="0" applyBorder="1" applyAlignment="1">
      <alignment horizontal="center" vertical="center"/>
    </xf>
    <xf numFmtId="0" fontId="0" fillId="0" borderId="4" xfId="0" applyBorder="1" applyAlignment="1">
      <alignment horizontal="center"/>
    </xf>
    <xf numFmtId="0" fontId="46" fillId="0" borderId="0" xfId="0" applyFont="1"/>
    <xf numFmtId="0" fontId="1" fillId="0" borderId="0" xfId="0" applyFont="1"/>
    <xf numFmtId="0" fontId="48" fillId="0" borderId="0" xfId="0" applyFont="1" applyAlignment="1">
      <alignment horizontal="center"/>
    </xf>
    <xf numFmtId="0" fontId="35" fillId="0" borderId="0" xfId="0" applyFont="1" applyAlignment="1">
      <alignment horizontal="left" vertical="center"/>
    </xf>
    <xf numFmtId="43" fontId="8" fillId="0" borderId="8" xfId="1" applyFont="1" applyBorder="1" applyAlignment="1">
      <alignment vertical="center"/>
    </xf>
    <xf numFmtId="43" fontId="8" fillId="0" borderId="8" xfId="1" applyFont="1" applyBorder="1" applyAlignment="1">
      <alignment horizontal="center"/>
    </xf>
    <xf numFmtId="43" fontId="25" fillId="0" borderId="7" xfId="1" applyFont="1" applyBorder="1" applyAlignment="1">
      <alignment horizontal="center" vertical="center"/>
    </xf>
    <xf numFmtId="43" fontId="25" fillId="0" borderId="4" xfId="1" applyFont="1" applyBorder="1" applyAlignment="1">
      <alignment horizontal="center" vertical="center"/>
    </xf>
    <xf numFmtId="170" fontId="0" fillId="0" borderId="0" xfId="1" applyNumberFormat="1" applyFont="1"/>
    <xf numFmtId="3" fontId="45" fillId="0" borderId="4" xfId="0" applyNumberFormat="1" applyFont="1" applyBorder="1" applyAlignment="1">
      <alignment horizontal="center" vertical="center"/>
    </xf>
    <xf numFmtId="0" fontId="51" fillId="0" borderId="0" xfId="2" applyFont="1" applyAlignment="1">
      <alignment horizontal="left"/>
    </xf>
    <xf numFmtId="1" fontId="8" fillId="0" borderId="1" xfId="0" applyNumberFormat="1" applyFont="1" applyBorder="1" applyAlignment="1">
      <alignment horizontal="center" vertical="center"/>
    </xf>
    <xf numFmtId="0" fontId="35" fillId="0" borderId="0" xfId="0" applyFont="1" applyAlignment="1">
      <alignment horizontal="left" vertical="center"/>
    </xf>
    <xf numFmtId="0" fontId="36" fillId="0" borderId="0" xfId="0" applyFont="1" applyAlignment="1">
      <alignment horizontal="left" vertical="center"/>
    </xf>
    <xf numFmtId="43" fontId="6" fillId="0" borderId="0" xfId="0" applyNumberFormat="1" applyFont="1"/>
    <xf numFmtId="0" fontId="38" fillId="0" borderId="4" xfId="0" applyFont="1" applyBorder="1" applyAlignment="1">
      <alignment horizontal="right" vertical="center"/>
    </xf>
    <xf numFmtId="4" fontId="44" fillId="0" borderId="4" xfId="0" applyNumberFormat="1" applyFont="1" applyBorder="1" applyAlignment="1">
      <alignment horizontal="center" vertical="center"/>
    </xf>
    <xf numFmtId="0" fontId="35" fillId="0" borderId="0" xfId="0" applyFont="1" applyAlignment="1">
      <alignment horizontal="left" vertical="center" indent="2"/>
    </xf>
    <xf numFmtId="0" fontId="35" fillId="0" borderId="0" xfId="0" applyFont="1" applyAlignment="1">
      <alignment vertical="center" wrapText="1"/>
    </xf>
    <xf numFmtId="0" fontId="8" fillId="0" borderId="0" xfId="0" applyFont="1" applyBorder="1" applyAlignment="1">
      <alignment horizontal="right" vertical="center"/>
    </xf>
    <xf numFmtId="3" fontId="8" fillId="0" borderId="0" xfId="0" applyNumberFormat="1" applyFont="1" applyBorder="1" applyAlignment="1">
      <alignment horizontal="right" vertical="center"/>
    </xf>
    <xf numFmtId="37" fontId="3" fillId="0" borderId="0" xfId="0" applyNumberFormat="1" applyFont="1" applyBorder="1" applyAlignment="1">
      <alignment horizontal="right" vertical="center"/>
    </xf>
    <xf numFmtId="4" fontId="3" fillId="0" borderId="0" xfId="0" applyNumberFormat="1" applyFont="1" applyBorder="1" applyAlignment="1">
      <alignment horizontal="right" vertical="center"/>
    </xf>
    <xf numFmtId="3" fontId="3" fillId="0" borderId="0" xfId="1" applyNumberFormat="1" applyFont="1" applyBorder="1" applyAlignment="1">
      <alignment horizontal="right" vertical="center"/>
    </xf>
    <xf numFmtId="37" fontId="8" fillId="0" borderId="0" xfId="0" applyNumberFormat="1" applyFont="1" applyBorder="1" applyAlignment="1">
      <alignment horizontal="right" vertical="center"/>
    </xf>
    <xf numFmtId="4" fontId="8" fillId="0" borderId="10" xfId="0" applyNumberFormat="1" applyFont="1" applyBorder="1" applyAlignment="1">
      <alignment horizontal="right" vertical="center"/>
    </xf>
    <xf numFmtId="43" fontId="3" fillId="0" borderId="13" xfId="1" applyFont="1" applyBorder="1" applyAlignment="1">
      <alignment horizontal="right" vertical="center"/>
    </xf>
    <xf numFmtId="43" fontId="3" fillId="0" borderId="14" xfId="1" quotePrefix="1" applyFont="1" applyBorder="1" applyAlignment="1">
      <alignment horizontal="right" vertical="center"/>
    </xf>
    <xf numFmtId="43" fontId="8" fillId="0" borderId="13" xfId="1" applyFont="1" applyBorder="1" applyAlignment="1">
      <alignment horizontal="center" vertical="center"/>
    </xf>
    <xf numFmtId="43" fontId="8" fillId="0" borderId="14" xfId="1" applyFont="1" applyBorder="1" applyAlignment="1">
      <alignment horizontal="right" vertical="center"/>
    </xf>
    <xf numFmtId="43" fontId="8" fillId="0" borderId="13" xfId="1" applyFont="1" applyBorder="1" applyAlignment="1">
      <alignment horizontal="right" vertical="center"/>
    </xf>
    <xf numFmtId="43" fontId="8" fillId="0" borderId="15" xfId="1" applyFont="1" applyBorder="1" applyAlignment="1">
      <alignment horizontal="right" vertical="center"/>
    </xf>
    <xf numFmtId="43" fontId="3" fillId="0" borderId="14" xfId="1" applyFont="1" applyBorder="1" applyAlignment="1">
      <alignment horizontal="right" vertical="center"/>
    </xf>
    <xf numFmtId="43" fontId="8" fillId="0" borderId="18" xfId="1" applyFont="1" applyBorder="1" applyAlignment="1">
      <alignment horizontal="right" vertical="center"/>
    </xf>
    <xf numFmtId="43" fontId="8" fillId="0" borderId="0" xfId="1" applyFont="1" applyBorder="1" applyAlignment="1">
      <alignment horizontal="right" vertical="center"/>
    </xf>
    <xf numFmtId="43" fontId="3" fillId="0" borderId="0" xfId="1" applyFont="1" applyBorder="1" applyAlignment="1">
      <alignment horizontal="right" vertical="center"/>
    </xf>
    <xf numFmtId="43" fontId="25" fillId="2" borderId="0" xfId="1" applyFont="1" applyFill="1" applyBorder="1" applyAlignment="1">
      <alignment horizontal="right" vertical="center"/>
    </xf>
    <xf numFmtId="43" fontId="8" fillId="0" borderId="2" xfId="1" applyFont="1" applyBorder="1" applyAlignment="1">
      <alignment horizontal="right" vertical="center"/>
    </xf>
    <xf numFmtId="43" fontId="3" fillId="0" borderId="2" xfId="1" applyFont="1" applyBorder="1" applyAlignment="1">
      <alignment horizontal="right" vertical="center"/>
    </xf>
    <xf numFmtId="43" fontId="8" fillId="0" borderId="3" xfId="1" applyFont="1" applyBorder="1" applyAlignment="1">
      <alignment horizontal="right" vertical="center"/>
    </xf>
    <xf numFmtId="43" fontId="3" fillId="0" borderId="8" xfId="1" applyFont="1" applyBorder="1" applyAlignment="1">
      <alignment horizontal="right"/>
    </xf>
    <xf numFmtId="43" fontId="3" fillId="0" borderId="8" xfId="1" applyFont="1" applyBorder="1" applyAlignment="1">
      <alignment horizontal="center"/>
    </xf>
    <xf numFmtId="43" fontId="3" fillId="0" borderId="5" xfId="1" applyFont="1" applyBorder="1" applyAlignment="1">
      <alignment horizontal="center"/>
    </xf>
    <xf numFmtId="43" fontId="28" fillId="0" borderId="4" xfId="1" applyFont="1" applyBorder="1" applyAlignment="1">
      <alignment horizontal="center" vertical="center"/>
    </xf>
    <xf numFmtId="43" fontId="28" fillId="0" borderId="19" xfId="1" applyFont="1" applyBorder="1" applyAlignment="1">
      <alignment horizontal="center" vertical="center"/>
    </xf>
    <xf numFmtId="43" fontId="3" fillId="0" borderId="8" xfId="1" applyFont="1" applyBorder="1" applyAlignment="1">
      <alignment horizontal="center" vertical="center"/>
    </xf>
    <xf numFmtId="43" fontId="42" fillId="0" borderId="4" xfId="1" applyFont="1" applyBorder="1" applyAlignment="1">
      <alignment horizontal="center" vertical="center"/>
    </xf>
    <xf numFmtId="170" fontId="42" fillId="0" borderId="4" xfId="1" applyNumberFormat="1" applyFont="1" applyBorder="1" applyAlignment="1">
      <alignment horizontal="center" vertical="center"/>
    </xf>
    <xf numFmtId="0" fontId="0" fillId="2" borderId="15" xfId="0" applyFill="1" applyBorder="1" applyAlignment="1">
      <alignment horizontal="left" vertical="center"/>
    </xf>
    <xf numFmtId="0" fontId="0" fillId="0" borderId="0" xfId="0" applyAlignment="1">
      <alignment vertical="top" wrapText="1"/>
    </xf>
    <xf numFmtId="0" fontId="0" fillId="0" borderId="0" xfId="0" applyAlignment="1">
      <alignment vertical="top"/>
    </xf>
    <xf numFmtId="0" fontId="4" fillId="2" borderId="0" xfId="0" applyFont="1" applyFill="1" applyAlignment="1">
      <alignment horizontal="right"/>
    </xf>
    <xf numFmtId="1" fontId="8" fillId="0" borderId="2" xfId="0" applyNumberFormat="1" applyFont="1" applyBorder="1" applyAlignment="1">
      <alignment horizontal="right" vertical="center"/>
    </xf>
    <xf numFmtId="3" fontId="25" fillId="0" borderId="0" xfId="0" applyNumberFormat="1" applyFont="1" applyBorder="1" applyAlignment="1">
      <alignment horizontal="right" vertical="center"/>
    </xf>
    <xf numFmtId="3" fontId="25" fillId="0" borderId="1" xfId="0" applyNumberFormat="1" applyFont="1" applyBorder="1" applyAlignment="1">
      <alignment horizontal="right" vertical="center"/>
    </xf>
    <xf numFmtId="3" fontId="8" fillId="0" borderId="1" xfId="0" applyNumberFormat="1" applyFont="1" applyBorder="1" applyAlignment="1">
      <alignment horizontal="right" vertical="center"/>
    </xf>
    <xf numFmtId="3" fontId="3" fillId="0" borderId="0" xfId="0" applyNumberFormat="1" applyFont="1" applyBorder="1" applyAlignment="1">
      <alignment horizontal="right" vertical="center"/>
    </xf>
    <xf numFmtId="3" fontId="8" fillId="0" borderId="2" xfId="0" applyNumberFormat="1" applyFont="1" applyBorder="1" applyAlignment="1">
      <alignment horizontal="right" vertical="center"/>
    </xf>
    <xf numFmtId="3" fontId="8" fillId="0" borderId="10" xfId="0" applyNumberFormat="1" applyFont="1" applyBorder="1" applyAlignment="1">
      <alignment horizontal="right" vertical="center"/>
    </xf>
    <xf numFmtId="3" fontId="0" fillId="0" borderId="1" xfId="0" applyNumberFormat="1" applyBorder="1" applyAlignment="1">
      <alignment horizontal="right" vertical="center"/>
    </xf>
    <xf numFmtId="3" fontId="0" fillId="0" borderId="0" xfId="0" applyNumberFormat="1" applyAlignment="1">
      <alignment horizontal="right"/>
    </xf>
    <xf numFmtId="3" fontId="15" fillId="0" borderId="0" xfId="0" applyNumberFormat="1" applyFont="1" applyAlignment="1">
      <alignment horizontal="right"/>
    </xf>
    <xf numFmtId="0" fontId="0" fillId="0" borderId="0" xfId="0" applyAlignment="1">
      <alignment horizontal="right"/>
    </xf>
    <xf numFmtId="0" fontId="4" fillId="0" borderId="0" xfId="0" applyFont="1" applyAlignment="1">
      <alignment horizontal="right"/>
    </xf>
    <xf numFmtId="1" fontId="8" fillId="0" borderId="15" xfId="0" applyNumberFormat="1" applyFont="1" applyBorder="1" applyAlignment="1">
      <alignment horizontal="right" vertical="center"/>
    </xf>
    <xf numFmtId="3" fontId="25" fillId="0" borderId="13" xfId="0" applyNumberFormat="1" applyFont="1" applyBorder="1" applyAlignment="1">
      <alignment horizontal="right" vertical="center"/>
    </xf>
    <xf numFmtId="3" fontId="25" fillId="0" borderId="14" xfId="0" applyNumberFormat="1" applyFont="1" applyBorder="1" applyAlignment="1">
      <alignment horizontal="right" vertical="center"/>
    </xf>
    <xf numFmtId="3" fontId="8" fillId="0" borderId="14" xfId="0" applyNumberFormat="1" applyFont="1" applyBorder="1" applyAlignment="1">
      <alignment horizontal="right" vertical="center"/>
    </xf>
    <xf numFmtId="3" fontId="8" fillId="0" borderId="15" xfId="0" applyNumberFormat="1" applyFont="1" applyBorder="1" applyAlignment="1">
      <alignment horizontal="right" vertical="center"/>
    </xf>
    <xf numFmtId="3" fontId="8" fillId="0" borderId="18" xfId="0" applyNumberFormat="1" applyFont="1" applyBorder="1" applyAlignment="1">
      <alignment horizontal="right" vertical="center"/>
    </xf>
    <xf numFmtId="3" fontId="0" fillId="0" borderId="14" xfId="0" applyNumberFormat="1" applyBorder="1" applyAlignment="1">
      <alignment horizontal="right" vertical="center"/>
    </xf>
    <xf numFmtId="4" fontId="25" fillId="2" borderId="4" xfId="0" applyNumberFormat="1" applyFont="1" applyFill="1" applyBorder="1" applyAlignment="1">
      <alignment horizontal="center" vertical="center"/>
    </xf>
    <xf numFmtId="4" fontId="25" fillId="0" borderId="0" xfId="0" applyNumberFormat="1" applyFont="1" applyBorder="1" applyAlignment="1">
      <alignment horizontal="right" vertical="center"/>
    </xf>
    <xf numFmtId="168" fontId="38" fillId="0" borderId="4" xfId="0" applyNumberFormat="1" applyFont="1" applyBorder="1" applyAlignment="1">
      <alignment horizontal="right" vertical="center"/>
    </xf>
    <xf numFmtId="171" fontId="0" fillId="0" borderId="4" xfId="1" applyNumberFormat="1" applyFont="1" applyBorder="1" applyAlignment="1">
      <alignment horizontal="right" vertical="center"/>
    </xf>
    <xf numFmtId="0" fontId="4" fillId="0" borderId="0" xfId="0" applyFont="1" applyAlignment="1">
      <alignment horizontal="center"/>
    </xf>
    <xf numFmtId="4" fontId="25" fillId="0" borderId="13" xfId="0" applyNumberFormat="1" applyFont="1" applyBorder="1" applyAlignment="1">
      <alignment horizontal="right"/>
    </xf>
    <xf numFmtId="4" fontId="25" fillId="0" borderId="14" xfId="0" applyNumberFormat="1" applyFont="1" applyBorder="1" applyAlignment="1">
      <alignment horizontal="right"/>
    </xf>
    <xf numFmtId="4" fontId="8" fillId="0" borderId="14" xfId="0" applyNumberFormat="1" applyFont="1" applyBorder="1" applyAlignment="1">
      <alignment horizontal="right"/>
    </xf>
    <xf numFmtId="4" fontId="8" fillId="0" borderId="15" xfId="0" applyNumberFormat="1" applyFont="1" applyBorder="1" applyAlignment="1">
      <alignment horizontal="right"/>
    </xf>
    <xf numFmtId="4" fontId="8" fillId="0" borderId="18" xfId="0" applyNumberFormat="1" applyFont="1" applyBorder="1" applyAlignment="1">
      <alignment horizontal="right"/>
    </xf>
    <xf numFmtId="4" fontId="25" fillId="0" borderId="1" xfId="0" applyNumberFormat="1" applyFont="1" applyBorder="1" applyAlignment="1">
      <alignment horizontal="right" vertical="center"/>
    </xf>
    <xf numFmtId="4" fontId="8" fillId="0" borderId="1" xfId="0" applyNumberFormat="1" applyFont="1" applyBorder="1" applyAlignment="1">
      <alignment horizontal="right" vertical="center"/>
    </xf>
    <xf numFmtId="4" fontId="8" fillId="0" borderId="2" xfId="0" applyNumberFormat="1" applyFont="1" applyBorder="1" applyAlignment="1">
      <alignment horizontal="right" vertical="center"/>
    </xf>
    <xf numFmtId="4" fontId="56" fillId="0" borderId="0" xfId="0" applyNumberFormat="1" applyFont="1"/>
    <xf numFmtId="0" fontId="56" fillId="0" borderId="0" xfId="0" applyFont="1"/>
    <xf numFmtId="4" fontId="2" fillId="0" borderId="0" xfId="0" applyNumberFormat="1" applyFont="1"/>
    <xf numFmtId="4" fontId="55" fillId="0" borderId="0" xfId="4" applyNumberFormat="1" applyFont="1" applyBorder="1" applyAlignment="1">
      <alignment vertical="center"/>
    </xf>
    <xf numFmtId="4" fontId="8" fillId="0" borderId="4" xfId="4" applyNumberFormat="1" applyFont="1" applyBorder="1" applyAlignment="1">
      <alignment vertical="center"/>
    </xf>
    <xf numFmtId="3" fontId="2" fillId="0" borderId="0" xfId="0" applyNumberFormat="1" applyFont="1"/>
    <xf numFmtId="4" fontId="8" fillId="0" borderId="0" xfId="4" applyNumberFormat="1" applyFont="1" applyBorder="1" applyAlignment="1">
      <alignment vertical="center"/>
    </xf>
    <xf numFmtId="43" fontId="3" fillId="0" borderId="1" xfId="1" applyFont="1" applyBorder="1" applyAlignment="1">
      <alignment horizontal="right" vertical="center"/>
    </xf>
    <xf numFmtId="170" fontId="3" fillId="0" borderId="1" xfId="1" applyNumberFormat="1" applyFont="1" applyBorder="1" applyAlignment="1">
      <alignment vertical="center"/>
    </xf>
    <xf numFmtId="170" fontId="3" fillId="0" borderId="0" xfId="1" applyNumberFormat="1" applyFont="1" applyBorder="1" applyAlignment="1">
      <alignment horizontal="right"/>
    </xf>
    <xf numFmtId="171" fontId="0" fillId="0" borderId="4" xfId="1" applyNumberFormat="1" applyFont="1" applyBorder="1"/>
    <xf numFmtId="4" fontId="3" fillId="0" borderId="4" xfId="4" applyNumberFormat="1" applyFont="1" applyBorder="1" applyAlignment="1">
      <alignment vertical="center"/>
    </xf>
    <xf numFmtId="4" fontId="3" fillId="0" borderId="4" xfId="4" applyNumberFormat="1" applyFont="1" applyBorder="1" applyAlignment="1">
      <alignment horizontal="right" vertical="center"/>
    </xf>
    <xf numFmtId="4" fontId="3" fillId="0" borderId="4" xfId="4" applyNumberFormat="1" applyFont="1" applyBorder="1" applyAlignment="1">
      <alignment vertical="center"/>
    </xf>
    <xf numFmtId="171" fontId="0" fillId="0" borderId="4" xfId="1" applyNumberFormat="1" applyFont="1" applyFill="1" applyBorder="1"/>
    <xf numFmtId="43" fontId="57" fillId="0" borderId="0" xfId="1" applyFont="1"/>
    <xf numFmtId="4" fontId="25" fillId="2" borderId="1" xfId="0" applyNumberFormat="1" applyFont="1" applyFill="1" applyBorder="1" applyAlignment="1">
      <alignment horizontal="right" vertical="center"/>
    </xf>
    <xf numFmtId="4" fontId="3" fillId="0" borderId="13" xfId="0" applyNumberFormat="1" applyFont="1" applyBorder="1" applyAlignment="1">
      <alignment horizontal="right" vertical="center"/>
    </xf>
    <xf numFmtId="3" fontId="25" fillId="2" borderId="0" xfId="0" applyNumberFormat="1" applyFont="1" applyFill="1" applyBorder="1" applyAlignment="1">
      <alignment horizontal="right" vertical="center"/>
    </xf>
    <xf numFmtId="4" fontId="25" fillId="2" borderId="13" xfId="0" applyNumberFormat="1" applyFont="1" applyFill="1" applyBorder="1" applyAlignment="1">
      <alignment horizontal="right" vertical="center"/>
    </xf>
    <xf numFmtId="0" fontId="25" fillId="2" borderId="1" xfId="0" applyFont="1" applyFill="1" applyBorder="1" applyAlignment="1">
      <alignment horizontal="right"/>
    </xf>
    <xf numFmtId="4" fontId="25" fillId="2" borderId="14" xfId="0" applyNumberFormat="1" applyFont="1" applyFill="1" applyBorder="1" applyAlignment="1">
      <alignment horizontal="right"/>
    </xf>
    <xf numFmtId="43" fontId="25" fillId="2" borderId="13" xfId="1" applyFont="1" applyFill="1" applyBorder="1" applyAlignment="1">
      <alignment horizontal="right" vertical="center"/>
    </xf>
    <xf numFmtId="43" fontId="8" fillId="2" borderId="2" xfId="1" applyFont="1" applyFill="1" applyBorder="1" applyAlignment="1">
      <alignment horizontal="right" vertical="center"/>
    </xf>
    <xf numFmtId="43" fontId="8" fillId="2" borderId="15" xfId="1" applyFont="1" applyFill="1" applyBorder="1" applyAlignment="1">
      <alignment horizontal="right" vertical="center"/>
    </xf>
    <xf numFmtId="43" fontId="25" fillId="0" borderId="0" xfId="1" applyFont="1" applyBorder="1" applyAlignment="1">
      <alignment horizontal="right" vertical="center"/>
    </xf>
    <xf numFmtId="43" fontId="8" fillId="2" borderId="0" xfId="1" applyFont="1" applyFill="1" applyBorder="1" applyAlignment="1">
      <alignment horizontal="right" vertical="center"/>
    </xf>
    <xf numFmtId="43" fontId="8" fillId="2" borderId="13" xfId="1" applyFont="1" applyFill="1" applyBorder="1" applyAlignment="1">
      <alignment horizontal="right" vertical="center"/>
    </xf>
    <xf numFmtId="43" fontId="3" fillId="2" borderId="0" xfId="1" applyFont="1" applyFill="1" applyBorder="1" applyAlignment="1">
      <alignment horizontal="right" vertical="center"/>
    </xf>
    <xf numFmtId="43" fontId="3" fillId="2" borderId="1" xfId="1" applyFont="1" applyFill="1" applyBorder="1" applyAlignment="1">
      <alignment horizontal="right" vertical="center"/>
    </xf>
    <xf numFmtId="43" fontId="3" fillId="2" borderId="14" xfId="1" applyFont="1" applyFill="1" applyBorder="1" applyAlignment="1">
      <alignment horizontal="right" vertical="center"/>
    </xf>
    <xf numFmtId="43" fontId="8" fillId="2" borderId="10" xfId="1" applyFont="1" applyFill="1" applyBorder="1" applyAlignment="1">
      <alignment horizontal="right" vertical="center"/>
    </xf>
    <xf numFmtId="43" fontId="8" fillId="2" borderId="18" xfId="1" applyFont="1" applyFill="1" applyBorder="1" applyAlignment="1">
      <alignment horizontal="right" vertical="center"/>
    </xf>
    <xf numFmtId="43" fontId="8" fillId="2" borderId="1" xfId="1" applyFont="1" applyFill="1" applyBorder="1" applyAlignment="1">
      <alignment horizontal="right" vertical="center"/>
    </xf>
    <xf numFmtId="43" fontId="8" fillId="2" borderId="14" xfId="1" applyFont="1" applyFill="1" applyBorder="1" applyAlignment="1">
      <alignment horizontal="right" vertical="center"/>
    </xf>
    <xf numFmtId="43" fontId="11" fillId="2" borderId="10" xfId="1" applyFont="1" applyFill="1" applyBorder="1" applyAlignment="1">
      <alignment horizontal="right" vertical="center"/>
    </xf>
    <xf numFmtId="43" fontId="11" fillId="2" borderId="18" xfId="1" applyFont="1" applyFill="1" applyBorder="1" applyAlignment="1">
      <alignment horizontal="right" vertical="center"/>
    </xf>
    <xf numFmtId="0" fontId="53" fillId="0" borderId="0" xfId="0" applyFont="1" applyAlignment="1"/>
    <xf numFmtId="0" fontId="26" fillId="0" borderId="0" xfId="0" applyFont="1" applyAlignment="1">
      <alignment vertical="center"/>
    </xf>
    <xf numFmtId="168" fontId="25" fillId="2" borderId="1" xfId="0" applyNumberFormat="1" applyFont="1" applyFill="1" applyBorder="1" applyAlignment="1">
      <alignment horizontal="right"/>
    </xf>
    <xf numFmtId="0" fontId="25" fillId="2" borderId="14" xfId="0" applyFont="1" applyFill="1" applyBorder="1" applyAlignment="1">
      <alignment horizontal="right"/>
    </xf>
    <xf numFmtId="170" fontId="25" fillId="2" borderId="0" xfId="1" applyNumberFormat="1" applyFont="1" applyFill="1" applyBorder="1" applyAlignment="1">
      <alignment horizontal="right"/>
    </xf>
    <xf numFmtId="170" fontId="25" fillId="2" borderId="13" xfId="1" applyNumberFormat="1" applyFont="1" applyFill="1" applyBorder="1" applyAlignment="1">
      <alignment horizontal="right"/>
    </xf>
    <xf numFmtId="170" fontId="8" fillId="2" borderId="2" xfId="1" applyNumberFormat="1" applyFont="1" applyFill="1" applyBorder="1" applyAlignment="1">
      <alignment horizontal="right"/>
    </xf>
    <xf numFmtId="170" fontId="8" fillId="2" borderId="15" xfId="1" applyNumberFormat="1" applyFont="1" applyFill="1" applyBorder="1" applyAlignment="1">
      <alignment horizontal="right"/>
    </xf>
    <xf numFmtId="170" fontId="8" fillId="2" borderId="0" xfId="1" applyNumberFormat="1" applyFont="1" applyFill="1" applyBorder="1" applyAlignment="1">
      <alignment horizontal="right"/>
    </xf>
    <xf numFmtId="170" fontId="8" fillId="2" borderId="13" xfId="1" applyNumberFormat="1" applyFont="1" applyFill="1" applyBorder="1" applyAlignment="1">
      <alignment horizontal="right"/>
    </xf>
    <xf numFmtId="170" fontId="3" fillId="2" borderId="13" xfId="1" applyNumberFormat="1" applyFont="1" applyFill="1" applyBorder="1" applyAlignment="1">
      <alignment horizontal="right"/>
    </xf>
    <xf numFmtId="170" fontId="3" fillId="2" borderId="0" xfId="1" applyNumberFormat="1" applyFont="1" applyFill="1" applyBorder="1" applyAlignment="1">
      <alignment horizontal="right"/>
    </xf>
    <xf numFmtId="170" fontId="8" fillId="2" borderId="10" xfId="1" applyNumberFormat="1" applyFont="1" applyFill="1" applyBorder="1" applyAlignment="1">
      <alignment horizontal="right"/>
    </xf>
    <xf numFmtId="170" fontId="8" fillId="2" borderId="18" xfId="1" applyNumberFormat="1" applyFont="1" applyFill="1" applyBorder="1" applyAlignment="1">
      <alignment horizontal="right"/>
    </xf>
    <xf numFmtId="170" fontId="8" fillId="2" borderId="1" xfId="1" applyNumberFormat="1" applyFont="1" applyFill="1" applyBorder="1" applyAlignment="1">
      <alignment horizontal="right"/>
    </xf>
    <xf numFmtId="170" fontId="8" fillId="2" borderId="14" xfId="1" applyNumberFormat="1" applyFont="1" applyFill="1" applyBorder="1" applyAlignment="1">
      <alignment horizontal="right"/>
    </xf>
    <xf numFmtId="170" fontId="8" fillId="2" borderId="11" xfId="1" applyNumberFormat="1" applyFont="1" applyFill="1" applyBorder="1" applyAlignment="1">
      <alignment horizontal="right"/>
    </xf>
    <xf numFmtId="170" fontId="8" fillId="0" borderId="2" xfId="1" applyNumberFormat="1" applyFont="1" applyBorder="1" applyAlignment="1">
      <alignment horizontal="right"/>
    </xf>
    <xf numFmtId="170" fontId="8" fillId="0" borderId="15" xfId="1" applyNumberFormat="1" applyFont="1" applyBorder="1" applyAlignment="1">
      <alignment horizontal="right"/>
    </xf>
    <xf numFmtId="170" fontId="8" fillId="0" borderId="1" xfId="1" applyNumberFormat="1" applyFont="1" applyBorder="1" applyAlignment="1">
      <alignment horizontal="right"/>
    </xf>
    <xf numFmtId="170" fontId="8" fillId="0" borderId="0" xfId="1" applyNumberFormat="1" applyFont="1" applyBorder="1" applyAlignment="1">
      <alignment horizontal="center"/>
    </xf>
    <xf numFmtId="170" fontId="8" fillId="0" borderId="14" xfId="1" applyNumberFormat="1" applyFont="1" applyBorder="1" applyAlignment="1">
      <alignment horizontal="center"/>
    </xf>
    <xf numFmtId="170" fontId="8" fillId="0" borderId="13" xfId="1" applyNumberFormat="1" applyFont="1" applyBorder="1" applyAlignment="1">
      <alignment horizontal="center"/>
    </xf>
    <xf numFmtId="170" fontId="3" fillId="0" borderId="0" xfId="1" applyNumberFormat="1" applyFont="1" applyBorder="1"/>
    <xf numFmtId="170" fontId="3" fillId="0" borderId="13" xfId="1" applyNumberFormat="1" applyFont="1" applyBorder="1" applyAlignment="1">
      <alignment horizontal="center"/>
    </xf>
    <xf numFmtId="170" fontId="3" fillId="0" borderId="0" xfId="1" applyNumberFormat="1" applyFont="1" applyBorder="1" applyAlignment="1">
      <alignment vertical="center"/>
    </xf>
    <xf numFmtId="170" fontId="3" fillId="0" borderId="13" xfId="1" applyNumberFormat="1" applyFont="1" applyBorder="1" applyAlignment="1">
      <alignment vertical="center"/>
    </xf>
    <xf numFmtId="170" fontId="25" fillId="2" borderId="0" xfId="1" applyNumberFormat="1" applyFont="1" applyFill="1" applyBorder="1"/>
    <xf numFmtId="170" fontId="3" fillId="0" borderId="2" xfId="1" applyNumberFormat="1" applyFont="1" applyBorder="1" applyAlignment="1">
      <alignment horizontal="right"/>
    </xf>
    <xf numFmtId="170" fontId="3" fillId="0" borderId="15" xfId="1" applyNumberFormat="1" applyFont="1" applyBorder="1" applyAlignment="1">
      <alignment horizontal="right"/>
    </xf>
    <xf numFmtId="170" fontId="3" fillId="0" borderId="13" xfId="1" applyNumberFormat="1" applyFont="1" applyBorder="1" applyAlignment="1">
      <alignment horizontal="right"/>
    </xf>
    <xf numFmtId="170" fontId="3" fillId="0" borderId="14" xfId="1" applyNumberFormat="1" applyFont="1" applyBorder="1" applyAlignment="1">
      <alignment horizontal="right"/>
    </xf>
    <xf numFmtId="170" fontId="3" fillId="0" borderId="1" xfId="1" applyNumberFormat="1" applyFont="1" applyBorder="1"/>
    <xf numFmtId="170" fontId="8" fillId="0" borderId="3" xfId="1" applyNumberFormat="1" applyFont="1" applyBorder="1"/>
    <xf numFmtId="170" fontId="8" fillId="0" borderId="0" xfId="1" applyNumberFormat="1" applyFont="1" applyBorder="1"/>
    <xf numFmtId="170" fontId="8" fillId="0" borderId="18" xfId="1" applyNumberFormat="1" applyFont="1" applyBorder="1"/>
    <xf numFmtId="43" fontId="38" fillId="0" borderId="4" xfId="1" applyFont="1" applyBorder="1" applyAlignment="1">
      <alignment horizontal="center" vertical="center"/>
    </xf>
    <xf numFmtId="170" fontId="38" fillId="0" borderId="4" xfId="1" applyNumberFormat="1" applyFont="1" applyBorder="1" applyAlignment="1">
      <alignment horizontal="center" vertical="center"/>
    </xf>
    <xf numFmtId="0" fontId="49" fillId="2" borderId="4" xfId="0" applyFont="1" applyFill="1" applyBorder="1" applyAlignment="1">
      <alignment horizontal="center" vertical="center" wrapText="1"/>
    </xf>
    <xf numFmtId="43" fontId="0" fillId="2" borderId="15" xfId="1" applyFont="1" applyFill="1" applyBorder="1" applyAlignment="1">
      <alignment horizontal="right" vertical="center"/>
    </xf>
    <xf numFmtId="10" fontId="0" fillId="2" borderId="15" xfId="3" applyNumberFormat="1" applyFont="1" applyFill="1" applyBorder="1" applyAlignment="1">
      <alignment horizontal="right" vertical="center"/>
    </xf>
    <xf numFmtId="169" fontId="0" fillId="2" borderId="15" xfId="0" applyNumberFormat="1" applyFill="1" applyBorder="1" applyAlignment="1">
      <alignment horizontal="right" vertical="center"/>
    </xf>
    <xf numFmtId="43" fontId="50" fillId="0" borderId="15" xfId="0" applyNumberFormat="1" applyFont="1" applyBorder="1" applyAlignment="1">
      <alignment horizontal="right"/>
    </xf>
    <xf numFmtId="0" fontId="52" fillId="2" borderId="0" xfId="0" applyFont="1" applyFill="1" applyAlignment="1">
      <alignment horizontal="left" vertical="center"/>
    </xf>
    <xf numFmtId="43" fontId="52" fillId="0" borderId="0" xfId="0" applyNumberFormat="1" applyFont="1"/>
    <xf numFmtId="0" fontId="23" fillId="3" borderId="0" xfId="0" applyFont="1" applyFill="1" applyAlignment="1">
      <alignment horizontal="center" vertical="center"/>
    </xf>
    <xf numFmtId="0" fontId="21" fillId="3" borderId="0" xfId="0" applyFont="1" applyFill="1" applyAlignment="1">
      <alignment horizontal="center" vertical="center"/>
    </xf>
    <xf numFmtId="14" fontId="21" fillId="3" borderId="0" xfId="0" applyNumberFormat="1" applyFont="1" applyFill="1" applyAlignment="1">
      <alignment horizontal="center" vertical="center"/>
    </xf>
    <xf numFmtId="0" fontId="8" fillId="0" borderId="0" xfId="0" applyFont="1" applyAlignment="1">
      <alignment horizontal="center"/>
    </xf>
    <xf numFmtId="0" fontId="53" fillId="0" borderId="0" xfId="0" applyFont="1" applyAlignment="1">
      <alignment horizontal="center"/>
    </xf>
    <xf numFmtId="1" fontId="8" fillId="0" borderId="7" xfId="0" applyNumberFormat="1" applyFont="1" applyBorder="1" applyAlignment="1">
      <alignment horizontal="center" vertical="center"/>
    </xf>
    <xf numFmtId="1" fontId="8" fillId="0" borderId="14" xfId="0" applyNumberFormat="1" applyFont="1" applyBorder="1" applyAlignment="1">
      <alignment horizontal="center" vertical="center"/>
    </xf>
    <xf numFmtId="1" fontId="8" fillId="0" borderId="11" xfId="0" applyNumberFormat="1" applyFont="1" applyBorder="1" applyAlignment="1">
      <alignment horizontal="center" vertical="center"/>
    </xf>
    <xf numFmtId="1" fontId="8" fillId="0" borderId="1" xfId="0" applyNumberFormat="1" applyFont="1" applyBorder="1" applyAlignment="1">
      <alignment horizontal="center" vertical="center"/>
    </xf>
    <xf numFmtId="0" fontId="4" fillId="0" borderId="0" xfId="0" applyFont="1" applyAlignment="1">
      <alignment horizontal="center"/>
    </xf>
    <xf numFmtId="0" fontId="7" fillId="0" borderId="0" xfId="0" applyFont="1" applyAlignment="1">
      <alignment horizontal="center"/>
    </xf>
    <xf numFmtId="14" fontId="10" fillId="0" borderId="0" xfId="0" applyNumberFormat="1" applyFont="1" applyAlignment="1">
      <alignment horizontal="center"/>
    </xf>
    <xf numFmtId="0" fontId="25" fillId="0" borderId="0" xfId="0" applyFont="1" applyAlignment="1">
      <alignment horizontal="center"/>
    </xf>
    <xf numFmtId="0" fontId="54" fillId="0" borderId="0" xfId="0" applyFont="1" applyAlignment="1">
      <alignment horizontal="center"/>
    </xf>
    <xf numFmtId="0" fontId="12" fillId="0" borderId="0" xfId="0" applyFont="1" applyAlignment="1">
      <alignment horizontal="center"/>
    </xf>
    <xf numFmtId="0" fontId="8" fillId="0" borderId="1" xfId="0" applyFont="1" applyBorder="1" applyAlignment="1">
      <alignment horizontal="center" vertical="center"/>
    </xf>
    <xf numFmtId="0" fontId="8" fillId="0" borderId="14" xfId="0" applyFont="1" applyBorder="1" applyAlignment="1">
      <alignment horizontal="center" vertical="center"/>
    </xf>
    <xf numFmtId="0" fontId="29" fillId="0" borderId="0" xfId="0" applyFont="1" applyAlignment="1">
      <alignment horizontal="center" vertical="center"/>
    </xf>
    <xf numFmtId="0" fontId="29" fillId="0" borderId="0" xfId="0" applyFont="1" applyAlignment="1">
      <alignment horizontal="center"/>
    </xf>
    <xf numFmtId="0" fontId="5" fillId="0" borderId="0" xfId="0" applyFont="1" applyAlignment="1">
      <alignment horizontal="center"/>
    </xf>
    <xf numFmtId="0" fontId="30" fillId="0" borderId="0" xfId="0" applyFont="1" applyAlignment="1">
      <alignment horizontal="center"/>
    </xf>
    <xf numFmtId="0" fontId="10" fillId="0" borderId="0" xfId="0" applyFont="1" applyAlignment="1">
      <alignment horizontal="center"/>
    </xf>
    <xf numFmtId="0" fontId="15" fillId="0" borderId="0" xfId="0" applyFont="1" applyAlignment="1">
      <alignment horizontal="center"/>
    </xf>
    <xf numFmtId="0" fontId="2" fillId="0" borderId="1" xfId="0" applyFont="1" applyBorder="1" applyAlignment="1">
      <alignment horizontal="center"/>
    </xf>
    <xf numFmtId="0" fontId="32" fillId="0" borderId="0" xfId="0" applyFont="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left" vertical="center" wrapText="1"/>
    </xf>
    <xf numFmtId="0" fontId="35" fillId="0" borderId="0" xfId="0" applyFont="1" applyAlignment="1">
      <alignment horizontal="center" vertical="center"/>
    </xf>
    <xf numFmtId="0" fontId="35" fillId="0" borderId="0" xfId="0" applyFont="1" applyAlignment="1">
      <alignment horizontal="left" vertical="center"/>
    </xf>
    <xf numFmtId="0" fontId="25" fillId="0" borderId="0" xfId="0" applyFont="1" applyAlignment="1">
      <alignment horizontal="left" vertical="center" wrapText="1"/>
    </xf>
    <xf numFmtId="0" fontId="28" fillId="0" borderId="0" xfId="0" applyFont="1" applyAlignment="1">
      <alignment horizontal="left" vertical="center" wrapText="1"/>
    </xf>
    <xf numFmtId="0" fontId="36" fillId="0" borderId="0" xfId="0" applyFont="1" applyAlignment="1">
      <alignment horizontal="left" vertical="center"/>
    </xf>
    <xf numFmtId="0" fontId="0" fillId="0" borderId="0" xfId="0" applyAlignment="1">
      <alignment horizontal="left" vertical="center" wrapText="1"/>
    </xf>
    <xf numFmtId="0" fontId="35" fillId="0" borderId="0" xfId="0" applyFont="1" applyAlignment="1">
      <alignment horizontal="left" vertical="center" wrapText="1"/>
    </xf>
    <xf numFmtId="0" fontId="36" fillId="0" borderId="0" xfId="0" applyFont="1" applyAlignment="1">
      <alignment horizontal="left" vertical="top" wrapText="1"/>
    </xf>
    <xf numFmtId="0" fontId="38" fillId="0" borderId="5" xfId="0" applyFont="1" applyBorder="1" applyAlignment="1">
      <alignment horizontal="center" vertical="center" wrapText="1"/>
    </xf>
    <xf numFmtId="0" fontId="38" fillId="0" borderId="9" xfId="0" applyFont="1" applyBorder="1" applyAlignment="1">
      <alignment horizontal="center" vertical="center" wrapText="1"/>
    </xf>
    <xf numFmtId="0" fontId="40" fillId="0" borderId="0" xfId="0" applyFont="1" applyAlignment="1">
      <alignment horizontal="left" vertical="top" wrapText="1"/>
    </xf>
    <xf numFmtId="0" fontId="40" fillId="0" borderId="0" xfId="0" applyFont="1" applyAlignment="1">
      <alignment horizontal="left" vertical="center" wrapText="1"/>
    </xf>
    <xf numFmtId="0" fontId="42" fillId="0" borderId="4" xfId="0" applyFont="1" applyBorder="1" applyAlignment="1">
      <alignment horizontal="center" vertical="center"/>
    </xf>
    <xf numFmtId="0" fontId="38" fillId="0" borderId="17" xfId="0" applyFont="1" applyBorder="1" applyAlignment="1">
      <alignment horizontal="center" vertical="center"/>
    </xf>
    <xf numFmtId="0" fontId="38" fillId="0" borderId="15" xfId="0" applyFont="1" applyBorder="1" applyAlignment="1">
      <alignment horizontal="center" vertical="center"/>
    </xf>
    <xf numFmtId="4" fontId="25" fillId="0" borderId="5" xfId="0" applyNumberFormat="1" applyFont="1" applyBorder="1" applyAlignment="1">
      <alignment horizontal="center" vertical="center"/>
    </xf>
    <xf numFmtId="4" fontId="25" fillId="0" borderId="9" xfId="0" applyNumberFormat="1" applyFont="1" applyBorder="1" applyAlignment="1">
      <alignment horizontal="center" vertical="center"/>
    </xf>
    <xf numFmtId="0" fontId="47" fillId="0" borderId="17" xfId="0" applyFont="1" applyBorder="1" applyAlignment="1">
      <alignment horizontal="center"/>
    </xf>
    <xf numFmtId="0" fontId="47" fillId="0" borderId="2" xfId="0" applyFont="1" applyBorder="1" applyAlignment="1">
      <alignment horizontal="center"/>
    </xf>
    <xf numFmtId="0" fontId="50" fillId="0" borderId="15" xfId="0" applyFont="1" applyBorder="1" applyAlignment="1">
      <alignment horizontal="right"/>
    </xf>
    <xf numFmtId="0" fontId="49" fillId="0" borderId="4" xfId="0" applyFont="1" applyBorder="1" applyAlignment="1">
      <alignment horizontal="center" vertical="center" wrapText="1"/>
    </xf>
  </cellXfs>
  <cellStyles count="13">
    <cellStyle name="Excel Built-in Normal" xfId="5" xr:uid="{00000000-0005-0000-0000-000000000000}"/>
    <cellStyle name="Hipervínculo" xfId="2" builtinId="8"/>
    <cellStyle name="Millares" xfId="1" builtinId="3"/>
    <cellStyle name="Millares [0] 2" xfId="8" xr:uid="{00000000-0005-0000-0000-000004000000}"/>
    <cellStyle name="Millares [0] 2 2" xfId="9" xr:uid="{00000000-0005-0000-0000-000005000000}"/>
    <cellStyle name="Millares [0] 3" xfId="7" xr:uid="{00000000-0005-0000-0000-000006000000}"/>
    <cellStyle name="Millares 2" xfId="10" xr:uid="{00000000-0005-0000-0000-000007000000}"/>
    <cellStyle name="Millares 3" xfId="6" xr:uid="{00000000-0005-0000-0000-000008000000}"/>
    <cellStyle name="Normal" xfId="0" builtinId="0"/>
    <cellStyle name="Normal 2" xfId="11" xr:uid="{00000000-0005-0000-0000-00000A000000}"/>
    <cellStyle name="Normal 3" xfId="4" xr:uid="{00000000-0005-0000-0000-00000B000000}"/>
    <cellStyle name="Porcentaje" xfId="3" builtinId="5"/>
    <cellStyle name="Porcentaje 2" xfId="12" xr:uid="{00000000-0005-0000-0000-00000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4"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3</xdr:col>
      <xdr:colOff>312613</xdr:colOff>
      <xdr:row>4</xdr:row>
      <xdr:rowOff>104776</xdr:rowOff>
    </xdr:to>
    <xdr:pic>
      <xdr:nvPicPr>
        <xdr:cNvPr id="2" name="Imagen 2">
          <a:extLst>
            <a:ext uri="{FF2B5EF4-FFF2-40B4-BE49-F238E27FC236}">
              <a16:creationId xmlns:a16="http://schemas.microsoft.com/office/drawing/2014/main" id="{78F41F8B-DB99-4A82-BC49-16051BA97C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
          <a:ext cx="2598613" cy="1181100"/>
        </a:xfrm>
        <a:prstGeom prst="rect">
          <a:avLst/>
        </a:prstGeom>
        <a:noFill/>
        <a:ln w="9525">
          <a:solidFill>
            <a:srgbClr val="17375E"/>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33"/>
  <sheetViews>
    <sheetView showGridLines="0" tabSelected="1" topLeftCell="A10" zoomScaleNormal="100" workbookViewId="0">
      <selection activeCell="Q17" sqref="Q17"/>
    </sheetView>
  </sheetViews>
  <sheetFormatPr baseColWidth="10" defaultRowHeight="15"/>
  <cols>
    <col min="5" max="5" width="15.140625" customWidth="1"/>
    <col min="9" max="9" width="13.28515625" customWidth="1"/>
    <col min="12" max="12" width="18.28515625" hidden="1" customWidth="1"/>
    <col min="13" max="13" width="15.85546875" hidden="1" customWidth="1"/>
    <col min="14" max="14" width="25" hidden="1" customWidth="1"/>
    <col min="15" max="15" width="14.42578125" hidden="1" customWidth="1"/>
    <col min="16" max="16" width="11.42578125" hidden="1" customWidth="1"/>
  </cols>
  <sheetData>
    <row r="1" spans="1:16">
      <c r="A1" s="60"/>
      <c r="B1" s="60"/>
      <c r="C1" s="60"/>
      <c r="D1" s="60"/>
      <c r="E1" s="60"/>
      <c r="F1" s="60"/>
      <c r="G1" s="60"/>
      <c r="H1" s="60"/>
      <c r="I1" s="60"/>
      <c r="J1" s="60"/>
      <c r="K1" s="60"/>
      <c r="N1" s="61" t="s">
        <v>64</v>
      </c>
      <c r="O1" s="62">
        <v>43831</v>
      </c>
    </row>
    <row r="2" spans="1:16" ht="23.25">
      <c r="A2" s="63"/>
      <c r="B2" s="63"/>
      <c r="C2" s="63"/>
      <c r="D2" s="60"/>
      <c r="E2" s="60"/>
      <c r="F2" s="60"/>
      <c r="G2" s="60"/>
      <c r="H2" s="60"/>
      <c r="I2" s="64"/>
      <c r="J2" s="65"/>
      <c r="K2" s="64"/>
      <c r="L2" t="s">
        <v>65</v>
      </c>
      <c r="M2" s="66">
        <v>6990.35</v>
      </c>
      <c r="N2" s="61" t="s">
        <v>66</v>
      </c>
      <c r="O2" s="62">
        <v>43738</v>
      </c>
      <c r="P2" s="67">
        <v>2019</v>
      </c>
    </row>
    <row r="3" spans="1:16" ht="23.25">
      <c r="A3" s="63"/>
      <c r="B3" s="63"/>
      <c r="C3" s="63"/>
      <c r="D3" s="60"/>
      <c r="E3" s="60"/>
      <c r="F3" s="60"/>
      <c r="G3" s="60"/>
      <c r="H3" s="60"/>
      <c r="I3" s="64"/>
      <c r="J3" s="68"/>
      <c r="K3" s="64"/>
      <c r="L3" t="s">
        <v>67</v>
      </c>
      <c r="M3" s="66">
        <v>6979.36</v>
      </c>
      <c r="N3" s="61" t="s">
        <v>68</v>
      </c>
      <c r="O3" s="62">
        <v>44104</v>
      </c>
      <c r="P3" s="67">
        <v>2020</v>
      </c>
    </row>
    <row r="4" spans="1:16" ht="23.25">
      <c r="A4" s="63"/>
      <c r="B4" s="63"/>
      <c r="C4" s="63"/>
      <c r="D4" s="60"/>
      <c r="E4" s="60"/>
      <c r="F4" s="60"/>
      <c r="G4" s="60"/>
      <c r="H4" s="60"/>
      <c r="I4" s="64"/>
      <c r="J4" s="68"/>
      <c r="K4" s="64"/>
      <c r="N4" s="61"/>
      <c r="O4" s="69">
        <f>+O3</f>
        <v>44104</v>
      </c>
    </row>
    <row r="5" spans="1:16" ht="23.25">
      <c r="A5" s="63"/>
      <c r="B5" s="63"/>
      <c r="C5" s="63"/>
      <c r="D5" s="60"/>
      <c r="E5" s="60"/>
      <c r="F5" s="60"/>
      <c r="G5" s="60"/>
      <c r="H5" s="60"/>
      <c r="I5" s="64"/>
      <c r="J5" s="70"/>
      <c r="K5" s="64"/>
    </row>
    <row r="6" spans="1:16" ht="10.5" customHeight="1">
      <c r="A6" s="63"/>
      <c r="B6" s="63"/>
      <c r="C6" s="63"/>
      <c r="D6" s="60"/>
      <c r="E6" s="60"/>
      <c r="F6" s="60"/>
      <c r="G6" s="60"/>
      <c r="H6" s="60"/>
      <c r="I6" s="60"/>
      <c r="J6" s="60"/>
      <c r="K6" s="60"/>
    </row>
    <row r="7" spans="1:16" ht="29.25" customHeight="1">
      <c r="A7" s="60"/>
      <c r="B7" s="60"/>
      <c r="C7" s="360" t="s">
        <v>82</v>
      </c>
      <c r="D7" s="360"/>
      <c r="E7" s="360"/>
      <c r="F7" s="360"/>
      <c r="G7" s="360"/>
      <c r="H7" s="360"/>
      <c r="I7" s="360"/>
      <c r="J7" s="60"/>
      <c r="K7" s="60"/>
    </row>
    <row r="8" spans="1:16" ht="22.5" customHeight="1">
      <c r="A8" s="60"/>
      <c r="B8" s="60"/>
      <c r="C8" s="360" t="s">
        <v>69</v>
      </c>
      <c r="D8" s="360"/>
      <c r="E8" s="360"/>
      <c r="F8" s="360"/>
      <c r="G8" s="360"/>
      <c r="H8" s="360"/>
      <c r="I8" s="360"/>
      <c r="J8" s="60"/>
      <c r="K8" s="60"/>
    </row>
    <row r="9" spans="1:16" ht="23.25">
      <c r="A9" s="60"/>
      <c r="B9" s="60"/>
      <c r="C9" s="361" t="s">
        <v>70</v>
      </c>
      <c r="D9" s="361"/>
      <c r="E9" s="361"/>
      <c r="F9" s="361"/>
      <c r="G9" s="361"/>
      <c r="H9" s="361"/>
      <c r="I9" s="361"/>
      <c r="J9" s="71"/>
      <c r="K9" s="60"/>
    </row>
    <row r="10" spans="1:16" ht="23.25">
      <c r="A10" s="60"/>
      <c r="B10" s="60"/>
      <c r="C10" s="362">
        <f>+O3</f>
        <v>44104</v>
      </c>
      <c r="D10" s="362"/>
      <c r="E10" s="362"/>
      <c r="F10" s="362"/>
      <c r="G10" s="362"/>
      <c r="H10" s="362"/>
      <c r="I10" s="362"/>
      <c r="J10" s="71"/>
      <c r="K10" s="60"/>
    </row>
    <row r="11" spans="1:16" ht="5.25" customHeight="1">
      <c r="A11" s="60"/>
      <c r="B11" s="60"/>
      <c r="C11" s="72"/>
      <c r="D11" s="72"/>
      <c r="E11" s="72"/>
      <c r="F11" s="72"/>
      <c r="G11" s="72"/>
      <c r="H11" s="72"/>
      <c r="I11" s="71"/>
      <c r="J11" s="71"/>
      <c r="K11" s="60"/>
    </row>
    <row r="12" spans="1:16">
      <c r="A12" s="55"/>
      <c r="B12" s="55"/>
      <c r="C12" s="73"/>
      <c r="D12" s="73"/>
      <c r="E12" s="73"/>
      <c r="F12" s="73"/>
      <c r="G12" s="73"/>
      <c r="H12" s="73"/>
      <c r="I12" s="74"/>
      <c r="J12" s="74"/>
      <c r="K12" s="55"/>
    </row>
    <row r="13" spans="1:16" ht="23.25">
      <c r="C13" s="75"/>
      <c r="D13" s="75"/>
      <c r="E13" s="76" t="s">
        <v>71</v>
      </c>
    </row>
    <row r="14" spans="1:16">
      <c r="B14" s="1"/>
      <c r="C14" s="171" t="s">
        <v>72</v>
      </c>
      <c r="D14" s="77"/>
      <c r="E14" s="77"/>
      <c r="F14" s="77"/>
      <c r="G14" s="77"/>
      <c r="H14" s="172">
        <v>1</v>
      </c>
      <c r="I14" s="77"/>
      <c r="J14" s="77"/>
      <c r="K14" s="77"/>
    </row>
    <row r="15" spans="1:16">
      <c r="B15" s="1"/>
      <c r="C15" s="172" t="s">
        <v>73</v>
      </c>
      <c r="D15" s="77"/>
      <c r="E15" s="77"/>
      <c r="F15" s="77"/>
      <c r="G15" s="77"/>
      <c r="H15" s="172">
        <v>2</v>
      </c>
      <c r="I15" s="77"/>
      <c r="J15" s="77"/>
      <c r="K15" s="77"/>
    </row>
    <row r="16" spans="1:16">
      <c r="B16" s="1"/>
      <c r="C16" s="172" t="s">
        <v>74</v>
      </c>
      <c r="D16" s="77"/>
      <c r="E16" s="77"/>
      <c r="F16" s="77"/>
      <c r="G16" s="77"/>
      <c r="H16" s="172">
        <v>3</v>
      </c>
      <c r="I16" s="77"/>
      <c r="J16" s="77"/>
      <c r="K16" s="77"/>
    </row>
    <row r="17" spans="2:12">
      <c r="B17" s="1"/>
      <c r="C17" s="172" t="s">
        <v>75</v>
      </c>
      <c r="D17" s="77"/>
      <c r="E17" s="77"/>
      <c r="F17" s="77"/>
      <c r="G17" s="77"/>
      <c r="H17" s="172">
        <v>4</v>
      </c>
      <c r="I17" s="77"/>
      <c r="J17" s="77"/>
      <c r="K17" s="77"/>
    </row>
    <row r="18" spans="2:12">
      <c r="B18" s="1"/>
      <c r="C18" s="172" t="s">
        <v>76</v>
      </c>
      <c r="D18" s="77"/>
      <c r="E18" s="77"/>
      <c r="F18" s="77"/>
      <c r="G18" s="77"/>
      <c r="H18" s="172">
        <v>5</v>
      </c>
      <c r="I18" s="77"/>
      <c r="J18" s="77"/>
      <c r="K18" s="77"/>
    </row>
    <row r="19" spans="2:12">
      <c r="B19" s="1"/>
      <c r="C19" s="172" t="s">
        <v>77</v>
      </c>
      <c r="D19" s="77"/>
      <c r="E19" s="77"/>
      <c r="F19" s="77"/>
      <c r="G19" s="77"/>
      <c r="H19" s="172">
        <v>6</v>
      </c>
      <c r="I19" s="77"/>
      <c r="J19" s="77"/>
      <c r="K19" s="77"/>
    </row>
    <row r="20" spans="2:12">
      <c r="B20" s="1"/>
      <c r="C20" s="172" t="s">
        <v>78</v>
      </c>
      <c r="D20" s="77"/>
      <c r="E20" s="77"/>
      <c r="F20" s="77"/>
      <c r="G20" s="77"/>
      <c r="H20" s="172">
        <v>7</v>
      </c>
      <c r="I20" s="77"/>
      <c r="J20" s="77"/>
      <c r="K20" s="77"/>
    </row>
    <row r="21" spans="2:12">
      <c r="B21" s="1"/>
      <c r="C21" s="172" t="s">
        <v>79</v>
      </c>
      <c r="D21" s="77"/>
      <c r="E21" s="77"/>
      <c r="F21" s="77"/>
      <c r="G21" s="77"/>
      <c r="H21" s="172">
        <v>8</v>
      </c>
      <c r="I21" s="77"/>
      <c r="J21" s="77"/>
      <c r="K21" s="77"/>
    </row>
    <row r="22" spans="2:12">
      <c r="B22" s="77"/>
      <c r="C22" s="172" t="s">
        <v>86</v>
      </c>
      <c r="D22" s="77"/>
      <c r="E22" s="77"/>
      <c r="F22" s="77"/>
      <c r="G22" s="77"/>
      <c r="H22" s="172">
        <v>9</v>
      </c>
      <c r="I22" s="77"/>
      <c r="J22" s="77"/>
      <c r="K22" s="77"/>
    </row>
    <row r="23" spans="2:12">
      <c r="C23" s="172" t="s">
        <v>87</v>
      </c>
      <c r="D23" s="77"/>
      <c r="E23" s="77"/>
      <c r="F23" s="77"/>
      <c r="G23" s="77"/>
      <c r="H23" s="172">
        <v>10</v>
      </c>
      <c r="I23" s="77"/>
      <c r="J23" s="77"/>
      <c r="K23" s="77"/>
    </row>
    <row r="24" spans="2:12">
      <c r="C24" s="171" t="s">
        <v>81</v>
      </c>
      <c r="D24" s="77"/>
      <c r="E24" s="77"/>
      <c r="F24" s="77"/>
      <c r="G24" s="77"/>
      <c r="H24" s="172">
        <v>11</v>
      </c>
      <c r="I24" s="77"/>
      <c r="J24" s="77"/>
      <c r="K24" s="77"/>
    </row>
    <row r="25" spans="2:12">
      <c r="C25" s="77"/>
      <c r="D25" s="77"/>
      <c r="E25" s="77"/>
      <c r="F25" s="77"/>
      <c r="G25" s="77"/>
      <c r="H25" s="77"/>
      <c r="I25" s="77"/>
      <c r="J25" s="77"/>
      <c r="K25" s="77"/>
    </row>
    <row r="26" spans="2:12">
      <c r="C26" s="77"/>
      <c r="D26" s="77"/>
      <c r="E26" s="77"/>
      <c r="F26" s="77"/>
      <c r="G26" s="77"/>
      <c r="H26" s="77"/>
      <c r="I26" s="77"/>
      <c r="J26" s="77"/>
      <c r="K26" s="77"/>
    </row>
    <row r="32" spans="2:12" ht="15.75">
      <c r="L32" s="212"/>
    </row>
    <row r="33" spans="12:12" ht="15.75">
      <c r="L33" s="212"/>
    </row>
  </sheetData>
  <mergeCells count="4">
    <mergeCell ref="C7:I7"/>
    <mergeCell ref="C8:I8"/>
    <mergeCell ref="C9:I9"/>
    <mergeCell ref="C10:I10"/>
  </mergeCells>
  <hyperlinks>
    <hyperlink ref="C14" location="'1'!A1" display="ESTADO DE FLUJO DE CAJA EN DOLARES AMERICANOS" xr:uid="{00000000-0004-0000-0000-000000000000}"/>
    <hyperlink ref="H14" location="'1'!A1" display="'1'!A1" xr:uid="{00000000-0004-0000-0000-000001000000}"/>
    <hyperlink ref="C15" location="'2'!A1" display="ESTADO DE VARIACION DEL ACTIVO NETO EN DOLARES AMERICANOS" xr:uid="{00000000-0004-0000-0000-000002000000}"/>
    <hyperlink ref="H15" location="'2'!A1" display="'2'!A1" xr:uid="{00000000-0004-0000-0000-000003000000}"/>
    <hyperlink ref="C16" location="'3'!A1" display="ESTADO DE RESULTADO EN DOLARES AMERICANOS" xr:uid="{00000000-0004-0000-0000-000004000000}"/>
    <hyperlink ref="H16" location="'3'!A1" display="'3'!A1" xr:uid="{00000000-0004-0000-0000-000005000000}"/>
    <hyperlink ref="C17" location="'4'!A1" display="BALANCE GENERAL EN DOLARES AMERICANOS" xr:uid="{00000000-0004-0000-0000-000006000000}"/>
    <hyperlink ref="H17" location="'4'!A1" display="'4'!A1" xr:uid="{00000000-0004-0000-0000-000007000000}"/>
    <hyperlink ref="C18" location="'5'!A1" display="BALANCE GENERAL EN GUARANIES" xr:uid="{00000000-0004-0000-0000-000008000000}"/>
    <hyperlink ref="H18" location="'5'!A1" display="'5'!A1" xr:uid="{00000000-0004-0000-0000-000009000000}"/>
    <hyperlink ref="C19" location="'6'!A1" display="ESTADO DE RESULTADO EN GUARANIES" xr:uid="{00000000-0004-0000-0000-00000A000000}"/>
    <hyperlink ref="H19" location="'6'!A1" display="'6'!A1" xr:uid="{00000000-0004-0000-0000-00000B000000}"/>
    <hyperlink ref="C20" location="'7'!A1" display="ESTADO DE VARIACION DEL ACTIVO NETO EN GUARANIES" xr:uid="{00000000-0004-0000-0000-00000C000000}"/>
    <hyperlink ref="H20" location="'7'!A1" display="'7'!A1" xr:uid="{00000000-0004-0000-0000-00000D000000}"/>
    <hyperlink ref="C21" location="'8'!A1" display="ESTADO DE FLUJO DE CAJA EN GUARANIES" xr:uid="{00000000-0004-0000-0000-00000E000000}"/>
    <hyperlink ref="H21" location="'8'!A1" display="'8'!A1" xr:uid="{00000000-0004-0000-0000-00000F000000}"/>
    <hyperlink ref="C22" location="'9'!A1" display="INFORME SINDICO" xr:uid="{00000000-0004-0000-0000-000010000000}"/>
    <hyperlink ref="H22" location="'9'!A1" display="'9'!A1" xr:uid="{00000000-0004-0000-0000-000011000000}"/>
    <hyperlink ref="C23" location="'10'!A1" display="NOTAS A LOS ESTADOS CONTABLES" xr:uid="{00000000-0004-0000-0000-000012000000}"/>
    <hyperlink ref="H23" location="'10'!A1" display="'10'!A1" xr:uid="{00000000-0004-0000-0000-000013000000}"/>
    <hyperlink ref="C24" location="'11'!A1" display="CUADRO DE INVERSIONES" xr:uid="{00000000-0004-0000-0000-000014000000}"/>
    <hyperlink ref="H24" location="'11'!A1" display="'11'!A1" xr:uid="{00000000-0004-0000-0000-000015000000}"/>
  </hyperlinks>
  <pageMargins left="0.7" right="0.7" top="0.75" bottom="0.75" header="0.3" footer="0.3"/>
  <pageSetup orientation="portrait"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G17"/>
  <sheetViews>
    <sheetView showGridLines="0" zoomScaleNormal="100" workbookViewId="0">
      <selection activeCell="E17" sqref="E17"/>
    </sheetView>
  </sheetViews>
  <sheetFormatPr baseColWidth="10" defaultRowHeight="15"/>
  <cols>
    <col min="5" max="5" width="21.5703125" customWidth="1"/>
    <col min="6" max="6" width="24.140625" customWidth="1"/>
  </cols>
  <sheetData>
    <row r="2" spans="1:7" ht="15" customHeight="1">
      <c r="A2" s="384" t="s">
        <v>88</v>
      </c>
      <c r="B2" s="384"/>
      <c r="C2" s="384"/>
      <c r="D2" s="384"/>
      <c r="E2" s="384"/>
      <c r="F2" s="384"/>
      <c r="G2" s="384"/>
    </row>
    <row r="3" spans="1:7">
      <c r="B3" s="173"/>
    </row>
    <row r="4" spans="1:7">
      <c r="B4" s="173"/>
    </row>
    <row r="5" spans="1:7">
      <c r="A5" s="173" t="s">
        <v>89</v>
      </c>
      <c r="B5" s="175"/>
      <c r="C5" s="175"/>
    </row>
    <row r="6" spans="1:7">
      <c r="A6" s="174" t="s">
        <v>90</v>
      </c>
      <c r="B6" s="175"/>
      <c r="C6" s="175"/>
    </row>
    <row r="8" spans="1:7">
      <c r="B8" s="173"/>
    </row>
    <row r="9" spans="1:7">
      <c r="B9" s="385" t="s">
        <v>332</v>
      </c>
      <c r="C9" s="385"/>
      <c r="D9" s="385"/>
      <c r="E9" s="385"/>
      <c r="F9" s="385"/>
    </row>
    <row r="10" spans="1:7">
      <c r="B10" s="385"/>
      <c r="C10" s="385"/>
      <c r="D10" s="385"/>
      <c r="E10" s="385"/>
      <c r="F10" s="385"/>
    </row>
    <row r="11" spans="1:7" ht="99.75" customHeight="1">
      <c r="B11" s="385"/>
      <c r="C11" s="385"/>
      <c r="D11" s="385"/>
      <c r="E11" s="385"/>
      <c r="F11" s="385"/>
    </row>
    <row r="12" spans="1:7">
      <c r="B12" s="173" t="s">
        <v>91</v>
      </c>
    </row>
    <row r="13" spans="1:7">
      <c r="B13" s="173"/>
    </row>
    <row r="14" spans="1:7">
      <c r="B14" s="173"/>
    </row>
    <row r="15" spans="1:7">
      <c r="B15" s="173"/>
    </row>
    <row r="16" spans="1:7">
      <c r="B16" s="174" t="s">
        <v>92</v>
      </c>
    </row>
    <row r="17" spans="2:2">
      <c r="B17" s="173" t="s">
        <v>93</v>
      </c>
    </row>
  </sheetData>
  <mergeCells count="2">
    <mergeCell ref="A2:G2"/>
    <mergeCell ref="B9:F11"/>
  </mergeCells>
  <pageMargins left="0.7" right="0.7" top="0.75" bottom="0.75" header="0.3" footer="0.3"/>
  <pageSetup scale="8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G173"/>
  <sheetViews>
    <sheetView showGridLines="0" zoomScale="85" zoomScaleNormal="85" workbookViewId="0">
      <selection activeCell="A11" sqref="A11:G11"/>
    </sheetView>
  </sheetViews>
  <sheetFormatPr baseColWidth="10" defaultRowHeight="15"/>
  <cols>
    <col min="1" max="1" width="37.5703125" customWidth="1"/>
    <col min="2" max="2" width="29.85546875" customWidth="1"/>
    <col min="3" max="3" width="17" customWidth="1"/>
    <col min="5" max="5" width="17.42578125" customWidth="1"/>
    <col min="7" max="7" width="13.140625" customWidth="1"/>
  </cols>
  <sheetData>
    <row r="2" spans="1:7" ht="15.75">
      <c r="A2" s="387" t="s">
        <v>80</v>
      </c>
      <c r="B2" s="387"/>
      <c r="C2" s="387"/>
      <c r="D2" s="387"/>
      <c r="E2" s="387"/>
      <c r="F2" s="387"/>
      <c r="G2" s="387"/>
    </row>
    <row r="3" spans="1:7" ht="15.75">
      <c r="A3" s="387" t="s">
        <v>186</v>
      </c>
      <c r="B3" s="387"/>
      <c r="C3" s="387"/>
      <c r="D3" s="387"/>
      <c r="E3" s="387"/>
      <c r="F3" s="387"/>
      <c r="G3" s="387"/>
    </row>
    <row r="4" spans="1:7" ht="15.75">
      <c r="A4" s="388" t="s">
        <v>313</v>
      </c>
      <c r="B4" s="388"/>
      <c r="C4" s="388"/>
      <c r="D4" s="388"/>
      <c r="E4" s="388"/>
      <c r="F4" s="388"/>
      <c r="G4" s="388"/>
    </row>
    <row r="5" spans="1:7" ht="37.5" customHeight="1">
      <c r="A5" s="386" t="s">
        <v>94</v>
      </c>
      <c r="B5" s="386"/>
      <c r="C5" s="386"/>
      <c r="D5" s="386"/>
      <c r="E5" s="386"/>
      <c r="F5" s="386"/>
      <c r="G5" s="386"/>
    </row>
    <row r="6" spans="1:7" ht="112.5" customHeight="1">
      <c r="A6" s="389" t="s">
        <v>95</v>
      </c>
      <c r="B6" s="389"/>
      <c r="C6" s="389"/>
      <c r="D6" s="389"/>
      <c r="E6" s="389"/>
      <c r="F6" s="389"/>
      <c r="G6" s="389"/>
    </row>
    <row r="7" spans="1:7" ht="51" customHeight="1">
      <c r="A7" s="386" t="s">
        <v>96</v>
      </c>
      <c r="B7" s="386"/>
      <c r="C7" s="386"/>
      <c r="D7" s="386"/>
      <c r="E7" s="386"/>
      <c r="F7" s="386"/>
      <c r="G7" s="386"/>
    </row>
    <row r="8" spans="1:7">
      <c r="A8" s="386" t="s">
        <v>97</v>
      </c>
      <c r="B8" s="386"/>
      <c r="C8" s="386"/>
      <c r="D8" s="386"/>
      <c r="E8" s="386"/>
      <c r="F8" s="386"/>
      <c r="G8" s="386"/>
    </row>
    <row r="9" spans="1:7" ht="34.5" customHeight="1">
      <c r="A9" s="386"/>
      <c r="B9" s="386"/>
      <c r="C9" s="386"/>
      <c r="D9" s="386"/>
      <c r="E9" s="386"/>
      <c r="F9" s="386"/>
      <c r="G9" s="386"/>
    </row>
    <row r="10" spans="1:7" ht="15.75">
      <c r="A10" s="388" t="s">
        <v>98</v>
      </c>
      <c r="B10" s="388"/>
      <c r="C10" s="388"/>
      <c r="D10" s="388"/>
      <c r="E10" s="388"/>
      <c r="F10" s="388"/>
      <c r="G10" s="388"/>
    </row>
    <row r="11" spans="1:7" ht="66" customHeight="1">
      <c r="A11" s="386" t="s">
        <v>99</v>
      </c>
      <c r="B11" s="386"/>
      <c r="C11" s="386"/>
      <c r="D11" s="386"/>
      <c r="E11" s="386"/>
      <c r="F11" s="386"/>
      <c r="G11" s="386"/>
    </row>
    <row r="12" spans="1:7" ht="15" customHeight="1">
      <c r="A12" s="386" t="s">
        <v>273</v>
      </c>
      <c r="B12" s="386"/>
      <c r="C12" s="386"/>
      <c r="D12" s="386"/>
      <c r="E12" s="386"/>
      <c r="F12" s="386"/>
      <c r="G12" s="386"/>
    </row>
    <row r="13" spans="1:7">
      <c r="A13" s="386" t="s">
        <v>100</v>
      </c>
      <c r="B13" s="386"/>
      <c r="C13" s="386"/>
      <c r="D13" s="386"/>
      <c r="E13" s="386"/>
      <c r="F13" s="386"/>
      <c r="G13" s="386"/>
    </row>
    <row r="14" spans="1:7" ht="81.75" customHeight="1">
      <c r="A14" s="386" t="s">
        <v>101</v>
      </c>
      <c r="B14" s="386"/>
      <c r="C14" s="386"/>
      <c r="D14" s="386"/>
      <c r="E14" s="386"/>
      <c r="F14" s="386"/>
      <c r="G14" s="386"/>
    </row>
    <row r="15" spans="1:7">
      <c r="A15" s="386" t="s">
        <v>274</v>
      </c>
      <c r="B15" s="386"/>
      <c r="C15" s="386"/>
      <c r="D15" s="386"/>
      <c r="E15" s="386"/>
      <c r="F15" s="386"/>
      <c r="G15" s="386"/>
    </row>
    <row r="16" spans="1:7" ht="40.5" customHeight="1">
      <c r="A16" s="386" t="s">
        <v>102</v>
      </c>
      <c r="B16" s="386"/>
      <c r="C16" s="386"/>
      <c r="D16" s="386"/>
      <c r="E16" s="386"/>
      <c r="F16" s="386"/>
      <c r="G16" s="386"/>
    </row>
    <row r="17" spans="1:7" ht="78" customHeight="1">
      <c r="A17" s="386" t="s">
        <v>103</v>
      </c>
      <c r="B17" s="386"/>
      <c r="C17" s="386"/>
      <c r="D17" s="386"/>
      <c r="E17" s="386"/>
      <c r="F17" s="386"/>
      <c r="G17" s="386"/>
    </row>
    <row r="18" spans="1:7" ht="29.25" customHeight="1">
      <c r="A18" s="386" t="s">
        <v>104</v>
      </c>
      <c r="B18" s="386"/>
      <c r="C18" s="386"/>
      <c r="D18" s="386"/>
      <c r="E18" s="386"/>
      <c r="F18" s="386"/>
      <c r="G18" s="386"/>
    </row>
    <row r="19" spans="1:7" ht="49.5" customHeight="1">
      <c r="A19" s="386" t="s">
        <v>105</v>
      </c>
      <c r="B19" s="386"/>
      <c r="C19" s="386"/>
      <c r="D19" s="386"/>
      <c r="E19" s="386"/>
      <c r="F19" s="386"/>
      <c r="G19" s="386"/>
    </row>
    <row r="20" spans="1:7" ht="33.75" customHeight="1">
      <c r="A20" s="386" t="s">
        <v>106</v>
      </c>
      <c r="B20" s="386"/>
      <c r="C20" s="386"/>
      <c r="D20" s="386"/>
      <c r="E20" s="386"/>
      <c r="F20" s="386"/>
      <c r="G20" s="386"/>
    </row>
    <row r="21" spans="1:7">
      <c r="A21" s="386" t="s">
        <v>107</v>
      </c>
      <c r="B21" s="386"/>
      <c r="C21" s="386"/>
      <c r="D21" s="386"/>
      <c r="E21" s="386"/>
      <c r="F21" s="386"/>
      <c r="G21" s="386"/>
    </row>
    <row r="22" spans="1:7" ht="33" customHeight="1">
      <c r="A22" s="386" t="s">
        <v>268</v>
      </c>
      <c r="B22" s="386"/>
      <c r="C22" s="386"/>
      <c r="D22" s="386"/>
      <c r="E22" s="386"/>
      <c r="F22" s="386"/>
      <c r="G22" s="386"/>
    </row>
    <row r="23" spans="1:7" ht="46.5" customHeight="1">
      <c r="A23" s="386" t="s">
        <v>269</v>
      </c>
      <c r="B23" s="386"/>
      <c r="C23" s="386"/>
      <c r="D23" s="386"/>
      <c r="E23" s="386"/>
      <c r="F23" s="386"/>
      <c r="G23" s="386"/>
    </row>
    <row r="24" spans="1:7" ht="35.25" customHeight="1">
      <c r="A24" s="386" t="s">
        <v>108</v>
      </c>
      <c r="B24" s="386"/>
      <c r="C24" s="386"/>
      <c r="D24" s="386"/>
      <c r="E24" s="386"/>
      <c r="F24" s="386"/>
      <c r="G24" s="386"/>
    </row>
    <row r="25" spans="1:7" ht="46.5" customHeight="1">
      <c r="A25" s="386" t="s">
        <v>109</v>
      </c>
      <c r="B25" s="386"/>
      <c r="C25" s="386"/>
      <c r="D25" s="386"/>
      <c r="E25" s="386"/>
      <c r="F25" s="386"/>
      <c r="G25" s="386"/>
    </row>
    <row r="26" spans="1:7" ht="43.5" customHeight="1">
      <c r="A26" s="386" t="s">
        <v>110</v>
      </c>
      <c r="B26" s="386"/>
      <c r="C26" s="386"/>
      <c r="D26" s="386"/>
      <c r="E26" s="386"/>
      <c r="F26" s="386"/>
      <c r="G26" s="386"/>
    </row>
    <row r="27" spans="1:7">
      <c r="A27" s="390" t="s">
        <v>111</v>
      </c>
      <c r="B27" s="390"/>
      <c r="C27" s="390"/>
      <c r="D27" s="390"/>
      <c r="E27" s="390"/>
      <c r="F27" s="390"/>
      <c r="G27" s="390"/>
    </row>
    <row r="28" spans="1:7">
      <c r="A28" s="386" t="s">
        <v>112</v>
      </c>
      <c r="B28" s="386"/>
      <c r="C28" s="386"/>
      <c r="D28" s="386"/>
      <c r="E28" s="386"/>
      <c r="F28" s="386"/>
      <c r="G28" s="386"/>
    </row>
    <row r="29" spans="1:7" ht="16.5" customHeight="1">
      <c r="A29" s="386"/>
      <c r="B29" s="386"/>
      <c r="C29" s="386"/>
      <c r="D29" s="386"/>
      <c r="E29" s="386"/>
      <c r="F29" s="386"/>
      <c r="G29" s="386"/>
    </row>
    <row r="30" spans="1:7" ht="27.75" customHeight="1">
      <c r="A30" s="386" t="s">
        <v>113</v>
      </c>
      <c r="B30" s="386"/>
      <c r="C30" s="386"/>
      <c r="D30" s="386"/>
      <c r="E30" s="386"/>
      <c r="F30" s="386"/>
      <c r="G30" s="386"/>
    </row>
    <row r="31" spans="1:7" ht="49.5" customHeight="1">
      <c r="A31" s="386" t="s">
        <v>114</v>
      </c>
      <c r="B31" s="386"/>
      <c r="C31" s="386"/>
      <c r="D31" s="386"/>
      <c r="E31" s="386"/>
      <c r="F31" s="386"/>
      <c r="G31" s="386"/>
    </row>
    <row r="32" spans="1:7">
      <c r="A32" s="391" t="s">
        <v>115</v>
      </c>
      <c r="B32" s="391"/>
      <c r="C32" s="391"/>
      <c r="D32" s="391"/>
      <c r="E32" s="391"/>
      <c r="F32" s="391"/>
      <c r="G32" s="391"/>
    </row>
    <row r="33" spans="1:7" ht="38.25" customHeight="1">
      <c r="A33" s="386" t="s">
        <v>116</v>
      </c>
      <c r="B33" s="386"/>
      <c r="C33" s="386"/>
      <c r="D33" s="386"/>
      <c r="E33" s="386"/>
      <c r="F33" s="386"/>
      <c r="G33" s="386"/>
    </row>
    <row r="34" spans="1:7" ht="48" customHeight="1">
      <c r="A34" s="386" t="s">
        <v>117</v>
      </c>
      <c r="B34" s="386"/>
      <c r="C34" s="386"/>
      <c r="D34" s="386"/>
      <c r="E34" s="386"/>
      <c r="F34" s="386"/>
      <c r="G34" s="386"/>
    </row>
    <row r="35" spans="1:7" ht="47.25" customHeight="1">
      <c r="A35" s="386" t="s">
        <v>118</v>
      </c>
      <c r="B35" s="386"/>
      <c r="C35" s="386"/>
      <c r="D35" s="386"/>
      <c r="E35" s="386"/>
      <c r="F35" s="386"/>
      <c r="G35" s="386"/>
    </row>
    <row r="36" spans="1:7" ht="46.5" customHeight="1">
      <c r="A36" s="386" t="s">
        <v>119</v>
      </c>
      <c r="B36" s="386"/>
      <c r="C36" s="386"/>
      <c r="D36" s="386"/>
      <c r="E36" s="386"/>
      <c r="F36" s="386"/>
      <c r="G36" s="386"/>
    </row>
    <row r="37" spans="1:7" ht="67.5" customHeight="1">
      <c r="A37" s="386" t="s">
        <v>120</v>
      </c>
      <c r="B37" s="386"/>
      <c r="C37" s="386"/>
      <c r="D37" s="386"/>
      <c r="E37" s="386"/>
      <c r="F37" s="386"/>
      <c r="G37" s="386"/>
    </row>
    <row r="38" spans="1:7" ht="21.75" customHeight="1">
      <c r="A38" s="386" t="s">
        <v>121</v>
      </c>
      <c r="B38" s="386"/>
      <c r="C38" s="386"/>
      <c r="D38" s="386"/>
      <c r="E38" s="386"/>
      <c r="F38" s="386"/>
      <c r="G38" s="386"/>
    </row>
    <row r="39" spans="1:7" s="182" customFormat="1">
      <c r="A39" s="179"/>
      <c r="B39" s="181"/>
      <c r="C39" s="181"/>
      <c r="D39" s="181"/>
      <c r="E39" s="181"/>
    </row>
    <row r="40" spans="1:7">
      <c r="A40" s="177"/>
      <c r="B40" s="175"/>
      <c r="C40" s="175"/>
      <c r="D40" s="175"/>
      <c r="E40" s="175"/>
    </row>
    <row r="41" spans="1:7" ht="15.75">
      <c r="A41" s="388" t="s">
        <v>122</v>
      </c>
      <c r="B41" s="388"/>
      <c r="C41" s="388"/>
      <c r="D41" s="388"/>
      <c r="E41" s="388"/>
      <c r="F41" s="388"/>
      <c r="G41" s="388"/>
    </row>
    <row r="42" spans="1:7" ht="39" customHeight="1">
      <c r="A42" s="386" t="s">
        <v>123</v>
      </c>
      <c r="B42" s="386"/>
      <c r="C42" s="386"/>
      <c r="D42" s="386"/>
      <c r="E42" s="386"/>
      <c r="F42" s="386"/>
      <c r="G42" s="386"/>
    </row>
    <row r="43" spans="1:7" ht="72" customHeight="1">
      <c r="A43" s="386"/>
      <c r="B43" s="386"/>
      <c r="C43" s="386"/>
      <c r="D43" s="386"/>
      <c r="E43" s="386"/>
      <c r="F43" s="386"/>
      <c r="G43" s="386"/>
    </row>
    <row r="44" spans="1:7" ht="15.75" customHeight="1">
      <c r="A44" s="386" t="s">
        <v>124</v>
      </c>
      <c r="B44" s="386"/>
      <c r="C44" s="386"/>
      <c r="D44" s="386"/>
      <c r="E44" s="386"/>
      <c r="F44" s="386"/>
      <c r="G44" s="386"/>
    </row>
    <row r="45" spans="1:7" ht="13.5" customHeight="1">
      <c r="A45" s="386"/>
      <c r="B45" s="386"/>
      <c r="C45" s="386"/>
      <c r="D45" s="386"/>
      <c r="E45" s="386"/>
      <c r="F45" s="386"/>
      <c r="G45" s="386"/>
    </row>
    <row r="46" spans="1:7" ht="13.5" customHeight="1">
      <c r="A46" s="386" t="s">
        <v>125</v>
      </c>
      <c r="B46" s="386"/>
      <c r="C46" s="386"/>
      <c r="D46" s="386"/>
      <c r="E46" s="386"/>
      <c r="F46" s="386"/>
      <c r="G46" s="386"/>
    </row>
    <row r="47" spans="1:7" ht="12" customHeight="1">
      <c r="A47" s="386"/>
      <c r="B47" s="386"/>
      <c r="C47" s="386"/>
      <c r="D47" s="386"/>
      <c r="E47" s="386"/>
      <c r="F47" s="386"/>
      <c r="G47" s="386"/>
    </row>
    <row r="48" spans="1:7" ht="15.75">
      <c r="A48" s="388" t="s">
        <v>126</v>
      </c>
      <c r="B48" s="388"/>
      <c r="C48" s="388"/>
      <c r="D48" s="388"/>
      <c r="E48" s="388"/>
      <c r="F48" s="388"/>
      <c r="G48" s="388"/>
    </row>
    <row r="49" spans="1:7" ht="15" customHeight="1">
      <c r="A49" s="386" t="s">
        <v>127</v>
      </c>
      <c r="B49" s="386"/>
      <c r="C49" s="386"/>
      <c r="D49" s="386"/>
      <c r="E49" s="386"/>
      <c r="F49" s="386"/>
      <c r="G49" s="386"/>
    </row>
    <row r="50" spans="1:7" ht="24" customHeight="1">
      <c r="A50" s="386"/>
      <c r="B50" s="386"/>
      <c r="C50" s="386"/>
      <c r="D50" s="386"/>
      <c r="E50" s="386"/>
      <c r="F50" s="386"/>
      <c r="G50" s="386"/>
    </row>
    <row r="51" spans="1:7">
      <c r="A51" s="386"/>
      <c r="B51" s="386"/>
      <c r="C51" s="386"/>
      <c r="D51" s="386"/>
      <c r="E51" s="386"/>
      <c r="F51" s="386"/>
      <c r="G51" s="386"/>
    </row>
    <row r="52" spans="1:7" ht="15.75">
      <c r="A52" s="393" t="s">
        <v>128</v>
      </c>
      <c r="B52" s="393"/>
      <c r="C52" s="393"/>
      <c r="D52" s="393"/>
      <c r="E52" s="393"/>
      <c r="F52" s="393"/>
      <c r="G52" s="393"/>
    </row>
    <row r="53" spans="1:7" ht="26.25" customHeight="1">
      <c r="A53" s="386" t="s">
        <v>328</v>
      </c>
      <c r="B53" s="386"/>
      <c r="C53" s="386"/>
      <c r="D53" s="386"/>
      <c r="E53" s="386"/>
      <c r="F53" s="386"/>
      <c r="G53" s="386"/>
    </row>
    <row r="54" spans="1:7" ht="21.75" customHeight="1">
      <c r="A54" s="386"/>
      <c r="B54" s="386"/>
      <c r="C54" s="386"/>
      <c r="D54" s="386"/>
      <c r="E54" s="386"/>
      <c r="F54" s="386"/>
      <c r="G54" s="386"/>
    </row>
    <row r="55" spans="1:7" ht="15.75">
      <c r="A55" s="393" t="s">
        <v>129</v>
      </c>
      <c r="B55" s="393"/>
      <c r="C55" s="393"/>
      <c r="D55" s="393"/>
      <c r="E55" s="393"/>
      <c r="F55" s="393"/>
      <c r="G55" s="393"/>
    </row>
    <row r="56" spans="1:7" ht="33" customHeight="1">
      <c r="A56" s="386" t="s">
        <v>130</v>
      </c>
      <c r="B56" s="386"/>
      <c r="C56" s="386"/>
      <c r="D56" s="386"/>
      <c r="E56" s="386"/>
      <c r="F56" s="386"/>
      <c r="G56" s="386"/>
    </row>
    <row r="57" spans="1:7" ht="15.75">
      <c r="A57" s="388" t="s">
        <v>131</v>
      </c>
      <c r="B57" s="388"/>
      <c r="C57" s="388"/>
      <c r="D57" s="388"/>
      <c r="E57" s="388"/>
      <c r="F57" s="388"/>
      <c r="G57" s="388"/>
    </row>
    <row r="58" spans="1:7" ht="20.25" customHeight="1">
      <c r="A58" s="392" t="s">
        <v>132</v>
      </c>
      <c r="B58" s="392"/>
      <c r="C58" s="392"/>
      <c r="D58" s="392"/>
      <c r="E58" s="392"/>
      <c r="F58" s="392"/>
      <c r="G58" s="392"/>
    </row>
    <row r="59" spans="1:7" ht="23.25" customHeight="1">
      <c r="A59" s="392"/>
      <c r="B59" s="392"/>
      <c r="C59" s="392"/>
      <c r="D59" s="392"/>
      <c r="E59" s="392"/>
      <c r="F59" s="392"/>
      <c r="G59" s="392"/>
    </row>
    <row r="60" spans="1:7" ht="15.75">
      <c r="A60" s="393" t="s">
        <v>133</v>
      </c>
      <c r="B60" s="393"/>
      <c r="C60" s="393"/>
      <c r="D60" s="393"/>
      <c r="E60" s="393"/>
      <c r="F60" s="393"/>
      <c r="G60" s="393"/>
    </row>
    <row r="61" spans="1:7" ht="15.75" customHeight="1">
      <c r="A61" s="386" t="s">
        <v>134</v>
      </c>
      <c r="B61" s="386"/>
      <c r="C61" s="386"/>
      <c r="D61" s="386"/>
      <c r="E61" s="386"/>
      <c r="F61" s="386"/>
      <c r="G61" s="386"/>
    </row>
    <row r="62" spans="1:7" ht="33.75" customHeight="1">
      <c r="A62" s="386"/>
      <c r="B62" s="386"/>
      <c r="C62" s="386"/>
      <c r="D62" s="386"/>
      <c r="E62" s="386"/>
      <c r="F62" s="386"/>
      <c r="G62" s="386"/>
    </row>
    <row r="63" spans="1:7" ht="15.75">
      <c r="A63" s="388" t="s">
        <v>135</v>
      </c>
      <c r="B63" s="388"/>
      <c r="C63" s="388"/>
      <c r="D63" s="388"/>
      <c r="E63" s="388"/>
      <c r="F63" s="388"/>
      <c r="G63" s="388"/>
    </row>
    <row r="64" spans="1:7" ht="17.25" customHeight="1">
      <c r="A64" s="386" t="s">
        <v>315</v>
      </c>
      <c r="B64" s="386"/>
      <c r="C64" s="386"/>
      <c r="D64" s="386"/>
      <c r="E64" s="386"/>
      <c r="F64" s="386"/>
      <c r="G64" s="386"/>
    </row>
    <row r="65" spans="1:7" ht="16.5" customHeight="1">
      <c r="A65" s="386"/>
      <c r="B65" s="386"/>
      <c r="C65" s="386"/>
      <c r="D65" s="386"/>
      <c r="E65" s="386"/>
      <c r="F65" s="386"/>
      <c r="G65" s="386"/>
    </row>
    <row r="66" spans="1:7" ht="15.75">
      <c r="A66" s="386" t="s">
        <v>329</v>
      </c>
      <c r="B66" s="393"/>
      <c r="C66" s="393"/>
      <c r="D66" s="393"/>
      <c r="E66" s="393"/>
      <c r="F66" s="393"/>
      <c r="G66" s="393"/>
    </row>
    <row r="67" spans="1:7" ht="33.75" customHeight="1">
      <c r="A67" s="386" t="s">
        <v>136</v>
      </c>
      <c r="B67" s="386"/>
      <c r="C67" s="386"/>
      <c r="D67" s="386"/>
      <c r="E67" s="386"/>
      <c r="F67" s="386"/>
      <c r="G67" s="386"/>
    </row>
    <row r="68" spans="1:7" ht="51.75" customHeight="1">
      <c r="A68" s="386" t="s">
        <v>137</v>
      </c>
      <c r="B68" s="386"/>
      <c r="C68" s="386"/>
      <c r="D68" s="386"/>
      <c r="E68" s="386"/>
      <c r="F68" s="386"/>
      <c r="G68" s="386"/>
    </row>
    <row r="69" spans="1:7" ht="36.75" customHeight="1">
      <c r="A69" s="386" t="s">
        <v>138</v>
      </c>
      <c r="B69" s="386"/>
      <c r="C69" s="386"/>
      <c r="D69" s="386"/>
      <c r="E69" s="386"/>
      <c r="F69" s="386"/>
      <c r="G69" s="386"/>
    </row>
    <row r="70" spans="1:7" s="386" customFormat="1" ht="20.25" customHeight="1">
      <c r="A70" s="386" t="s">
        <v>139</v>
      </c>
    </row>
    <row r="71" spans="1:7" ht="30.75" customHeight="1">
      <c r="A71" s="393" t="s">
        <v>140</v>
      </c>
      <c r="B71" s="393"/>
      <c r="C71" s="393"/>
      <c r="D71" s="393"/>
      <c r="E71" s="393"/>
      <c r="F71" s="393"/>
      <c r="G71" s="393"/>
    </row>
    <row r="72" spans="1:7" ht="15.75">
      <c r="A72" s="176"/>
      <c r="B72" s="175"/>
      <c r="C72" s="175"/>
      <c r="D72" s="175"/>
      <c r="E72" s="175"/>
    </row>
    <row r="73" spans="1:7" ht="30">
      <c r="B73" s="183"/>
      <c r="C73" s="185" t="s">
        <v>141</v>
      </c>
      <c r="D73" s="185" t="s">
        <v>142</v>
      </c>
    </row>
    <row r="74" spans="1:7">
      <c r="B74" s="183" t="s">
        <v>143</v>
      </c>
      <c r="C74" s="289">
        <v>6979.36</v>
      </c>
      <c r="D74" s="291">
        <v>6375.54</v>
      </c>
    </row>
    <row r="75" spans="1:7">
      <c r="B75" s="183" t="s">
        <v>144</v>
      </c>
      <c r="C75" s="289">
        <v>6990.35</v>
      </c>
      <c r="D75" s="290">
        <v>6384.71</v>
      </c>
    </row>
    <row r="76" spans="1:7" ht="15.75">
      <c r="A76" s="176"/>
      <c r="B76" s="175"/>
      <c r="C76" s="175"/>
      <c r="D76" s="175"/>
    </row>
    <row r="77" spans="1:7" ht="15.75">
      <c r="A77" s="176"/>
      <c r="B77" s="175"/>
      <c r="C77" s="175"/>
      <c r="D77" s="175"/>
      <c r="E77" s="175"/>
    </row>
    <row r="78" spans="1:7" ht="15.75">
      <c r="A78" s="176" t="s">
        <v>145</v>
      </c>
      <c r="B78" s="175"/>
      <c r="C78" s="175"/>
      <c r="D78" s="175"/>
      <c r="E78" s="175"/>
    </row>
    <row r="79" spans="1:7" ht="15.75">
      <c r="A79" s="176"/>
      <c r="B79" s="175"/>
      <c r="C79" s="175"/>
      <c r="D79" s="175"/>
      <c r="E79" s="175"/>
    </row>
    <row r="80" spans="1:7" ht="30">
      <c r="A80" s="188" t="s">
        <v>146</v>
      </c>
      <c r="B80" s="188" t="s">
        <v>147</v>
      </c>
      <c r="C80" s="188" t="s">
        <v>148</v>
      </c>
      <c r="D80" s="188" t="s">
        <v>149</v>
      </c>
      <c r="E80" s="188" t="s">
        <v>150</v>
      </c>
    </row>
    <row r="81" spans="1:6">
      <c r="A81" s="183" t="s">
        <v>151</v>
      </c>
      <c r="B81" s="184" t="s">
        <v>83</v>
      </c>
      <c r="C81" s="186">
        <v>5248102.5282880003</v>
      </c>
      <c r="D81" s="201">
        <v>6979.36</v>
      </c>
      <c r="E81" s="203">
        <f>+C81*D81</f>
        <v>36628396861.832138</v>
      </c>
    </row>
    <row r="82" spans="1:6">
      <c r="A82" s="183" t="s">
        <v>152</v>
      </c>
      <c r="B82" s="184" t="s">
        <v>83</v>
      </c>
      <c r="C82" s="265">
        <v>3782.7</v>
      </c>
      <c r="D82" s="201">
        <v>6979.36</v>
      </c>
      <c r="E82" s="203">
        <f>+C82*D82</f>
        <v>26400825.071999997</v>
      </c>
    </row>
    <row r="83" spans="1:6" ht="15.75">
      <c r="A83" s="176"/>
      <c r="B83" s="175"/>
      <c r="C83" s="175"/>
      <c r="D83" s="175"/>
      <c r="E83" s="175"/>
    </row>
    <row r="85" spans="1:6" ht="15.75">
      <c r="A85" s="388" t="s">
        <v>187</v>
      </c>
      <c r="B85" s="388"/>
      <c r="C85" s="388"/>
      <c r="D85" s="388"/>
      <c r="E85" s="388"/>
      <c r="F85" s="388"/>
    </row>
    <row r="86" spans="1:6" ht="24" customHeight="1">
      <c r="A86" s="394" t="s">
        <v>153</v>
      </c>
      <c r="B86" s="394"/>
      <c r="C86" s="394"/>
      <c r="D86" s="394"/>
      <c r="E86" s="394"/>
      <c r="F86" s="394"/>
    </row>
    <row r="87" spans="1:6" ht="30.75" customHeight="1">
      <c r="A87" s="394"/>
      <c r="B87" s="394"/>
      <c r="C87" s="394"/>
      <c r="D87" s="394"/>
      <c r="E87" s="394"/>
      <c r="F87" s="394"/>
    </row>
    <row r="88" spans="1:6" ht="22.5" customHeight="1">
      <c r="A88" s="394"/>
      <c r="B88" s="394"/>
      <c r="C88" s="394"/>
      <c r="D88" s="394"/>
      <c r="E88" s="394"/>
      <c r="F88" s="394"/>
    </row>
    <row r="89" spans="1:6" ht="15.75">
      <c r="A89" s="393" t="s">
        <v>154</v>
      </c>
      <c r="B89" s="393"/>
      <c r="C89" s="393"/>
      <c r="D89" s="393"/>
      <c r="E89" s="393"/>
      <c r="F89" s="393"/>
    </row>
    <row r="90" spans="1:6" ht="15.75">
      <c r="A90" s="176"/>
      <c r="B90" s="175"/>
      <c r="C90" s="175"/>
      <c r="D90" s="175"/>
      <c r="E90" s="175"/>
    </row>
    <row r="91" spans="1:6" ht="23.25" customHeight="1">
      <c r="A91" s="397" t="s">
        <v>155</v>
      </c>
      <c r="B91" s="397"/>
      <c r="C91" s="397"/>
      <c r="D91" s="397"/>
      <c r="E91" s="397"/>
      <c r="F91" s="397"/>
    </row>
    <row r="92" spans="1:6" ht="28.5" customHeight="1">
      <c r="A92" s="397"/>
      <c r="B92" s="397"/>
      <c r="C92" s="397"/>
      <c r="D92" s="397"/>
      <c r="E92" s="397"/>
      <c r="F92" s="397"/>
    </row>
    <row r="93" spans="1:6">
      <c r="A93" s="398" t="s">
        <v>156</v>
      </c>
      <c r="B93" s="398"/>
      <c r="C93" s="398"/>
      <c r="D93" s="398"/>
      <c r="E93" s="398"/>
      <c r="F93" s="398"/>
    </row>
    <row r="94" spans="1:6">
      <c r="A94" s="398"/>
      <c r="B94" s="398"/>
      <c r="C94" s="398"/>
      <c r="D94" s="398"/>
      <c r="E94" s="398"/>
      <c r="F94" s="398"/>
    </row>
    <row r="96" spans="1:6" ht="30">
      <c r="A96" s="188" t="s">
        <v>157</v>
      </c>
      <c r="B96" s="188" t="s">
        <v>147</v>
      </c>
      <c r="C96" s="188" t="s">
        <v>148</v>
      </c>
      <c r="D96" s="188" t="s">
        <v>149</v>
      </c>
      <c r="E96" s="188" t="s">
        <v>150</v>
      </c>
    </row>
    <row r="97" spans="1:5">
      <c r="A97" s="183" t="s">
        <v>158</v>
      </c>
      <c r="B97" s="184" t="s">
        <v>83</v>
      </c>
      <c r="C97" s="266">
        <v>29325.89</v>
      </c>
      <c r="D97" s="351">
        <v>6979.36</v>
      </c>
      <c r="E97" s="352">
        <f>+C97*D97</f>
        <v>204675943.63039997</v>
      </c>
    </row>
    <row r="98" spans="1:5">
      <c r="A98" s="189" t="s">
        <v>275</v>
      </c>
      <c r="B98" s="184" t="s">
        <v>83</v>
      </c>
      <c r="C98" s="240">
        <v>0</v>
      </c>
      <c r="D98" s="240"/>
      <c r="E98" s="352">
        <f t="shared" ref="E98:E101" si="0">+C98*D98</f>
        <v>0</v>
      </c>
    </row>
    <row r="99" spans="1:5">
      <c r="A99" s="183" t="s">
        <v>276</v>
      </c>
      <c r="B99" s="184" t="s">
        <v>83</v>
      </c>
      <c r="C99" s="240">
        <v>297.47000000000003</v>
      </c>
      <c r="D99" s="351">
        <v>6979.36</v>
      </c>
      <c r="E99" s="352">
        <f t="shared" si="0"/>
        <v>2076150.2192000002</v>
      </c>
    </row>
    <row r="100" spans="1:5">
      <c r="A100" s="183" t="s">
        <v>277</v>
      </c>
      <c r="B100" s="184" t="s">
        <v>83</v>
      </c>
      <c r="C100" s="240">
        <v>0</v>
      </c>
      <c r="D100" s="351">
        <v>6979.36</v>
      </c>
      <c r="E100" s="352">
        <f t="shared" si="0"/>
        <v>0</v>
      </c>
    </row>
    <row r="101" spans="1:5">
      <c r="A101" s="183" t="s">
        <v>278</v>
      </c>
      <c r="B101" s="184" t="s">
        <v>83</v>
      </c>
      <c r="C101" s="216">
        <v>6.8999999999999995</v>
      </c>
      <c r="D101" s="351">
        <v>6979.36</v>
      </c>
      <c r="E101" s="352">
        <f t="shared" si="0"/>
        <v>48157.583999999995</v>
      </c>
    </row>
    <row r="102" spans="1:5">
      <c r="A102" s="400" t="s">
        <v>159</v>
      </c>
      <c r="B102" s="401"/>
      <c r="C102" s="240">
        <f>+C98+C97</f>
        <v>29325.89</v>
      </c>
      <c r="D102" s="240"/>
      <c r="E102" s="241">
        <f>+E98+E97</f>
        <v>204675943.63039997</v>
      </c>
    </row>
    <row r="103" spans="1:5">
      <c r="A103" s="177"/>
      <c r="B103" s="175"/>
      <c r="C103" s="175"/>
      <c r="D103" s="175"/>
      <c r="E103" s="175"/>
    </row>
    <row r="104" spans="1:5" ht="15.75">
      <c r="A104" s="176"/>
      <c r="B104" s="175"/>
      <c r="C104" s="175"/>
      <c r="D104" s="175"/>
      <c r="E104" s="175"/>
    </row>
    <row r="105" spans="1:5">
      <c r="A105" s="180"/>
      <c r="B105" s="175"/>
      <c r="C105" s="175"/>
      <c r="D105" s="175"/>
      <c r="E105" s="175"/>
    </row>
    <row r="106" spans="1:5" ht="15.75">
      <c r="A106" s="176" t="s">
        <v>160</v>
      </c>
      <c r="B106" s="175"/>
      <c r="C106" s="175"/>
      <c r="D106" s="175"/>
      <c r="E106" s="175"/>
    </row>
    <row r="107" spans="1:5">
      <c r="B107" s="175"/>
      <c r="C107" s="175"/>
      <c r="D107" s="175"/>
      <c r="E107" s="175"/>
    </row>
    <row r="108" spans="1:5" ht="60">
      <c r="A108" s="188" t="s">
        <v>161</v>
      </c>
      <c r="B108" s="188" t="s">
        <v>162</v>
      </c>
      <c r="C108" s="188" t="s">
        <v>188</v>
      </c>
      <c r="D108" s="188" t="s">
        <v>163</v>
      </c>
      <c r="E108" s="175"/>
    </row>
    <row r="109" spans="1:5">
      <c r="A109" s="189" t="s">
        <v>164</v>
      </c>
      <c r="B109" s="190"/>
      <c r="C109" s="192"/>
      <c r="D109" s="184"/>
      <c r="E109" s="175"/>
    </row>
    <row r="110" spans="1:5">
      <c r="A110" s="183" t="s">
        <v>165</v>
      </c>
      <c r="B110" s="267">
        <v>1067.0488230000001</v>
      </c>
      <c r="C110" s="187">
        <v>5335244.1150000002</v>
      </c>
      <c r="D110" s="184">
        <v>25</v>
      </c>
      <c r="E110" s="175"/>
    </row>
    <row r="111" spans="1:5">
      <c r="A111" s="183" t="s">
        <v>166</v>
      </c>
      <c r="B111" s="267">
        <v>1071.778276</v>
      </c>
      <c r="C111" s="187">
        <v>5358891.38</v>
      </c>
      <c r="D111" s="184">
        <v>25</v>
      </c>
      <c r="E111" s="175"/>
    </row>
    <row r="112" spans="1:5">
      <c r="A112" s="183" t="s">
        <v>167</v>
      </c>
      <c r="B112" s="267">
        <v>1077.4447279999999</v>
      </c>
      <c r="C112" s="187">
        <v>5387223.6399999997</v>
      </c>
      <c r="D112" s="184">
        <v>25</v>
      </c>
      <c r="E112" s="175"/>
    </row>
    <row r="113" spans="1:5">
      <c r="A113" s="189" t="s">
        <v>168</v>
      </c>
      <c r="B113" s="209"/>
      <c r="C113" s="193"/>
      <c r="D113" s="184"/>
      <c r="E113" s="175"/>
    </row>
    <row r="114" spans="1:5">
      <c r="A114" s="183" t="s">
        <v>169</v>
      </c>
      <c r="B114" s="268">
        <v>1083.3461030000001</v>
      </c>
      <c r="C114" s="187">
        <v>5416730.5150000006</v>
      </c>
      <c r="D114" s="184">
        <v>25</v>
      </c>
      <c r="E114" s="175"/>
    </row>
    <row r="115" spans="1:5">
      <c r="A115" s="183" t="s">
        <v>170</v>
      </c>
      <c r="B115" s="268">
        <v>1088.3863719999999</v>
      </c>
      <c r="C115" s="187">
        <v>5441931.8599999994</v>
      </c>
      <c r="D115" s="184">
        <v>25</v>
      </c>
      <c r="E115" s="175"/>
    </row>
    <row r="116" spans="1:5">
      <c r="A116" s="183" t="s">
        <v>171</v>
      </c>
      <c r="B116" s="268">
        <v>1093.268703</v>
      </c>
      <c r="C116" s="187">
        <v>5466343.5149999997</v>
      </c>
      <c r="D116" s="184">
        <v>26</v>
      </c>
      <c r="E116" s="175"/>
    </row>
    <row r="117" spans="1:5">
      <c r="A117" s="189" t="s">
        <v>172</v>
      </c>
      <c r="B117" s="184"/>
      <c r="C117" s="193"/>
      <c r="D117" s="184"/>
      <c r="E117" s="175"/>
    </row>
    <row r="118" spans="1:5">
      <c r="A118" s="183" t="s">
        <v>173</v>
      </c>
      <c r="B118" s="292">
        <v>1038.2935339999999</v>
      </c>
      <c r="C118" s="187">
        <v>5191467.67</v>
      </c>
      <c r="D118" s="184">
        <v>26</v>
      </c>
      <c r="E118" s="175"/>
    </row>
    <row r="119" spans="1:5">
      <c r="A119" s="183" t="s">
        <v>174</v>
      </c>
      <c r="B119" s="288">
        <v>1043.75686</v>
      </c>
      <c r="C119" s="187">
        <v>5218784.3</v>
      </c>
      <c r="D119" s="184">
        <v>26</v>
      </c>
      <c r="E119" s="175"/>
    </row>
    <row r="120" spans="1:5">
      <c r="A120" s="183" t="s">
        <v>175</v>
      </c>
      <c r="B120" s="292">
        <v>1048.8639659999999</v>
      </c>
      <c r="C120" s="187">
        <v>5244319.8299999991</v>
      </c>
      <c r="D120" s="184">
        <v>26</v>
      </c>
      <c r="E120" s="175"/>
    </row>
    <row r="121" spans="1:5">
      <c r="A121" s="189" t="s">
        <v>176</v>
      </c>
      <c r="B121" s="184"/>
      <c r="C121" s="193"/>
      <c r="D121" s="184"/>
      <c r="E121" s="175"/>
    </row>
    <row r="122" spans="1:5">
      <c r="A122" s="183" t="s">
        <v>177</v>
      </c>
      <c r="B122" s="210"/>
      <c r="C122" s="187"/>
      <c r="D122" s="184"/>
      <c r="E122" s="175"/>
    </row>
    <row r="123" spans="1:5">
      <c r="A123" s="183" t="s">
        <v>178</v>
      </c>
      <c r="B123" s="187"/>
      <c r="C123" s="187"/>
      <c r="D123" s="184"/>
      <c r="E123" s="175"/>
    </row>
    <row r="124" spans="1:5">
      <c r="A124" s="183" t="s">
        <v>179</v>
      </c>
      <c r="B124" s="187"/>
      <c r="C124" s="187"/>
      <c r="D124" s="184"/>
      <c r="E124" s="175"/>
    </row>
    <row r="125" spans="1:5" ht="15.75">
      <c r="A125" s="176"/>
      <c r="B125" s="175"/>
      <c r="C125" s="175"/>
      <c r="D125" s="175"/>
      <c r="E125" s="175"/>
    </row>
    <row r="126" spans="1:5">
      <c r="A126" s="180"/>
      <c r="B126" s="175"/>
      <c r="C126" s="175"/>
      <c r="D126" s="175"/>
      <c r="E126" s="175"/>
    </row>
    <row r="127" spans="1:5" ht="15.75">
      <c r="A127" s="176" t="s">
        <v>180</v>
      </c>
      <c r="B127" s="175"/>
      <c r="C127" s="175"/>
      <c r="D127" s="175"/>
      <c r="E127" s="175"/>
    </row>
    <row r="128" spans="1:5" ht="15.75">
      <c r="A128" s="176"/>
      <c r="B128" s="175"/>
      <c r="C128" s="175"/>
      <c r="D128" s="175"/>
      <c r="E128" s="175"/>
    </row>
    <row r="129" spans="1:5" ht="15.75">
      <c r="A129" s="176" t="s">
        <v>181</v>
      </c>
      <c r="B129" s="175"/>
      <c r="C129" s="175"/>
      <c r="D129" s="175"/>
      <c r="E129" s="175"/>
    </row>
    <row r="130" spans="1:5">
      <c r="A130" s="386" t="s">
        <v>182</v>
      </c>
      <c r="B130" s="386"/>
      <c r="C130" s="386"/>
      <c r="D130" s="386"/>
      <c r="E130" s="386"/>
    </row>
    <row r="131" spans="1:5">
      <c r="A131" s="386"/>
      <c r="B131" s="386"/>
      <c r="C131" s="386"/>
      <c r="D131" s="386"/>
      <c r="E131" s="386"/>
    </row>
    <row r="132" spans="1:5">
      <c r="D132" s="175"/>
      <c r="E132" s="175"/>
    </row>
    <row r="133" spans="1:5">
      <c r="B133" s="399" t="s">
        <v>41</v>
      </c>
      <c r="C133" s="399"/>
      <c r="D133" s="399"/>
      <c r="E133" s="175"/>
    </row>
    <row r="134" spans="1:5" ht="30">
      <c r="B134" s="188" t="s">
        <v>18</v>
      </c>
      <c r="C134" s="188" t="s">
        <v>330</v>
      </c>
      <c r="D134" s="188" t="s">
        <v>331</v>
      </c>
      <c r="E134" s="175"/>
    </row>
    <row r="135" spans="1:5" ht="15.75">
      <c r="B135" s="183" t="s">
        <v>183</v>
      </c>
      <c r="C135" s="293">
        <v>218726.32021499987</v>
      </c>
      <c r="D135" s="351">
        <v>29710.68</v>
      </c>
      <c r="E135" s="175"/>
    </row>
    <row r="136" spans="1:5">
      <c r="B136" s="189" t="s">
        <v>159</v>
      </c>
      <c r="C136" s="240">
        <f>+SUM(C135)</f>
        <v>218726.32021499987</v>
      </c>
      <c r="D136" s="240">
        <f>+SUM(D135)</f>
        <v>29710.68</v>
      </c>
      <c r="E136" s="175"/>
    </row>
    <row r="137" spans="1:5">
      <c r="A137" s="175"/>
      <c r="B137" s="175"/>
      <c r="C137" s="175"/>
      <c r="D137" s="175"/>
      <c r="E137" s="175"/>
    </row>
    <row r="138" spans="1:5" ht="15.75">
      <c r="A138" s="197" t="s">
        <v>270</v>
      </c>
      <c r="B138" s="175"/>
      <c r="C138" s="175"/>
      <c r="D138" s="175"/>
      <c r="E138" s="175"/>
    </row>
    <row r="139" spans="1:5">
      <c r="A139" s="175"/>
      <c r="B139" s="175"/>
      <c r="C139" s="175"/>
      <c r="D139" s="175"/>
      <c r="E139" s="175"/>
    </row>
    <row r="140" spans="1:5">
      <c r="A140" s="204" t="s">
        <v>271</v>
      </c>
      <c r="B140" s="175"/>
      <c r="C140" s="175"/>
      <c r="D140" s="175"/>
      <c r="E140" s="175"/>
    </row>
    <row r="141" spans="1:5" ht="15.75">
      <c r="A141" s="176"/>
      <c r="B141" s="175"/>
      <c r="C141" s="175"/>
      <c r="D141" s="175"/>
      <c r="E141" s="175"/>
    </row>
    <row r="142" spans="1:5" ht="17.25" customHeight="1">
      <c r="A142" s="176" t="s">
        <v>184</v>
      </c>
      <c r="B142" s="175"/>
      <c r="C142" s="175"/>
      <c r="D142" s="175"/>
      <c r="E142" s="175"/>
    </row>
    <row r="143" spans="1:5" ht="17.25" customHeight="1">
      <c r="A143" s="206"/>
      <c r="B143" s="175"/>
      <c r="C143" s="175"/>
      <c r="D143" s="175"/>
      <c r="E143" s="175"/>
    </row>
    <row r="144" spans="1:5" ht="17.25" customHeight="1">
      <c r="A144" s="207" t="s">
        <v>279</v>
      </c>
      <c r="B144" s="175"/>
      <c r="C144" s="175"/>
      <c r="D144" s="175"/>
      <c r="E144" s="175"/>
    </row>
    <row r="145" spans="1:5" ht="17.25" customHeight="1">
      <c r="A145" s="207"/>
      <c r="B145" s="175"/>
      <c r="C145" s="175"/>
      <c r="D145" s="175"/>
      <c r="E145" s="175"/>
    </row>
    <row r="146" spans="1:5" ht="17.25" customHeight="1">
      <c r="A146" s="211" t="s">
        <v>280</v>
      </c>
      <c r="B146" s="175"/>
      <c r="C146" s="175"/>
      <c r="D146" s="175"/>
      <c r="E146" s="175"/>
    </row>
    <row r="147" spans="1:5">
      <c r="A147" s="178"/>
      <c r="B147" s="175"/>
      <c r="C147" s="175"/>
      <c r="D147" s="175"/>
      <c r="E147" s="175"/>
    </row>
    <row r="148" spans="1:5">
      <c r="A148" s="188" t="s">
        <v>157</v>
      </c>
      <c r="B148" s="188" t="s">
        <v>141</v>
      </c>
      <c r="C148" s="188" t="s">
        <v>142</v>
      </c>
      <c r="E148" s="175"/>
    </row>
    <row r="149" spans="1:5" ht="30" customHeight="1">
      <c r="A149" s="395" t="s">
        <v>185</v>
      </c>
      <c r="B149" s="402">
        <v>29325.89</v>
      </c>
      <c r="C149" s="402">
        <v>21598.73</v>
      </c>
      <c r="E149" s="175"/>
    </row>
    <row r="150" spans="1:5">
      <c r="A150" s="396"/>
      <c r="B150" s="403"/>
      <c r="C150" s="403"/>
      <c r="E150" s="175"/>
    </row>
    <row r="151" spans="1:5">
      <c r="A151" s="189" t="s">
        <v>159</v>
      </c>
      <c r="B151" s="191">
        <f>SUM(B149:B150)</f>
        <v>29325.89</v>
      </c>
      <c r="C151" s="191">
        <f>SUM(C149:C150)</f>
        <v>21598.73</v>
      </c>
      <c r="E151" s="175"/>
    </row>
    <row r="152" spans="1:5">
      <c r="A152" s="178"/>
      <c r="B152" s="175"/>
      <c r="C152" s="175"/>
      <c r="D152" s="175"/>
      <c r="E152" s="175"/>
    </row>
    <row r="153" spans="1:5">
      <c r="A153" s="178"/>
      <c r="B153" s="175"/>
      <c r="C153" s="175"/>
      <c r="D153" s="175"/>
      <c r="E153" s="175"/>
    </row>
    <row r="154" spans="1:5">
      <c r="A154" s="80" t="s">
        <v>319</v>
      </c>
      <c r="B154" s="175"/>
      <c r="C154" s="175"/>
      <c r="D154" s="175"/>
      <c r="E154" s="175"/>
    </row>
    <row r="155" spans="1:5" ht="55.5" customHeight="1">
      <c r="A155" s="389" t="s">
        <v>333</v>
      </c>
      <c r="B155" s="389"/>
      <c r="C155" s="389"/>
      <c r="D155" s="175"/>
      <c r="E155" s="175"/>
    </row>
    <row r="156" spans="1:5">
      <c r="A156" s="243"/>
      <c r="B156" s="244"/>
      <c r="C156" s="244"/>
      <c r="D156" s="244"/>
    </row>
    <row r="157" spans="1:5">
      <c r="A157" s="244"/>
      <c r="B157" s="244"/>
      <c r="C157" s="244"/>
      <c r="D157" s="244"/>
    </row>
    <row r="158" spans="1:5">
      <c r="A158" s="244"/>
      <c r="B158" s="244"/>
      <c r="C158" s="244"/>
      <c r="D158" s="244"/>
    </row>
    <row r="159" spans="1:5">
      <c r="A159" s="244"/>
      <c r="B159" s="244"/>
      <c r="C159" s="244"/>
      <c r="D159" s="244"/>
    </row>
    <row r="160" spans="1:5">
      <c r="A160" s="244"/>
      <c r="B160" s="244"/>
      <c r="C160" s="244"/>
      <c r="D160" s="244"/>
    </row>
    <row r="161" spans="1:4">
      <c r="A161" s="244"/>
      <c r="B161" s="244"/>
      <c r="C161" s="244"/>
      <c r="D161" s="244"/>
    </row>
    <row r="162" spans="1:4">
      <c r="A162" s="244"/>
      <c r="B162" s="244"/>
      <c r="C162" s="244"/>
      <c r="D162" s="244"/>
    </row>
    <row r="163" spans="1:4">
      <c r="A163" s="244"/>
      <c r="B163" s="244"/>
      <c r="C163" s="244"/>
      <c r="D163" s="244"/>
    </row>
    <row r="164" spans="1:4">
      <c r="A164" s="244"/>
      <c r="B164" s="244"/>
      <c r="C164" s="244"/>
      <c r="D164" s="244"/>
    </row>
    <row r="165" spans="1:4">
      <c r="A165" s="244"/>
      <c r="B165" s="244"/>
      <c r="C165" s="244"/>
      <c r="D165" s="244"/>
    </row>
    <row r="166" spans="1:4">
      <c r="A166" s="244"/>
      <c r="B166" s="244"/>
      <c r="C166" s="244"/>
      <c r="D166" s="244"/>
    </row>
    <row r="167" spans="1:4">
      <c r="A167" s="244"/>
      <c r="B167" s="244"/>
      <c r="C167" s="244"/>
      <c r="D167" s="244"/>
    </row>
    <row r="168" spans="1:4">
      <c r="A168" s="244"/>
      <c r="B168" s="244"/>
      <c r="C168" s="244"/>
      <c r="D168" s="244"/>
    </row>
    <row r="169" spans="1:4">
      <c r="A169" s="244"/>
      <c r="B169" s="244"/>
      <c r="C169" s="244"/>
      <c r="D169" s="244"/>
    </row>
    <row r="170" spans="1:4">
      <c r="A170" s="244"/>
      <c r="B170" s="244"/>
      <c r="C170" s="244"/>
      <c r="D170" s="244"/>
    </row>
    <row r="171" spans="1:4">
      <c r="A171" s="244"/>
      <c r="B171" s="244"/>
      <c r="C171" s="244"/>
      <c r="D171" s="244"/>
    </row>
    <row r="172" spans="1:4">
      <c r="A172" s="244"/>
      <c r="B172" s="244"/>
      <c r="C172" s="244"/>
      <c r="D172" s="244"/>
    </row>
    <row r="173" spans="1:4">
      <c r="A173" s="244"/>
      <c r="B173" s="244"/>
      <c r="C173" s="244"/>
      <c r="D173" s="244"/>
    </row>
  </sheetData>
  <mergeCells count="69">
    <mergeCell ref="A155:C155"/>
    <mergeCell ref="A149:A150"/>
    <mergeCell ref="A89:F89"/>
    <mergeCell ref="A91:F92"/>
    <mergeCell ref="A93:F94"/>
    <mergeCell ref="A130:E131"/>
    <mergeCell ref="B133:D133"/>
    <mergeCell ref="A102:B102"/>
    <mergeCell ref="B149:B150"/>
    <mergeCell ref="C149:C150"/>
    <mergeCell ref="A86:F88"/>
    <mergeCell ref="A60:G60"/>
    <mergeCell ref="A61:G62"/>
    <mergeCell ref="A63:G63"/>
    <mergeCell ref="A64:G65"/>
    <mergeCell ref="A66:G66"/>
    <mergeCell ref="A67:G67"/>
    <mergeCell ref="A68:G68"/>
    <mergeCell ref="A69:G69"/>
    <mergeCell ref="A70:XFD70"/>
    <mergeCell ref="A71:G71"/>
    <mergeCell ref="A85:F85"/>
    <mergeCell ref="A58:G59"/>
    <mergeCell ref="A41:G41"/>
    <mergeCell ref="A42:G43"/>
    <mergeCell ref="A44:G45"/>
    <mergeCell ref="A46:G47"/>
    <mergeCell ref="A48:G48"/>
    <mergeCell ref="A49:G51"/>
    <mergeCell ref="A52:G52"/>
    <mergeCell ref="A53:G54"/>
    <mergeCell ref="A55:G55"/>
    <mergeCell ref="A56:G56"/>
    <mergeCell ref="A57:G57"/>
    <mergeCell ref="A22:G22"/>
    <mergeCell ref="A23:G23"/>
    <mergeCell ref="A24:G24"/>
    <mergeCell ref="A38:G38"/>
    <mergeCell ref="A26:G26"/>
    <mergeCell ref="A27:G27"/>
    <mergeCell ref="A28:G29"/>
    <mergeCell ref="A30:G30"/>
    <mergeCell ref="A31:G31"/>
    <mergeCell ref="A32:G32"/>
    <mergeCell ref="A33:G33"/>
    <mergeCell ref="A34:G34"/>
    <mergeCell ref="A35:G35"/>
    <mergeCell ref="A36:G36"/>
    <mergeCell ref="A37:G37"/>
    <mergeCell ref="A25:G25"/>
    <mergeCell ref="A17:G17"/>
    <mergeCell ref="A18:G18"/>
    <mergeCell ref="A19:G19"/>
    <mergeCell ref="A20:G20"/>
    <mergeCell ref="A21:G21"/>
    <mergeCell ref="A14:G14"/>
    <mergeCell ref="A15:G15"/>
    <mergeCell ref="A16:G16"/>
    <mergeCell ref="A13:G13"/>
    <mergeCell ref="A2:G2"/>
    <mergeCell ref="A3:G3"/>
    <mergeCell ref="A4:G4"/>
    <mergeCell ref="A5:G5"/>
    <mergeCell ref="A6:G6"/>
    <mergeCell ref="A7:G7"/>
    <mergeCell ref="A8:G9"/>
    <mergeCell ref="A10:G10"/>
    <mergeCell ref="A11:G11"/>
    <mergeCell ref="A12:G12"/>
  </mergeCells>
  <hyperlinks>
    <hyperlink ref="A140" location="'11'!A1" display="Ver Cuadro" xr:uid="{00000000-0004-0000-0A00-000000000000}"/>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106"/>
  <sheetViews>
    <sheetView showGridLines="0" topLeftCell="B85" zoomScale="85" zoomScaleNormal="85" workbookViewId="0">
      <selection activeCell="D112" sqref="D112"/>
    </sheetView>
  </sheetViews>
  <sheetFormatPr baseColWidth="10" defaultRowHeight="15"/>
  <cols>
    <col min="1" max="1" width="20.5703125" style="195" customWidth="1"/>
    <col min="2" max="2" width="49.140625" style="195" bestFit="1" customWidth="1"/>
    <col min="3" max="3" width="21.7109375" style="195" customWidth="1"/>
    <col min="4" max="4" width="12.140625" style="195" customWidth="1"/>
    <col min="5" max="5" width="13.140625" style="195" bestFit="1" customWidth="1"/>
    <col min="6" max="6" width="19.5703125" style="195" bestFit="1" customWidth="1"/>
    <col min="7" max="7" width="14" style="195" customWidth="1"/>
    <col min="8" max="8" width="13.140625" style="195" bestFit="1" customWidth="1"/>
    <col min="9" max="9" width="13.28515625" style="195" customWidth="1"/>
    <col min="10" max="10" width="15.85546875" style="195" bestFit="1" customWidth="1"/>
    <col min="11" max="11" width="16.28515625" style="195" bestFit="1" customWidth="1"/>
    <col min="12" max="16384" width="11.42578125" style="195"/>
  </cols>
  <sheetData>
    <row r="1" spans="1:15" ht="18.75">
      <c r="A1" s="194" t="s">
        <v>189</v>
      </c>
    </row>
    <row r="2" spans="1:15" ht="18.75">
      <c r="A2" s="404" t="str">
        <f>+"COMPOSICIÓN DE LAS INVERSIONES DEL OPPORTUNITY FUND RENTA FJA USD CORRESPONDIENTE AL  "&amp;UPPER(TEXT(INDICE!O3,"DD \D\E MMMM \D\E AAAA"))</f>
        <v>COMPOSICIÓN DE LAS INVERSIONES DEL OPPORTUNITY FUND RENTA FJA USD CORRESPONDIENTE AL  30 DE SEPTIEMBRE DE 2020</v>
      </c>
      <c r="B2" s="405"/>
      <c r="C2" s="405"/>
      <c r="D2" s="405"/>
      <c r="E2" s="405"/>
      <c r="F2" s="405"/>
      <c r="G2" s="405"/>
      <c r="H2" s="405"/>
      <c r="I2" s="405"/>
      <c r="J2" s="405"/>
      <c r="K2" s="196"/>
    </row>
    <row r="4" spans="1:15" ht="86.25" customHeight="1">
      <c r="A4" s="353" t="s">
        <v>190</v>
      </c>
      <c r="B4" s="353" t="s">
        <v>191</v>
      </c>
      <c r="C4" s="353" t="s">
        <v>202</v>
      </c>
      <c r="D4" s="353" t="s">
        <v>203</v>
      </c>
      <c r="E4" s="353" t="s">
        <v>204</v>
      </c>
      <c r="F4" s="353" t="s">
        <v>192</v>
      </c>
      <c r="G4" s="353" t="s">
        <v>205</v>
      </c>
      <c r="H4" s="353" t="s">
        <v>193</v>
      </c>
      <c r="I4" s="353" t="s">
        <v>206</v>
      </c>
      <c r="J4" s="353" t="s">
        <v>207</v>
      </c>
      <c r="K4" s="353" t="s">
        <v>208</v>
      </c>
      <c r="L4" s="353" t="s">
        <v>209</v>
      </c>
      <c r="M4" s="353" t="s">
        <v>210</v>
      </c>
      <c r="N4" s="353" t="s">
        <v>211</v>
      </c>
      <c r="O4" s="353" t="s">
        <v>212</v>
      </c>
    </row>
    <row r="5" spans="1:15" ht="15" customHeight="1">
      <c r="A5" s="242" t="s">
        <v>213</v>
      </c>
      <c r="B5" s="242" t="s">
        <v>214</v>
      </c>
      <c r="C5" s="242" t="s">
        <v>215</v>
      </c>
      <c r="D5" s="242" t="s">
        <v>216</v>
      </c>
      <c r="E5" s="242" t="s">
        <v>217</v>
      </c>
      <c r="F5" s="242" t="s">
        <v>218</v>
      </c>
      <c r="G5" s="242" t="s">
        <v>219</v>
      </c>
      <c r="H5" s="354">
        <v>435073.97159999999</v>
      </c>
      <c r="I5" s="354">
        <v>264722.17</v>
      </c>
      <c r="J5" s="354">
        <v>308657.89397698198</v>
      </c>
      <c r="K5" s="354">
        <v>435073.97159999999</v>
      </c>
      <c r="L5" s="355">
        <v>0.06</v>
      </c>
      <c r="M5" s="356" t="s">
        <v>220</v>
      </c>
      <c r="N5" s="355">
        <f t="shared" ref="N5:N36" si="0">+J5/$E$106</f>
        <v>5.8855657927518498E-2</v>
      </c>
      <c r="O5" s="355">
        <f t="shared" ref="O5:O36" si="1">+SUMIFS($N$5:$N$103,$B$5:$B$103,B5)</f>
        <v>5.8855657927518498E-2</v>
      </c>
    </row>
    <row r="6" spans="1:15">
      <c r="A6" s="242" t="s">
        <v>224</v>
      </c>
      <c r="B6" s="242" t="s">
        <v>196</v>
      </c>
      <c r="C6" s="242" t="s">
        <v>215</v>
      </c>
      <c r="D6" s="242" t="s">
        <v>216</v>
      </c>
      <c r="E6" s="242" t="s">
        <v>246</v>
      </c>
      <c r="F6" s="242" t="s">
        <v>245</v>
      </c>
      <c r="G6" s="242" t="s">
        <v>219</v>
      </c>
      <c r="H6" s="354">
        <v>247099.56141600001</v>
      </c>
      <c r="I6" s="354">
        <v>192200.84</v>
      </c>
      <c r="J6" s="354">
        <v>218172.68454163201</v>
      </c>
      <c r="K6" s="354">
        <v>247099.56141600001</v>
      </c>
      <c r="L6" s="355">
        <v>5.2499999999999998E-2</v>
      </c>
      <c r="M6" s="356" t="s">
        <v>220</v>
      </c>
      <c r="N6" s="355">
        <f t="shared" si="0"/>
        <v>4.1601712255149019E-2</v>
      </c>
      <c r="O6" s="355">
        <f t="shared" si="1"/>
        <v>0.11146076355788508</v>
      </c>
    </row>
    <row r="7" spans="1:15">
      <c r="A7" s="242" t="s">
        <v>195</v>
      </c>
      <c r="B7" s="242" t="s">
        <v>201</v>
      </c>
      <c r="C7" s="242" t="s">
        <v>221</v>
      </c>
      <c r="D7" s="242" t="s">
        <v>216</v>
      </c>
      <c r="E7" s="242" t="s">
        <v>222</v>
      </c>
      <c r="F7" s="242" t="s">
        <v>223</v>
      </c>
      <c r="G7" s="242" t="s">
        <v>219</v>
      </c>
      <c r="H7" s="354">
        <v>20277.05</v>
      </c>
      <c r="I7" s="354">
        <v>15208.62</v>
      </c>
      <c r="J7" s="354">
        <v>17408.923769696401</v>
      </c>
      <c r="K7" s="354">
        <v>20277.05</v>
      </c>
      <c r="L7" s="355">
        <v>0.06</v>
      </c>
      <c r="M7" s="356" t="s">
        <v>220</v>
      </c>
      <c r="N7" s="355">
        <f t="shared" si="0"/>
        <v>3.3195770536550975E-3</v>
      </c>
      <c r="O7" s="355">
        <f t="shared" si="1"/>
        <v>0.13942708308217988</v>
      </c>
    </row>
    <row r="8" spans="1:15">
      <c r="A8" s="242" t="s">
        <v>213</v>
      </c>
      <c r="B8" s="242" t="s">
        <v>196</v>
      </c>
      <c r="C8" s="242" t="s">
        <v>215</v>
      </c>
      <c r="D8" s="242" t="s">
        <v>216</v>
      </c>
      <c r="E8" s="242" t="s">
        <v>236</v>
      </c>
      <c r="F8" s="242" t="s">
        <v>233</v>
      </c>
      <c r="G8" s="242" t="s">
        <v>219</v>
      </c>
      <c r="H8" s="354">
        <v>176926.02720000001</v>
      </c>
      <c r="I8" s="354">
        <v>133239.87</v>
      </c>
      <c r="J8" s="354">
        <v>151032.13997841501</v>
      </c>
      <c r="K8" s="354">
        <v>176926.02720000001</v>
      </c>
      <c r="L8" s="355">
        <v>0.06</v>
      </c>
      <c r="M8" s="356" t="s">
        <v>220</v>
      </c>
      <c r="N8" s="355">
        <f t="shared" si="0"/>
        <v>2.8799185571108658E-2</v>
      </c>
      <c r="O8" s="355">
        <f t="shared" si="1"/>
        <v>0.11146076355788508</v>
      </c>
    </row>
    <row r="9" spans="1:15">
      <c r="A9" s="242" t="s">
        <v>213</v>
      </c>
      <c r="B9" s="242" t="s">
        <v>198</v>
      </c>
      <c r="C9" s="242" t="s">
        <v>215</v>
      </c>
      <c r="D9" s="242" t="s">
        <v>216</v>
      </c>
      <c r="E9" s="242" t="s">
        <v>226</v>
      </c>
      <c r="F9" s="242" t="s">
        <v>228</v>
      </c>
      <c r="G9" s="242" t="s">
        <v>219</v>
      </c>
      <c r="H9" s="354">
        <v>85193.999861999604</v>
      </c>
      <c r="I9" s="354">
        <v>70772.97</v>
      </c>
      <c r="J9" s="354">
        <v>77841.639459857295</v>
      </c>
      <c r="K9" s="354">
        <v>85193.999861999604</v>
      </c>
      <c r="L9" s="355">
        <v>6.7000000000000004E-2</v>
      </c>
      <c r="M9" s="356" t="s">
        <v>220</v>
      </c>
      <c r="N9" s="355">
        <f t="shared" si="0"/>
        <v>1.4843038179053487E-2</v>
      </c>
      <c r="O9" s="355">
        <f t="shared" si="1"/>
        <v>3.4051292724287106E-2</v>
      </c>
    </row>
    <row r="10" spans="1:15">
      <c r="A10" s="242" t="s">
        <v>213</v>
      </c>
      <c r="B10" s="242" t="s">
        <v>196</v>
      </c>
      <c r="C10" s="242" t="s">
        <v>215</v>
      </c>
      <c r="D10" s="242" t="s">
        <v>216</v>
      </c>
      <c r="E10" s="242" t="s">
        <v>232</v>
      </c>
      <c r="F10" s="242" t="s">
        <v>233</v>
      </c>
      <c r="G10" s="242" t="s">
        <v>219</v>
      </c>
      <c r="H10" s="354">
        <v>38923.725983999997</v>
      </c>
      <c r="I10" s="354">
        <v>29332.080000000002</v>
      </c>
      <c r="J10" s="354">
        <v>33227.188961872002</v>
      </c>
      <c r="K10" s="354">
        <v>38923.725983999997</v>
      </c>
      <c r="L10" s="355">
        <v>0.06</v>
      </c>
      <c r="M10" s="356" t="s">
        <v>220</v>
      </c>
      <c r="N10" s="355">
        <f t="shared" si="0"/>
        <v>6.3358433579501963E-3</v>
      </c>
      <c r="O10" s="355">
        <f t="shared" si="1"/>
        <v>0.11146076355788508</v>
      </c>
    </row>
    <row r="11" spans="1:15">
      <c r="A11" s="242" t="s">
        <v>213</v>
      </c>
      <c r="B11" s="242" t="s">
        <v>229</v>
      </c>
      <c r="C11" s="242" t="s">
        <v>215</v>
      </c>
      <c r="D11" s="242" t="s">
        <v>216</v>
      </c>
      <c r="E11" s="242" t="s">
        <v>230</v>
      </c>
      <c r="F11" s="242" t="s">
        <v>231</v>
      </c>
      <c r="G11" s="242" t="s">
        <v>219</v>
      </c>
      <c r="H11" s="354">
        <v>12468.219160000001</v>
      </c>
      <c r="I11" s="354">
        <v>8957.24</v>
      </c>
      <c r="J11" s="354">
        <v>10505.676861206201</v>
      </c>
      <c r="K11" s="354">
        <v>12468.219160000001</v>
      </c>
      <c r="L11" s="355">
        <v>0.09</v>
      </c>
      <c r="M11" s="356" t="s">
        <v>220</v>
      </c>
      <c r="N11" s="355">
        <f t="shared" si="0"/>
        <v>2.0032486960670742E-3</v>
      </c>
      <c r="O11" s="355">
        <f t="shared" si="1"/>
        <v>4.0030074291139486E-3</v>
      </c>
    </row>
    <row r="12" spans="1:15">
      <c r="A12" s="242" t="s">
        <v>213</v>
      </c>
      <c r="B12" s="242" t="s">
        <v>198</v>
      </c>
      <c r="C12" s="242" t="s">
        <v>215</v>
      </c>
      <c r="D12" s="242" t="s">
        <v>216</v>
      </c>
      <c r="E12" s="242" t="s">
        <v>234</v>
      </c>
      <c r="F12" s="242" t="s">
        <v>228</v>
      </c>
      <c r="G12" s="242" t="s">
        <v>219</v>
      </c>
      <c r="H12" s="354">
        <v>54850.931465000001</v>
      </c>
      <c r="I12" s="354">
        <v>45953.08</v>
      </c>
      <c r="J12" s="354">
        <v>50170.446383548602</v>
      </c>
      <c r="K12" s="354">
        <v>54850.931465000001</v>
      </c>
      <c r="L12" s="355">
        <v>6.7000000000000004E-2</v>
      </c>
      <c r="M12" s="356" t="s">
        <v>220</v>
      </c>
      <c r="N12" s="355">
        <f t="shared" si="0"/>
        <v>9.5666259896182958E-3</v>
      </c>
      <c r="O12" s="355">
        <f t="shared" si="1"/>
        <v>3.4051292724287106E-2</v>
      </c>
    </row>
    <row r="13" spans="1:15">
      <c r="A13" s="242" t="s">
        <v>213</v>
      </c>
      <c r="B13" s="242" t="s">
        <v>198</v>
      </c>
      <c r="C13" s="242" t="s">
        <v>215</v>
      </c>
      <c r="D13" s="242" t="s">
        <v>216</v>
      </c>
      <c r="E13" s="242" t="s">
        <v>235</v>
      </c>
      <c r="F13" s="242" t="s">
        <v>227</v>
      </c>
      <c r="G13" s="242" t="s">
        <v>219</v>
      </c>
      <c r="H13" s="354">
        <v>52846.684895999999</v>
      </c>
      <c r="I13" s="354">
        <v>46717.69</v>
      </c>
      <c r="J13" s="354">
        <v>50563.783827707703</v>
      </c>
      <c r="K13" s="354">
        <v>52846.684895999999</v>
      </c>
      <c r="L13" s="355">
        <v>6.7500000000000004E-2</v>
      </c>
      <c r="M13" s="356" t="s">
        <v>220</v>
      </c>
      <c r="N13" s="355">
        <f t="shared" si="0"/>
        <v>9.6416285556153239E-3</v>
      </c>
      <c r="O13" s="355">
        <f t="shared" si="1"/>
        <v>3.4051292724287106E-2</v>
      </c>
    </row>
    <row r="14" spans="1:15">
      <c r="A14" s="242" t="s">
        <v>195</v>
      </c>
      <c r="B14" s="242" t="s">
        <v>201</v>
      </c>
      <c r="C14" s="242" t="s">
        <v>221</v>
      </c>
      <c r="D14" s="242" t="s">
        <v>216</v>
      </c>
      <c r="E14" s="242" t="s">
        <v>237</v>
      </c>
      <c r="F14" s="242" t="s">
        <v>238</v>
      </c>
      <c r="G14" s="242" t="s">
        <v>219</v>
      </c>
      <c r="H14" s="354">
        <v>8216.2800000000007</v>
      </c>
      <c r="I14" s="354">
        <v>6843.94</v>
      </c>
      <c r="J14" s="354">
        <v>7516.3624513770001</v>
      </c>
      <c r="K14" s="354">
        <v>8216.2800000000007</v>
      </c>
      <c r="L14" s="355">
        <v>0.06</v>
      </c>
      <c r="M14" s="356" t="s">
        <v>220</v>
      </c>
      <c r="N14" s="355">
        <f t="shared" si="0"/>
        <v>1.4332387602258422E-3</v>
      </c>
      <c r="O14" s="355">
        <f t="shared" si="1"/>
        <v>0.13942708308217988</v>
      </c>
    </row>
    <row r="15" spans="1:15">
      <c r="A15" s="242" t="s">
        <v>224</v>
      </c>
      <c r="B15" s="242" t="s">
        <v>225</v>
      </c>
      <c r="C15" s="242" t="s">
        <v>215</v>
      </c>
      <c r="D15" s="242" t="s">
        <v>216</v>
      </c>
      <c r="E15" s="242" t="s">
        <v>334</v>
      </c>
      <c r="F15" s="242" t="s">
        <v>239</v>
      </c>
      <c r="G15" s="242" t="s">
        <v>219</v>
      </c>
      <c r="H15" s="354">
        <v>21334.3</v>
      </c>
      <c r="I15" s="354">
        <v>16487.78</v>
      </c>
      <c r="J15" s="354">
        <v>17087.45</v>
      </c>
      <c r="K15" s="354">
        <v>21334.3</v>
      </c>
      <c r="L15" s="355">
        <v>0.06</v>
      </c>
      <c r="M15" s="356" t="s">
        <v>220</v>
      </c>
      <c r="N15" s="355">
        <f t="shared" si="0"/>
        <v>3.2582776325447717E-3</v>
      </c>
      <c r="O15" s="355">
        <f t="shared" si="1"/>
        <v>0.14567330114557392</v>
      </c>
    </row>
    <row r="16" spans="1:15">
      <c r="A16" s="242" t="s">
        <v>213</v>
      </c>
      <c r="B16" s="242" t="s">
        <v>196</v>
      </c>
      <c r="C16" s="242" t="s">
        <v>215</v>
      </c>
      <c r="D16" s="242" t="s">
        <v>216</v>
      </c>
      <c r="E16" s="242" t="s">
        <v>240</v>
      </c>
      <c r="F16" s="242" t="s">
        <v>241</v>
      </c>
      <c r="G16" s="242" t="s">
        <v>219</v>
      </c>
      <c r="H16" s="354">
        <v>66579.452250000002</v>
      </c>
      <c r="I16" s="354">
        <v>45870.01</v>
      </c>
      <c r="J16" s="354">
        <v>50632.720117254801</v>
      </c>
      <c r="K16" s="354">
        <v>66579.452250000002</v>
      </c>
      <c r="L16" s="355">
        <v>7.0000000000000007E-2</v>
      </c>
      <c r="M16" s="356" t="s">
        <v>220</v>
      </c>
      <c r="N16" s="355">
        <f t="shared" si="0"/>
        <v>9.6547734994367803E-3</v>
      </c>
      <c r="O16" s="355">
        <f t="shared" si="1"/>
        <v>0.11146076355788508</v>
      </c>
    </row>
    <row r="17" spans="1:15">
      <c r="A17" s="242" t="s">
        <v>224</v>
      </c>
      <c r="B17" s="242" t="s">
        <v>199</v>
      </c>
      <c r="C17" s="242" t="s">
        <v>215</v>
      </c>
      <c r="D17" s="242" t="s">
        <v>216</v>
      </c>
      <c r="E17" s="242" t="s">
        <v>281</v>
      </c>
      <c r="F17" s="242" t="s">
        <v>242</v>
      </c>
      <c r="G17" s="242" t="s">
        <v>219</v>
      </c>
      <c r="H17" s="354">
        <v>297618.49391000002</v>
      </c>
      <c r="I17" s="354">
        <v>223135.67</v>
      </c>
      <c r="J17" s="354">
        <v>243270.654656678</v>
      </c>
      <c r="K17" s="354">
        <v>297618.49391000002</v>
      </c>
      <c r="L17" s="355">
        <v>6.25E-2</v>
      </c>
      <c r="M17" s="356" t="s">
        <v>220</v>
      </c>
      <c r="N17" s="355">
        <f t="shared" si="0"/>
        <v>4.638745586511607E-2</v>
      </c>
      <c r="O17" s="355">
        <f t="shared" si="1"/>
        <v>0.18684897537122666</v>
      </c>
    </row>
    <row r="18" spans="1:15">
      <c r="A18" s="242" t="s">
        <v>195</v>
      </c>
      <c r="B18" s="242" t="s">
        <v>225</v>
      </c>
      <c r="C18" s="242" t="s">
        <v>215</v>
      </c>
      <c r="D18" s="242" t="s">
        <v>216</v>
      </c>
      <c r="E18" s="242" t="s">
        <v>243</v>
      </c>
      <c r="F18" s="242" t="s">
        <v>244</v>
      </c>
      <c r="G18" s="242" t="s">
        <v>219</v>
      </c>
      <c r="H18" s="354">
        <v>504356</v>
      </c>
      <c r="I18" s="354">
        <v>375538.66</v>
      </c>
      <c r="J18" s="354">
        <v>409368.50097189698</v>
      </c>
      <c r="K18" s="354">
        <v>504356</v>
      </c>
      <c r="L18" s="355">
        <v>6.5000000000000002E-2</v>
      </c>
      <c r="M18" s="356" t="s">
        <v>220</v>
      </c>
      <c r="N18" s="355">
        <f t="shared" si="0"/>
        <v>7.8059407938874115E-2</v>
      </c>
      <c r="O18" s="355">
        <f t="shared" si="1"/>
        <v>0.14567330114557392</v>
      </c>
    </row>
    <row r="19" spans="1:15">
      <c r="A19" s="242" t="s">
        <v>195</v>
      </c>
      <c r="B19" s="242" t="s">
        <v>225</v>
      </c>
      <c r="C19" s="242" t="s">
        <v>215</v>
      </c>
      <c r="D19" s="242" t="s">
        <v>216</v>
      </c>
      <c r="E19" s="242" t="s">
        <v>246</v>
      </c>
      <c r="F19" s="242" t="s">
        <v>247</v>
      </c>
      <c r="G19" s="242" t="s">
        <v>219</v>
      </c>
      <c r="H19" s="354">
        <v>126072</v>
      </c>
      <c r="I19" s="354">
        <v>93885.95</v>
      </c>
      <c r="J19" s="354">
        <v>102271.664804726</v>
      </c>
      <c r="K19" s="354">
        <v>126072</v>
      </c>
      <c r="L19" s="355">
        <v>6.5000000000000002E-2</v>
      </c>
      <c r="M19" s="356" t="s">
        <v>220</v>
      </c>
      <c r="N19" s="355">
        <f t="shared" si="0"/>
        <v>1.9501416412417011E-2</v>
      </c>
      <c r="O19" s="355">
        <f t="shared" si="1"/>
        <v>0.14567330114557392</v>
      </c>
    </row>
    <row r="20" spans="1:15">
      <c r="A20" s="242" t="s">
        <v>195</v>
      </c>
      <c r="B20" s="242" t="s">
        <v>248</v>
      </c>
      <c r="C20" s="242" t="s">
        <v>221</v>
      </c>
      <c r="D20" s="242" t="s">
        <v>216</v>
      </c>
      <c r="E20" s="242" t="s">
        <v>249</v>
      </c>
      <c r="F20" s="242" t="s">
        <v>250</v>
      </c>
      <c r="G20" s="242" t="s">
        <v>219</v>
      </c>
      <c r="H20" s="354">
        <v>168468.49</v>
      </c>
      <c r="I20" s="354">
        <v>13769.88</v>
      </c>
      <c r="J20" s="354">
        <v>151000.18168720501</v>
      </c>
      <c r="K20" s="354">
        <v>168468.49</v>
      </c>
      <c r="L20" s="355">
        <v>7.0000000000000007E-2</v>
      </c>
      <c r="M20" s="356" t="s">
        <v>220</v>
      </c>
      <c r="N20" s="355">
        <f t="shared" si="0"/>
        <v>2.8793091684342412E-2</v>
      </c>
      <c r="O20" s="355">
        <f t="shared" si="1"/>
        <v>5.1841907589896041E-2</v>
      </c>
    </row>
    <row r="21" spans="1:15">
      <c r="A21" s="242" t="s">
        <v>195</v>
      </c>
      <c r="B21" s="242" t="s">
        <v>225</v>
      </c>
      <c r="C21" s="242" t="s">
        <v>215</v>
      </c>
      <c r="D21" s="242" t="s">
        <v>216</v>
      </c>
      <c r="E21" s="242" t="s">
        <v>251</v>
      </c>
      <c r="F21" s="242" t="s">
        <v>247</v>
      </c>
      <c r="G21" s="242" t="s">
        <v>219</v>
      </c>
      <c r="H21" s="354">
        <v>126072</v>
      </c>
      <c r="I21" s="354">
        <v>94103.43</v>
      </c>
      <c r="J21" s="354">
        <v>102274.20228511099</v>
      </c>
      <c r="K21" s="354">
        <v>126072</v>
      </c>
      <c r="L21" s="355">
        <v>6.5000000000000002E-2</v>
      </c>
      <c r="M21" s="356" t="s">
        <v>220</v>
      </c>
      <c r="N21" s="355">
        <f t="shared" si="0"/>
        <v>1.9501900265512791E-2</v>
      </c>
      <c r="O21" s="355">
        <f t="shared" si="1"/>
        <v>0.14567330114557392</v>
      </c>
    </row>
    <row r="22" spans="1:15">
      <c r="A22" s="242" t="s">
        <v>213</v>
      </c>
      <c r="B22" s="242" t="s">
        <v>196</v>
      </c>
      <c r="C22" s="242" t="s">
        <v>215</v>
      </c>
      <c r="D22" s="242" t="s">
        <v>216</v>
      </c>
      <c r="E22" s="242" t="s">
        <v>252</v>
      </c>
      <c r="F22" s="242" t="s">
        <v>241</v>
      </c>
      <c r="G22" s="242" t="s">
        <v>219</v>
      </c>
      <c r="H22" s="354">
        <v>133158.9045</v>
      </c>
      <c r="I22" s="354">
        <v>92620.03</v>
      </c>
      <c r="J22" s="354">
        <v>101269.100810207</v>
      </c>
      <c r="K22" s="354">
        <v>133158.9045</v>
      </c>
      <c r="L22" s="355">
        <v>7.0000000000000007E-2</v>
      </c>
      <c r="M22" s="356" t="s">
        <v>220</v>
      </c>
      <c r="N22" s="355">
        <f t="shared" si="0"/>
        <v>1.9310245006587824E-2</v>
      </c>
      <c r="O22" s="355">
        <f t="shared" si="1"/>
        <v>0.11146076355788508</v>
      </c>
    </row>
    <row r="23" spans="1:15">
      <c r="A23" s="242" t="s">
        <v>224</v>
      </c>
      <c r="B23" s="242" t="s">
        <v>199</v>
      </c>
      <c r="C23" s="242" t="s">
        <v>215</v>
      </c>
      <c r="D23" s="242" t="s">
        <v>216</v>
      </c>
      <c r="E23" s="242" t="s">
        <v>264</v>
      </c>
      <c r="F23" s="242" t="s">
        <v>265</v>
      </c>
      <c r="G23" s="242" t="s">
        <v>219</v>
      </c>
      <c r="H23" s="354">
        <v>246986.302</v>
      </c>
      <c r="I23" s="354">
        <v>185174.82</v>
      </c>
      <c r="J23" s="354">
        <v>200246.24021956301</v>
      </c>
      <c r="K23" s="354">
        <v>246986.302</v>
      </c>
      <c r="L23" s="355">
        <v>6.25E-2</v>
      </c>
      <c r="M23" s="356" t="s">
        <v>220</v>
      </c>
      <c r="N23" s="355">
        <f t="shared" si="0"/>
        <v>3.8183453090343461E-2</v>
      </c>
      <c r="O23" s="355">
        <f t="shared" si="1"/>
        <v>0.18684897537122666</v>
      </c>
    </row>
    <row r="24" spans="1:15">
      <c r="A24" s="242" t="s">
        <v>195</v>
      </c>
      <c r="B24" s="242" t="s">
        <v>201</v>
      </c>
      <c r="C24" s="242" t="s">
        <v>221</v>
      </c>
      <c r="D24" s="242" t="s">
        <v>216</v>
      </c>
      <c r="E24" s="242" t="s">
        <v>253</v>
      </c>
      <c r="F24" s="242" t="s">
        <v>254</v>
      </c>
      <c r="G24" s="242" t="s">
        <v>219</v>
      </c>
      <c r="H24" s="354">
        <v>126112.32000000001</v>
      </c>
      <c r="I24" s="354">
        <v>92245.65</v>
      </c>
      <c r="J24" s="354">
        <v>100109.983469085</v>
      </c>
      <c r="K24" s="354">
        <v>126112.32000000001</v>
      </c>
      <c r="L24" s="355">
        <v>6.7500000000000004E-2</v>
      </c>
      <c r="M24" s="356" t="s">
        <v>220</v>
      </c>
      <c r="N24" s="355">
        <f t="shared" si="0"/>
        <v>1.9089221617722158E-2</v>
      </c>
      <c r="O24" s="355">
        <f t="shared" si="1"/>
        <v>0.13942708308217988</v>
      </c>
    </row>
    <row r="25" spans="1:15">
      <c r="A25" s="242" t="s">
        <v>195</v>
      </c>
      <c r="B25" s="242" t="s">
        <v>225</v>
      </c>
      <c r="C25" s="242" t="s">
        <v>215</v>
      </c>
      <c r="D25" s="242" t="s">
        <v>216</v>
      </c>
      <c r="E25" s="242" t="s">
        <v>256</v>
      </c>
      <c r="F25" s="242" t="s">
        <v>244</v>
      </c>
      <c r="G25" s="242" t="s">
        <v>219</v>
      </c>
      <c r="H25" s="354">
        <v>126089</v>
      </c>
      <c r="I25" s="354">
        <v>95484.82</v>
      </c>
      <c r="J25" s="354">
        <v>102678.514279935</v>
      </c>
      <c r="K25" s="354">
        <v>126089</v>
      </c>
      <c r="L25" s="355">
        <v>6.5000000000000002E-2</v>
      </c>
      <c r="M25" s="356" t="s">
        <v>220</v>
      </c>
      <c r="N25" s="355">
        <f t="shared" si="0"/>
        <v>1.9578995486233531E-2</v>
      </c>
      <c r="O25" s="355">
        <f t="shared" si="1"/>
        <v>0.14567330114557392</v>
      </c>
    </row>
    <row r="26" spans="1:15">
      <c r="A26" s="242" t="s">
        <v>195</v>
      </c>
      <c r="B26" s="242" t="s">
        <v>197</v>
      </c>
      <c r="C26" s="242" t="s">
        <v>215</v>
      </c>
      <c r="D26" s="242" t="s">
        <v>216</v>
      </c>
      <c r="E26" s="242" t="s">
        <v>257</v>
      </c>
      <c r="F26" s="242" t="s">
        <v>258</v>
      </c>
      <c r="G26" s="242" t="s">
        <v>219</v>
      </c>
      <c r="H26" s="354">
        <v>42973.98</v>
      </c>
      <c r="I26" s="354">
        <v>28847.15</v>
      </c>
      <c r="J26" s="354">
        <v>30633.2068066108</v>
      </c>
      <c r="K26" s="354">
        <v>42973.98</v>
      </c>
      <c r="L26" s="355">
        <v>5.5E-2</v>
      </c>
      <c r="M26" s="356" t="s">
        <v>220</v>
      </c>
      <c r="N26" s="355">
        <f t="shared" si="0"/>
        <v>5.8412163635357074E-3</v>
      </c>
      <c r="O26" s="355">
        <f t="shared" si="1"/>
        <v>5.0135433657722286E-2</v>
      </c>
    </row>
    <row r="27" spans="1:15">
      <c r="A27" s="242" t="s">
        <v>224</v>
      </c>
      <c r="B27" s="242" t="s">
        <v>225</v>
      </c>
      <c r="C27" s="242" t="s">
        <v>215</v>
      </c>
      <c r="D27" s="242" t="s">
        <v>216</v>
      </c>
      <c r="E27" s="242" t="s">
        <v>259</v>
      </c>
      <c r="F27" s="242" t="s">
        <v>239</v>
      </c>
      <c r="G27" s="242" t="s">
        <v>219</v>
      </c>
      <c r="H27" s="354">
        <v>37648.767119999997</v>
      </c>
      <c r="I27" s="354">
        <v>28372.78</v>
      </c>
      <c r="J27" s="354">
        <v>30277.049557626098</v>
      </c>
      <c r="K27" s="354">
        <v>37648.767119999997</v>
      </c>
      <c r="L27" s="355">
        <v>0.06</v>
      </c>
      <c r="M27" s="356" t="s">
        <v>220</v>
      </c>
      <c r="N27" s="355">
        <f t="shared" si="0"/>
        <v>5.7733034099917008E-3</v>
      </c>
      <c r="O27" s="355">
        <f t="shared" si="1"/>
        <v>0.14567330114557392</v>
      </c>
    </row>
    <row r="28" spans="1:15">
      <c r="A28" s="242" t="s">
        <v>195</v>
      </c>
      <c r="B28" s="242" t="s">
        <v>201</v>
      </c>
      <c r="C28" s="242" t="s">
        <v>221</v>
      </c>
      <c r="D28" s="242" t="s">
        <v>216</v>
      </c>
      <c r="E28" s="242" t="s">
        <v>260</v>
      </c>
      <c r="F28" s="242" t="s">
        <v>261</v>
      </c>
      <c r="G28" s="242" t="s">
        <v>219</v>
      </c>
      <c r="H28" s="354">
        <v>443368.53</v>
      </c>
      <c r="I28" s="354">
        <v>328893.67</v>
      </c>
      <c r="J28" s="354">
        <v>352981.05500852701</v>
      </c>
      <c r="K28" s="354">
        <v>443368.53</v>
      </c>
      <c r="L28" s="355">
        <v>6.5000000000000002E-2</v>
      </c>
      <c r="M28" s="356" t="s">
        <v>220</v>
      </c>
      <c r="N28" s="355">
        <f t="shared" si="0"/>
        <v>6.7307308945825109E-2</v>
      </c>
      <c r="O28" s="355">
        <f t="shared" si="1"/>
        <v>0.13942708308217988</v>
      </c>
    </row>
    <row r="29" spans="1:15">
      <c r="A29" s="242" t="s">
        <v>195</v>
      </c>
      <c r="B29" s="242" t="s">
        <v>199</v>
      </c>
      <c r="C29" s="242" t="s">
        <v>215</v>
      </c>
      <c r="D29" s="242" t="s">
        <v>216</v>
      </c>
      <c r="E29" s="242" t="s">
        <v>262</v>
      </c>
      <c r="F29" s="242" t="s">
        <v>263</v>
      </c>
      <c r="G29" s="242" t="s">
        <v>219</v>
      </c>
      <c r="H29" s="354">
        <v>124065.76</v>
      </c>
      <c r="I29" s="354">
        <v>94357.02</v>
      </c>
      <c r="J29" s="354">
        <v>100606.583569639</v>
      </c>
      <c r="K29" s="354">
        <v>124065.76</v>
      </c>
      <c r="L29" s="355">
        <v>0.06</v>
      </c>
      <c r="M29" s="356" t="s">
        <v>220</v>
      </c>
      <c r="N29" s="355">
        <f t="shared" si="0"/>
        <v>1.9183914564882477E-2</v>
      </c>
      <c r="O29" s="355">
        <f t="shared" si="1"/>
        <v>0.18684897537122666</v>
      </c>
    </row>
    <row r="30" spans="1:15">
      <c r="A30" s="242" t="s">
        <v>195</v>
      </c>
      <c r="B30" s="242" t="s">
        <v>201</v>
      </c>
      <c r="C30" s="242" t="s">
        <v>221</v>
      </c>
      <c r="D30" s="242" t="s">
        <v>216</v>
      </c>
      <c r="E30" s="242" t="s">
        <v>266</v>
      </c>
      <c r="F30" s="242" t="s">
        <v>267</v>
      </c>
      <c r="G30" s="242" t="s">
        <v>219</v>
      </c>
      <c r="H30" s="354">
        <v>63356.17</v>
      </c>
      <c r="I30" s="354">
        <v>47101.99</v>
      </c>
      <c r="J30" s="354">
        <v>50408.688176196098</v>
      </c>
      <c r="K30" s="354">
        <v>63356.17</v>
      </c>
      <c r="L30" s="355">
        <v>6.5000000000000002E-2</v>
      </c>
      <c r="M30" s="356" t="s">
        <v>220</v>
      </c>
      <c r="N30" s="355">
        <f t="shared" si="0"/>
        <v>9.6120545295186738E-3</v>
      </c>
      <c r="O30" s="355">
        <f t="shared" si="1"/>
        <v>0.13942708308217988</v>
      </c>
    </row>
    <row r="31" spans="1:15">
      <c r="A31" s="242" t="s">
        <v>195</v>
      </c>
      <c r="B31" s="242" t="s">
        <v>199</v>
      </c>
      <c r="C31" s="242" t="s">
        <v>215</v>
      </c>
      <c r="D31" s="242" t="s">
        <v>216</v>
      </c>
      <c r="E31" s="242" t="s">
        <v>282</v>
      </c>
      <c r="F31" s="242" t="s">
        <v>263</v>
      </c>
      <c r="G31" s="242" t="s">
        <v>219</v>
      </c>
      <c r="H31" s="354">
        <v>124065.76</v>
      </c>
      <c r="I31" s="354">
        <v>94884.06</v>
      </c>
      <c r="J31" s="354">
        <v>100608.291909048</v>
      </c>
      <c r="K31" s="354">
        <v>124065.76</v>
      </c>
      <c r="L31" s="355">
        <v>0.06</v>
      </c>
      <c r="M31" s="356" t="s">
        <v>220</v>
      </c>
      <c r="N31" s="355">
        <f t="shared" si="0"/>
        <v>1.9184240315306626E-2</v>
      </c>
      <c r="O31" s="355">
        <f t="shared" si="1"/>
        <v>0.18684897537122666</v>
      </c>
    </row>
    <row r="32" spans="1:15">
      <c r="A32" s="242" t="s">
        <v>195</v>
      </c>
      <c r="B32" s="242" t="s">
        <v>200</v>
      </c>
      <c r="C32" s="242" t="s">
        <v>221</v>
      </c>
      <c r="D32" s="242" t="s">
        <v>216</v>
      </c>
      <c r="E32" s="242" t="s">
        <v>283</v>
      </c>
      <c r="F32" s="242" t="s">
        <v>284</v>
      </c>
      <c r="G32" s="242" t="s">
        <v>219</v>
      </c>
      <c r="H32" s="354">
        <v>28677.4</v>
      </c>
      <c r="I32" s="354">
        <v>23861.01</v>
      </c>
      <c r="J32" s="354">
        <v>25320.377248234701</v>
      </c>
      <c r="K32" s="354">
        <v>28677.4</v>
      </c>
      <c r="L32" s="355">
        <v>6.5000000000000002E-2</v>
      </c>
      <c r="M32" s="356" t="s">
        <v>220</v>
      </c>
      <c r="N32" s="355">
        <f t="shared" si="0"/>
        <v>4.8281527574634405E-3</v>
      </c>
      <c r="O32" s="355">
        <f t="shared" si="1"/>
        <v>3.3886187202737117E-2</v>
      </c>
    </row>
    <row r="33" spans="1:15">
      <c r="A33" s="242" t="s">
        <v>224</v>
      </c>
      <c r="B33" s="242" t="s">
        <v>199</v>
      </c>
      <c r="C33" s="242" t="s">
        <v>215</v>
      </c>
      <c r="D33" s="242" t="s">
        <v>216</v>
      </c>
      <c r="E33" s="242" t="s">
        <v>285</v>
      </c>
      <c r="F33" s="242" t="s">
        <v>265</v>
      </c>
      <c r="G33" s="242" t="s">
        <v>219</v>
      </c>
      <c r="H33" s="354">
        <v>185239.72649999999</v>
      </c>
      <c r="I33" s="354">
        <v>145124.51999999999</v>
      </c>
      <c r="J33" s="354">
        <v>152323.55413990901</v>
      </c>
      <c r="K33" s="354">
        <v>185239.72649999999</v>
      </c>
      <c r="L33" s="355">
        <v>6.25E-2</v>
      </c>
      <c r="M33" s="356" t="s">
        <v>220</v>
      </c>
      <c r="N33" s="355">
        <f t="shared" si="0"/>
        <v>2.9045435648021683E-2</v>
      </c>
      <c r="O33" s="355">
        <f t="shared" si="1"/>
        <v>0.18684897537122666</v>
      </c>
    </row>
    <row r="34" spans="1:15">
      <c r="A34" s="242" t="s">
        <v>224</v>
      </c>
      <c r="B34" s="242" t="s">
        <v>199</v>
      </c>
      <c r="C34" s="242" t="s">
        <v>215</v>
      </c>
      <c r="D34" s="242" t="s">
        <v>216</v>
      </c>
      <c r="E34" s="242" t="s">
        <v>335</v>
      </c>
      <c r="F34" s="242" t="s">
        <v>265</v>
      </c>
      <c r="G34" s="242" t="s">
        <v>219</v>
      </c>
      <c r="H34" s="354">
        <v>175360.27442</v>
      </c>
      <c r="I34" s="354">
        <v>144826.4</v>
      </c>
      <c r="J34" s="354">
        <v>143962.43742671699</v>
      </c>
      <c r="K34" s="354">
        <v>175360.27442</v>
      </c>
      <c r="L34" s="355">
        <v>6.25E-2</v>
      </c>
      <c r="M34" s="356" t="s">
        <v>220</v>
      </c>
      <c r="N34" s="355">
        <f t="shared" si="0"/>
        <v>2.7451117035841993E-2</v>
      </c>
      <c r="O34" s="355">
        <f t="shared" si="1"/>
        <v>0.18684897537122666</v>
      </c>
    </row>
    <row r="35" spans="1:15">
      <c r="A35" s="242" t="s">
        <v>224</v>
      </c>
      <c r="B35" s="242" t="s">
        <v>199</v>
      </c>
      <c r="C35" s="242" t="s">
        <v>215</v>
      </c>
      <c r="D35" s="242" t="s">
        <v>216</v>
      </c>
      <c r="E35" s="242" t="s">
        <v>285</v>
      </c>
      <c r="F35" s="242" t="s">
        <v>286</v>
      </c>
      <c r="G35" s="242" t="s">
        <v>219</v>
      </c>
      <c r="H35" s="354">
        <v>37047.945299999999</v>
      </c>
      <c r="I35" s="354">
        <v>29226.94</v>
      </c>
      <c r="J35" s="354">
        <v>30717.918474439801</v>
      </c>
      <c r="K35" s="354">
        <v>37047.945299999999</v>
      </c>
      <c r="L35" s="355">
        <v>6.25E-2</v>
      </c>
      <c r="M35" s="356" t="s">
        <v>220</v>
      </c>
      <c r="N35" s="355">
        <f t="shared" si="0"/>
        <v>5.8573693958783209E-3</v>
      </c>
      <c r="O35" s="355">
        <f t="shared" si="1"/>
        <v>0.18684897537122666</v>
      </c>
    </row>
    <row r="36" spans="1:15">
      <c r="A36" s="242" t="s">
        <v>195</v>
      </c>
      <c r="B36" s="242" t="s">
        <v>248</v>
      </c>
      <c r="C36" s="242" t="s">
        <v>221</v>
      </c>
      <c r="D36" s="242" t="s">
        <v>216</v>
      </c>
      <c r="E36" s="242" t="s">
        <v>287</v>
      </c>
      <c r="F36" s="242" t="s">
        <v>288</v>
      </c>
      <c r="G36" s="242" t="s">
        <v>219</v>
      </c>
      <c r="H36" s="354">
        <v>26935.63</v>
      </c>
      <c r="I36" s="354">
        <v>24087.65</v>
      </c>
      <c r="J36" s="354">
        <v>25205.418764599901</v>
      </c>
      <c r="K36" s="354">
        <v>26935.63</v>
      </c>
      <c r="L36" s="355">
        <v>0.06</v>
      </c>
      <c r="M36" s="356" t="s">
        <v>220</v>
      </c>
      <c r="N36" s="355">
        <f t="shared" si="0"/>
        <v>4.8062321867581251E-3</v>
      </c>
      <c r="O36" s="355">
        <f t="shared" si="1"/>
        <v>5.1841907589896041E-2</v>
      </c>
    </row>
    <row r="37" spans="1:15">
      <c r="A37" s="242" t="s">
        <v>195</v>
      </c>
      <c r="B37" s="242" t="s">
        <v>255</v>
      </c>
      <c r="C37" s="242" t="s">
        <v>221</v>
      </c>
      <c r="D37" s="242" t="s">
        <v>216</v>
      </c>
      <c r="E37" s="242" t="s">
        <v>292</v>
      </c>
      <c r="F37" s="242" t="s">
        <v>293</v>
      </c>
      <c r="G37" s="242" t="s">
        <v>219</v>
      </c>
      <c r="H37" s="354">
        <v>133638.74</v>
      </c>
      <c r="I37" s="354">
        <v>96734.94</v>
      </c>
      <c r="J37" s="354">
        <v>101682.67304784201</v>
      </c>
      <c r="K37" s="354">
        <v>133638.74</v>
      </c>
      <c r="L37" s="355">
        <v>6.7500000000000004E-2</v>
      </c>
      <c r="M37" s="356" t="s">
        <v>220</v>
      </c>
      <c r="N37" s="355">
        <f t="shared" ref="N37:N68" si="2">+J37/$E$106</f>
        <v>1.9389105993530147E-2</v>
      </c>
      <c r="O37" s="355">
        <f t="shared" ref="O37:O68" si="3">+SUMIFS($N$5:$N$103,$B$5:$B$103,B37)</f>
        <v>7.7417135403013551E-2</v>
      </c>
    </row>
    <row r="38" spans="1:15">
      <c r="A38" s="242" t="s">
        <v>195</v>
      </c>
      <c r="B38" s="242" t="s">
        <v>200</v>
      </c>
      <c r="C38" s="242" t="s">
        <v>221</v>
      </c>
      <c r="D38" s="242" t="s">
        <v>216</v>
      </c>
      <c r="E38" s="242" t="s">
        <v>294</v>
      </c>
      <c r="F38" s="242" t="s">
        <v>295</v>
      </c>
      <c r="G38" s="242" t="s">
        <v>219</v>
      </c>
      <c r="H38" s="354">
        <v>60528.77</v>
      </c>
      <c r="I38" s="354">
        <v>48875.839999999997</v>
      </c>
      <c r="J38" s="354">
        <v>50882.177377405402</v>
      </c>
      <c r="K38" s="354">
        <v>60528.77</v>
      </c>
      <c r="L38" s="355">
        <v>0.06</v>
      </c>
      <c r="M38" s="356" t="s">
        <v>220</v>
      </c>
      <c r="N38" s="355">
        <f t="shared" si="2"/>
        <v>9.7023406326851355E-3</v>
      </c>
      <c r="O38" s="355">
        <f t="shared" si="3"/>
        <v>3.3886187202737117E-2</v>
      </c>
    </row>
    <row r="39" spans="1:15">
      <c r="A39" s="242" t="s">
        <v>195</v>
      </c>
      <c r="B39" s="242" t="s">
        <v>255</v>
      </c>
      <c r="C39" s="242" t="s">
        <v>221</v>
      </c>
      <c r="D39" s="242" t="s">
        <v>216</v>
      </c>
      <c r="E39" s="242" t="s">
        <v>296</v>
      </c>
      <c r="F39" s="242" t="s">
        <v>293</v>
      </c>
      <c r="G39" s="242" t="s">
        <v>219</v>
      </c>
      <c r="H39" s="354">
        <v>66819.37</v>
      </c>
      <c r="I39" s="354">
        <v>48564.28</v>
      </c>
      <c r="J39" s="354">
        <v>50842.481212641302</v>
      </c>
      <c r="K39" s="354">
        <v>66819.37</v>
      </c>
      <c r="L39" s="355">
        <v>6.7500000000000004E-2</v>
      </c>
      <c r="M39" s="356" t="s">
        <v>220</v>
      </c>
      <c r="N39" s="355">
        <f t="shared" si="2"/>
        <v>9.694771268868493E-3</v>
      </c>
      <c r="O39" s="355">
        <f t="shared" si="3"/>
        <v>7.7417135403013551E-2</v>
      </c>
    </row>
    <row r="40" spans="1:15">
      <c r="A40" s="242" t="s">
        <v>195</v>
      </c>
      <c r="B40" s="242" t="s">
        <v>200</v>
      </c>
      <c r="C40" s="242" t="s">
        <v>221</v>
      </c>
      <c r="D40" s="242" t="s">
        <v>216</v>
      </c>
      <c r="E40" s="242" t="s">
        <v>296</v>
      </c>
      <c r="F40" s="242" t="s">
        <v>295</v>
      </c>
      <c r="G40" s="242" t="s">
        <v>219</v>
      </c>
      <c r="H40" s="354">
        <v>60528.77</v>
      </c>
      <c r="I40" s="354">
        <v>48738.76</v>
      </c>
      <c r="J40" s="354">
        <v>50753.062852345</v>
      </c>
      <c r="K40" s="354">
        <v>60528.77</v>
      </c>
      <c r="L40" s="355">
        <v>0.06</v>
      </c>
      <c r="M40" s="356" t="s">
        <v>220</v>
      </c>
      <c r="N40" s="355">
        <f t="shared" si="2"/>
        <v>9.6777207526538289E-3</v>
      </c>
      <c r="O40" s="355">
        <f t="shared" si="3"/>
        <v>3.3886187202737117E-2</v>
      </c>
    </row>
    <row r="41" spans="1:15">
      <c r="A41" s="242" t="s">
        <v>195</v>
      </c>
      <c r="B41" s="242" t="s">
        <v>248</v>
      </c>
      <c r="C41" s="242" t="s">
        <v>221</v>
      </c>
      <c r="D41" s="242" t="s">
        <v>216</v>
      </c>
      <c r="E41" s="242" t="s">
        <v>297</v>
      </c>
      <c r="F41" s="242" t="s">
        <v>298</v>
      </c>
      <c r="G41" s="242" t="s">
        <v>219</v>
      </c>
      <c r="H41" s="354">
        <v>62331.48</v>
      </c>
      <c r="I41" s="354">
        <v>49931.199999999997</v>
      </c>
      <c r="J41" s="354">
        <v>51945.430776860201</v>
      </c>
      <c r="K41" s="354">
        <v>62331.48</v>
      </c>
      <c r="L41" s="355">
        <v>7.0000000000000007E-2</v>
      </c>
      <c r="M41" s="356" t="s">
        <v>220</v>
      </c>
      <c r="N41" s="355">
        <f t="shared" si="2"/>
        <v>9.9050844457860224E-3</v>
      </c>
      <c r="O41" s="355">
        <f t="shared" si="3"/>
        <v>5.1841907589896041E-2</v>
      </c>
    </row>
    <row r="42" spans="1:15">
      <c r="A42" s="242" t="s">
        <v>195</v>
      </c>
      <c r="B42" s="242" t="s">
        <v>200</v>
      </c>
      <c r="C42" s="242" t="s">
        <v>221</v>
      </c>
      <c r="D42" s="242" t="s">
        <v>216</v>
      </c>
      <c r="E42" s="242" t="s">
        <v>299</v>
      </c>
      <c r="F42" s="242" t="s">
        <v>295</v>
      </c>
      <c r="G42" s="242" t="s">
        <v>219</v>
      </c>
      <c r="H42" s="354">
        <v>60528.77</v>
      </c>
      <c r="I42" s="354">
        <v>48898.46</v>
      </c>
      <c r="J42" s="354">
        <v>50754.386032421397</v>
      </c>
      <c r="K42" s="354">
        <v>60528.77</v>
      </c>
      <c r="L42" s="355">
        <v>0.06</v>
      </c>
      <c r="M42" s="356" t="s">
        <v>220</v>
      </c>
      <c r="N42" s="355">
        <f t="shared" si="2"/>
        <v>9.6779730599347129E-3</v>
      </c>
      <c r="O42" s="355">
        <f t="shared" si="3"/>
        <v>3.3886187202737117E-2</v>
      </c>
    </row>
    <row r="43" spans="1:15">
      <c r="A43" s="242" t="s">
        <v>224</v>
      </c>
      <c r="B43" s="242" t="s">
        <v>199</v>
      </c>
      <c r="C43" s="242" t="s">
        <v>215</v>
      </c>
      <c r="D43" s="242" t="s">
        <v>216</v>
      </c>
      <c r="E43" s="242" t="s">
        <v>300</v>
      </c>
      <c r="F43" s="242" t="s">
        <v>286</v>
      </c>
      <c r="G43" s="242" t="s">
        <v>219</v>
      </c>
      <c r="H43" s="354">
        <v>10004.109616</v>
      </c>
      <c r="I43" s="354">
        <v>7864.95</v>
      </c>
      <c r="J43" s="354">
        <v>8160.1063585117899</v>
      </c>
      <c r="K43" s="354">
        <v>10004.109616</v>
      </c>
      <c r="L43" s="355">
        <v>6.25E-2</v>
      </c>
      <c r="M43" s="356" t="s">
        <v>220</v>
      </c>
      <c r="N43" s="355">
        <f t="shared" si="2"/>
        <v>1.5559894558360278E-3</v>
      </c>
      <c r="O43" s="355">
        <f t="shared" si="3"/>
        <v>0.18684897537122666</v>
      </c>
    </row>
    <row r="44" spans="1:15">
      <c r="A44" s="242" t="s">
        <v>195</v>
      </c>
      <c r="B44" s="242" t="s">
        <v>197</v>
      </c>
      <c r="C44" s="242" t="s">
        <v>215</v>
      </c>
      <c r="D44" s="242" t="s">
        <v>216</v>
      </c>
      <c r="E44" s="242" t="s">
        <v>301</v>
      </c>
      <c r="F44" s="242" t="s">
        <v>302</v>
      </c>
      <c r="G44" s="242" t="s">
        <v>219</v>
      </c>
      <c r="H44" s="354">
        <v>10265.58</v>
      </c>
      <c r="I44" s="354">
        <v>8321.7199999999993</v>
      </c>
      <c r="J44" s="354">
        <v>8616.4282952840804</v>
      </c>
      <c r="K44" s="354">
        <v>10265.58</v>
      </c>
      <c r="L44" s="355">
        <v>0</v>
      </c>
      <c r="M44" s="356" t="s">
        <v>220</v>
      </c>
      <c r="N44" s="355">
        <f t="shared" si="2"/>
        <v>1.6430020621538027E-3</v>
      </c>
      <c r="O44" s="355">
        <f t="shared" si="3"/>
        <v>5.0135433657722286E-2</v>
      </c>
    </row>
    <row r="45" spans="1:15">
      <c r="A45" s="242" t="s">
        <v>195</v>
      </c>
      <c r="B45" s="242" t="s">
        <v>197</v>
      </c>
      <c r="C45" s="242" t="s">
        <v>215</v>
      </c>
      <c r="D45" s="242" t="s">
        <v>216</v>
      </c>
      <c r="E45" s="242" t="s">
        <v>303</v>
      </c>
      <c r="F45" s="242" t="s">
        <v>304</v>
      </c>
      <c r="G45" s="242" t="s">
        <v>219</v>
      </c>
      <c r="H45" s="354">
        <v>4010.88</v>
      </c>
      <c r="I45" s="354">
        <v>3256.94</v>
      </c>
      <c r="J45" s="354">
        <v>3361.7242052974202</v>
      </c>
      <c r="K45" s="354">
        <v>4010.88</v>
      </c>
      <c r="L45" s="355">
        <v>0</v>
      </c>
      <c r="M45" s="356" t="s">
        <v>220</v>
      </c>
      <c r="N45" s="355">
        <f t="shared" si="2"/>
        <v>6.4102196553054622E-4</v>
      </c>
      <c r="O45" s="355">
        <f t="shared" si="3"/>
        <v>5.0135433657722286E-2</v>
      </c>
    </row>
    <row r="46" spans="1:15">
      <c r="A46" s="242" t="s">
        <v>195</v>
      </c>
      <c r="B46" s="242" t="s">
        <v>201</v>
      </c>
      <c r="C46" s="242" t="s">
        <v>221</v>
      </c>
      <c r="D46" s="242" t="s">
        <v>216</v>
      </c>
      <c r="E46" s="242" t="s">
        <v>305</v>
      </c>
      <c r="F46" s="242" t="s">
        <v>306</v>
      </c>
      <c r="G46" s="242" t="s">
        <v>219</v>
      </c>
      <c r="H46" s="354">
        <v>122174.64</v>
      </c>
      <c r="I46" s="354">
        <v>98067.54</v>
      </c>
      <c r="J46" s="354">
        <v>101473.79379707</v>
      </c>
      <c r="K46" s="354">
        <v>122174.64</v>
      </c>
      <c r="L46" s="355">
        <v>6.25E-2</v>
      </c>
      <c r="M46" s="356" t="s">
        <v>220</v>
      </c>
      <c r="N46" s="355">
        <f t="shared" si="2"/>
        <v>1.9349276376431451E-2</v>
      </c>
      <c r="O46" s="355">
        <f t="shared" si="3"/>
        <v>0.13942708308217988</v>
      </c>
    </row>
    <row r="47" spans="1:15">
      <c r="A47" s="242" t="s">
        <v>195</v>
      </c>
      <c r="B47" s="242" t="s">
        <v>197</v>
      </c>
      <c r="C47" s="242" t="s">
        <v>215</v>
      </c>
      <c r="D47" s="242" t="s">
        <v>216</v>
      </c>
      <c r="E47" s="242" t="s">
        <v>307</v>
      </c>
      <c r="F47" s="242" t="s">
        <v>308</v>
      </c>
      <c r="G47" s="242" t="s">
        <v>219</v>
      </c>
      <c r="H47" s="354">
        <v>4077.76</v>
      </c>
      <c r="I47" s="354">
        <v>3261.05</v>
      </c>
      <c r="J47" s="354">
        <v>3364.7007595538698</v>
      </c>
      <c r="K47" s="354">
        <v>4077.76</v>
      </c>
      <c r="L47" s="355">
        <v>0</v>
      </c>
      <c r="M47" s="356" t="s">
        <v>220</v>
      </c>
      <c r="N47" s="355">
        <f t="shared" si="2"/>
        <v>6.4158954232847957E-4</v>
      </c>
      <c r="O47" s="355">
        <f t="shared" si="3"/>
        <v>5.0135433657722286E-2</v>
      </c>
    </row>
    <row r="48" spans="1:15">
      <c r="A48" s="242" t="s">
        <v>195</v>
      </c>
      <c r="B48" s="242" t="s">
        <v>197</v>
      </c>
      <c r="C48" s="242" t="s">
        <v>215</v>
      </c>
      <c r="D48" s="242" t="s">
        <v>216</v>
      </c>
      <c r="E48" s="242" t="s">
        <v>307</v>
      </c>
      <c r="F48" s="242" t="s">
        <v>306</v>
      </c>
      <c r="G48" s="242" t="s">
        <v>219</v>
      </c>
      <c r="H48" s="354">
        <v>5861.78</v>
      </c>
      <c r="I48" s="354">
        <v>4684.03</v>
      </c>
      <c r="J48" s="354">
        <v>4832.9078552719302</v>
      </c>
      <c r="K48" s="354">
        <v>5861.78</v>
      </c>
      <c r="L48" s="355">
        <v>0</v>
      </c>
      <c r="M48" s="356" t="s">
        <v>220</v>
      </c>
      <c r="N48" s="355">
        <f t="shared" si="2"/>
        <v>9.2155093738284272E-4</v>
      </c>
      <c r="O48" s="355">
        <f t="shared" si="3"/>
        <v>5.0135433657722286E-2</v>
      </c>
    </row>
    <row r="49" spans="1:15">
      <c r="A49" s="242" t="s">
        <v>195</v>
      </c>
      <c r="B49" s="242" t="s">
        <v>197</v>
      </c>
      <c r="C49" s="242" t="s">
        <v>215</v>
      </c>
      <c r="D49" s="242" t="s">
        <v>216</v>
      </c>
      <c r="E49" s="242" t="s">
        <v>307</v>
      </c>
      <c r="F49" s="242" t="s">
        <v>309</v>
      </c>
      <c r="G49" s="242" t="s">
        <v>219</v>
      </c>
      <c r="H49" s="354">
        <v>9939.5400000000009</v>
      </c>
      <c r="I49" s="354">
        <v>7932.34</v>
      </c>
      <c r="J49" s="354">
        <v>8184.4638200551199</v>
      </c>
      <c r="K49" s="354">
        <v>9939.5400000000009</v>
      </c>
      <c r="L49" s="355">
        <v>0</v>
      </c>
      <c r="M49" s="356" t="s">
        <v>220</v>
      </c>
      <c r="N49" s="355">
        <f t="shared" si="2"/>
        <v>1.5606339974225255E-3</v>
      </c>
      <c r="O49" s="355">
        <f t="shared" si="3"/>
        <v>5.0135433657722286E-2</v>
      </c>
    </row>
    <row r="50" spans="1:15">
      <c r="A50" s="242" t="s">
        <v>195</v>
      </c>
      <c r="B50" s="242" t="s">
        <v>255</v>
      </c>
      <c r="C50" s="242" t="s">
        <v>221</v>
      </c>
      <c r="D50" s="242" t="s">
        <v>216</v>
      </c>
      <c r="E50" s="242" t="s">
        <v>310</v>
      </c>
      <c r="F50" s="242" t="s">
        <v>293</v>
      </c>
      <c r="G50" s="242" t="s">
        <v>219</v>
      </c>
      <c r="H50" s="354">
        <v>133638.74</v>
      </c>
      <c r="I50" s="354">
        <v>98130.37</v>
      </c>
      <c r="J50" s="354">
        <v>101684.263866419</v>
      </c>
      <c r="K50" s="354">
        <v>133638.74</v>
      </c>
      <c r="L50" s="355">
        <v>6.7500000000000004E-2</v>
      </c>
      <c r="M50" s="356" t="s">
        <v>220</v>
      </c>
      <c r="N50" s="355">
        <f t="shared" si="2"/>
        <v>1.9389409334788606E-2</v>
      </c>
      <c r="O50" s="355">
        <f t="shared" si="3"/>
        <v>7.7417135403013551E-2</v>
      </c>
    </row>
    <row r="51" spans="1:15">
      <c r="A51" s="242" t="s">
        <v>213</v>
      </c>
      <c r="B51" s="242" t="s">
        <v>196</v>
      </c>
      <c r="C51" s="242" t="s">
        <v>215</v>
      </c>
      <c r="D51" s="242" t="s">
        <v>216</v>
      </c>
      <c r="E51" s="242" t="s">
        <v>311</v>
      </c>
      <c r="F51" s="242" t="s">
        <v>233</v>
      </c>
      <c r="G51" s="242" t="s">
        <v>219</v>
      </c>
      <c r="H51" s="354">
        <v>35385.205439999998</v>
      </c>
      <c r="I51" s="354">
        <v>29294.57</v>
      </c>
      <c r="J51" s="354">
        <v>30202.058184177298</v>
      </c>
      <c r="K51" s="354">
        <v>35385.205439999998</v>
      </c>
      <c r="L51" s="355">
        <v>0.06</v>
      </c>
      <c r="M51" s="356" t="s">
        <v>220</v>
      </c>
      <c r="N51" s="355">
        <f t="shared" si="2"/>
        <v>5.7590038676526133E-3</v>
      </c>
      <c r="O51" s="355">
        <f t="shared" si="3"/>
        <v>0.11146076355788508</v>
      </c>
    </row>
    <row r="52" spans="1:15">
      <c r="A52" s="242" t="s">
        <v>195</v>
      </c>
      <c r="B52" s="242" t="s">
        <v>248</v>
      </c>
      <c r="C52" s="242" t="s">
        <v>221</v>
      </c>
      <c r="D52" s="242" t="s">
        <v>216</v>
      </c>
      <c r="E52" s="242" t="s">
        <v>312</v>
      </c>
      <c r="F52" s="242" t="s">
        <v>298</v>
      </c>
      <c r="G52" s="242" t="s">
        <v>219</v>
      </c>
      <c r="H52" s="354">
        <v>52358.44</v>
      </c>
      <c r="I52" s="354">
        <v>42425.5</v>
      </c>
      <c r="J52" s="354">
        <v>43724.5127700542</v>
      </c>
      <c r="K52" s="354">
        <v>52358.44</v>
      </c>
      <c r="L52" s="355">
        <v>7.0000000000000007E-2</v>
      </c>
      <c r="M52" s="356" t="s">
        <v>220</v>
      </c>
      <c r="N52" s="355">
        <f t="shared" si="2"/>
        <v>8.3374992730094796E-3</v>
      </c>
      <c r="O52" s="355">
        <f t="shared" si="3"/>
        <v>5.1841907589896041E-2</v>
      </c>
    </row>
    <row r="53" spans="1:15">
      <c r="A53" s="242" t="s">
        <v>195</v>
      </c>
      <c r="B53" s="242" t="s">
        <v>197</v>
      </c>
      <c r="C53" s="242" t="s">
        <v>215</v>
      </c>
      <c r="D53" s="242" t="s">
        <v>216</v>
      </c>
      <c r="E53" s="242" t="s">
        <v>336</v>
      </c>
      <c r="F53" s="242" t="s">
        <v>337</v>
      </c>
      <c r="G53" s="242" t="s">
        <v>219</v>
      </c>
      <c r="H53" s="354">
        <v>4077.76</v>
      </c>
      <c r="I53" s="354">
        <v>3251.18</v>
      </c>
      <c r="J53" s="354">
        <v>3332.0996738706099</v>
      </c>
      <c r="K53" s="354">
        <v>4077.76</v>
      </c>
      <c r="L53" s="355">
        <v>0</v>
      </c>
      <c r="M53" s="356" t="s">
        <v>220</v>
      </c>
      <c r="N53" s="355">
        <f t="shared" si="2"/>
        <v>6.3537308590704499E-4</v>
      </c>
      <c r="O53" s="355">
        <f t="shared" si="3"/>
        <v>5.0135433657722286E-2</v>
      </c>
    </row>
    <row r="54" spans="1:15">
      <c r="A54" s="242" t="s">
        <v>195</v>
      </c>
      <c r="B54" s="242" t="s">
        <v>197</v>
      </c>
      <c r="C54" s="242" t="s">
        <v>215</v>
      </c>
      <c r="D54" s="242" t="s">
        <v>216</v>
      </c>
      <c r="E54" s="242" t="s">
        <v>336</v>
      </c>
      <c r="F54" s="242" t="s">
        <v>338</v>
      </c>
      <c r="G54" s="242" t="s">
        <v>219</v>
      </c>
      <c r="H54" s="354">
        <v>5765.64</v>
      </c>
      <c r="I54" s="354">
        <v>4593.9799999999996</v>
      </c>
      <c r="J54" s="354">
        <v>4708.3215881825199</v>
      </c>
      <c r="K54" s="354">
        <v>5765.64</v>
      </c>
      <c r="L54" s="355">
        <v>0</v>
      </c>
      <c r="M54" s="356" t="s">
        <v>220</v>
      </c>
      <c r="N54" s="355">
        <f t="shared" si="2"/>
        <v>8.9779451688828818E-4</v>
      </c>
      <c r="O54" s="355">
        <f t="shared" si="3"/>
        <v>5.0135433657722286E-2</v>
      </c>
    </row>
    <row r="55" spans="1:15" ht="15" customHeight="1">
      <c r="A55" s="242" t="s">
        <v>195</v>
      </c>
      <c r="B55" s="242" t="s">
        <v>197</v>
      </c>
      <c r="C55" s="242" t="s">
        <v>215</v>
      </c>
      <c r="D55" s="242" t="s">
        <v>216</v>
      </c>
      <c r="E55" s="242" t="s">
        <v>336</v>
      </c>
      <c r="F55" s="242" t="s">
        <v>339</v>
      </c>
      <c r="G55" s="242" t="s">
        <v>219</v>
      </c>
      <c r="H55" s="354">
        <v>10102.56</v>
      </c>
      <c r="I55" s="354">
        <v>8007.04</v>
      </c>
      <c r="J55" s="354">
        <v>8209.59610735766</v>
      </c>
      <c r="K55" s="354">
        <v>10102.56</v>
      </c>
      <c r="L55" s="355">
        <v>0</v>
      </c>
      <c r="M55" s="356" t="s">
        <v>220</v>
      </c>
      <c r="N55" s="355">
        <f t="shared" si="2"/>
        <v>1.5654262847194923E-3</v>
      </c>
      <c r="O55" s="355">
        <f t="shared" si="3"/>
        <v>5.0135433657722286E-2</v>
      </c>
    </row>
    <row r="56" spans="1:15" ht="12" customHeight="1">
      <c r="A56" s="242" t="s">
        <v>213</v>
      </c>
      <c r="B56" s="242" t="s">
        <v>229</v>
      </c>
      <c r="C56" s="242" t="s">
        <v>215</v>
      </c>
      <c r="D56" s="242" t="s">
        <v>216</v>
      </c>
      <c r="E56" s="242" t="s">
        <v>340</v>
      </c>
      <c r="F56" s="242" t="s">
        <v>231</v>
      </c>
      <c r="G56" s="242" t="s">
        <v>219</v>
      </c>
      <c r="H56" s="354">
        <v>12468.219160000001</v>
      </c>
      <c r="I56" s="354">
        <v>10167.299999999999</v>
      </c>
      <c r="J56" s="354">
        <v>10487.3743789334</v>
      </c>
      <c r="K56" s="354">
        <v>12468.219160000001</v>
      </c>
      <c r="L56" s="355">
        <v>0.09</v>
      </c>
      <c r="M56" s="356" t="s">
        <v>220</v>
      </c>
      <c r="N56" s="355">
        <f t="shared" si="2"/>
        <v>1.9997587330468744E-3</v>
      </c>
      <c r="O56" s="355">
        <f t="shared" si="3"/>
        <v>4.0030074291139486E-3</v>
      </c>
    </row>
    <row r="57" spans="1:15">
      <c r="A57" s="242" t="s">
        <v>195</v>
      </c>
      <c r="B57" s="242" t="s">
        <v>197</v>
      </c>
      <c r="C57" s="242" t="s">
        <v>215</v>
      </c>
      <c r="D57" s="242" t="s">
        <v>216</v>
      </c>
      <c r="E57" s="242" t="s">
        <v>341</v>
      </c>
      <c r="F57" s="242" t="s">
        <v>342</v>
      </c>
      <c r="G57" s="242" t="s">
        <v>219</v>
      </c>
      <c r="H57" s="354">
        <v>4010.88</v>
      </c>
      <c r="I57" s="354">
        <v>3174.46</v>
      </c>
      <c r="J57" s="354">
        <v>3246.20684380486</v>
      </c>
      <c r="K57" s="354">
        <v>4010.88</v>
      </c>
      <c r="L57" s="355">
        <v>0</v>
      </c>
      <c r="M57" s="356" t="s">
        <v>220</v>
      </c>
      <c r="N57" s="355">
        <f t="shared" si="2"/>
        <v>6.1899482659982233E-4</v>
      </c>
      <c r="O57" s="355">
        <f t="shared" si="3"/>
        <v>5.0135433657722286E-2</v>
      </c>
    </row>
    <row r="58" spans="1:15">
      <c r="A58" s="242" t="s">
        <v>195</v>
      </c>
      <c r="B58" s="242" t="s">
        <v>197</v>
      </c>
      <c r="C58" s="242" t="s">
        <v>215</v>
      </c>
      <c r="D58" s="242" t="s">
        <v>216</v>
      </c>
      <c r="E58" s="242" t="s">
        <v>341</v>
      </c>
      <c r="F58" s="242" t="s">
        <v>343</v>
      </c>
      <c r="G58" s="242" t="s">
        <v>219</v>
      </c>
      <c r="H58" s="354">
        <v>5861.78</v>
      </c>
      <c r="I58" s="354">
        <v>4635.67</v>
      </c>
      <c r="J58" s="354">
        <v>4740.4426126417202</v>
      </c>
      <c r="K58" s="354">
        <v>5861.78</v>
      </c>
      <c r="L58" s="355">
        <v>0</v>
      </c>
      <c r="M58" s="356" t="s">
        <v>220</v>
      </c>
      <c r="N58" s="355">
        <f t="shared" si="2"/>
        <v>9.0391943403682915E-4</v>
      </c>
      <c r="O58" s="355">
        <f t="shared" si="3"/>
        <v>5.0135433657722286E-2</v>
      </c>
    </row>
    <row r="59" spans="1:15">
      <c r="A59" s="242" t="s">
        <v>195</v>
      </c>
      <c r="B59" s="242" t="s">
        <v>197</v>
      </c>
      <c r="C59" s="242" t="s">
        <v>215</v>
      </c>
      <c r="D59" s="242" t="s">
        <v>216</v>
      </c>
      <c r="E59" s="242" t="s">
        <v>341</v>
      </c>
      <c r="F59" s="242" t="s">
        <v>344</v>
      </c>
      <c r="G59" s="242" t="s">
        <v>219</v>
      </c>
      <c r="H59" s="354">
        <v>9613.89</v>
      </c>
      <c r="I59" s="354">
        <v>7593.25</v>
      </c>
      <c r="J59" s="354">
        <v>7764.8677051138802</v>
      </c>
      <c r="K59" s="354">
        <v>9613.89</v>
      </c>
      <c r="L59" s="355">
        <v>0</v>
      </c>
      <c r="M59" s="356" t="s">
        <v>220</v>
      </c>
      <c r="N59" s="355">
        <f t="shared" si="2"/>
        <v>1.4806243625141147E-3</v>
      </c>
      <c r="O59" s="355">
        <f t="shared" si="3"/>
        <v>5.0135433657722286E-2</v>
      </c>
    </row>
    <row r="60" spans="1:15">
      <c r="A60" s="242" t="s">
        <v>195</v>
      </c>
      <c r="B60" s="242" t="s">
        <v>197</v>
      </c>
      <c r="C60" s="242" t="s">
        <v>215</v>
      </c>
      <c r="D60" s="242" t="s">
        <v>216</v>
      </c>
      <c r="E60" s="242" t="s">
        <v>345</v>
      </c>
      <c r="F60" s="242" t="s">
        <v>346</v>
      </c>
      <c r="G60" s="242" t="s">
        <v>219</v>
      </c>
      <c r="H60" s="354">
        <v>4077.76</v>
      </c>
      <c r="I60" s="354">
        <v>3199.69</v>
      </c>
      <c r="J60" s="354">
        <v>3268.3527566662901</v>
      </c>
      <c r="K60" s="354">
        <v>4077.76</v>
      </c>
      <c r="L60" s="355">
        <v>0</v>
      </c>
      <c r="M60" s="356" t="s">
        <v>220</v>
      </c>
      <c r="N60" s="355">
        <f t="shared" si="2"/>
        <v>6.2321766456152432E-4</v>
      </c>
      <c r="O60" s="355">
        <f t="shared" si="3"/>
        <v>5.0135433657722286E-2</v>
      </c>
    </row>
    <row r="61" spans="1:15">
      <c r="A61" s="242" t="s">
        <v>195</v>
      </c>
      <c r="B61" s="242" t="s">
        <v>197</v>
      </c>
      <c r="C61" s="242" t="s">
        <v>215</v>
      </c>
      <c r="D61" s="242" t="s">
        <v>216</v>
      </c>
      <c r="E61" s="242" t="s">
        <v>345</v>
      </c>
      <c r="F61" s="242" t="s">
        <v>347</v>
      </c>
      <c r="G61" s="242" t="s">
        <v>219</v>
      </c>
      <c r="H61" s="354">
        <v>5861.78</v>
      </c>
      <c r="I61" s="354">
        <v>4595.88</v>
      </c>
      <c r="J61" s="354">
        <v>4694.5042615778602</v>
      </c>
      <c r="K61" s="354">
        <v>5861.78</v>
      </c>
      <c r="L61" s="355">
        <v>0</v>
      </c>
      <c r="M61" s="356" t="s">
        <v>220</v>
      </c>
      <c r="N61" s="355">
        <f t="shared" si="2"/>
        <v>8.9515979455010851E-4</v>
      </c>
      <c r="O61" s="355">
        <f t="shared" si="3"/>
        <v>5.0135433657722286E-2</v>
      </c>
    </row>
    <row r="62" spans="1:15">
      <c r="A62" s="242" t="s">
        <v>195</v>
      </c>
      <c r="B62" s="242" t="s">
        <v>197</v>
      </c>
      <c r="C62" s="242" t="s">
        <v>215</v>
      </c>
      <c r="D62" s="242" t="s">
        <v>216</v>
      </c>
      <c r="E62" s="242" t="s">
        <v>345</v>
      </c>
      <c r="F62" s="242" t="s">
        <v>348</v>
      </c>
      <c r="G62" s="242" t="s">
        <v>219</v>
      </c>
      <c r="H62" s="354">
        <v>9939.5400000000009</v>
      </c>
      <c r="I62" s="354">
        <v>7783.07</v>
      </c>
      <c r="J62" s="354">
        <v>7950.0888399591404</v>
      </c>
      <c r="K62" s="354">
        <v>9939.5400000000009</v>
      </c>
      <c r="L62" s="355">
        <v>0</v>
      </c>
      <c r="M62" s="356" t="s">
        <v>220</v>
      </c>
      <c r="N62" s="355">
        <f t="shared" si="2"/>
        <v>1.5159427909947171E-3</v>
      </c>
      <c r="O62" s="355">
        <f t="shared" si="3"/>
        <v>5.0135433657722286E-2</v>
      </c>
    </row>
    <row r="63" spans="1:15">
      <c r="A63" s="242" t="s">
        <v>195</v>
      </c>
      <c r="B63" s="242" t="s">
        <v>197</v>
      </c>
      <c r="C63" s="242" t="s">
        <v>215</v>
      </c>
      <c r="D63" s="242" t="s">
        <v>216</v>
      </c>
      <c r="E63" s="242" t="s">
        <v>345</v>
      </c>
      <c r="F63" s="242" t="s">
        <v>349</v>
      </c>
      <c r="G63" s="242" t="s">
        <v>219</v>
      </c>
      <c r="H63" s="354">
        <v>4144.6400000000003</v>
      </c>
      <c r="I63" s="354">
        <v>3220.14</v>
      </c>
      <c r="J63" s="354">
        <v>3289.2414583895502</v>
      </c>
      <c r="K63" s="354">
        <v>4144.6400000000003</v>
      </c>
      <c r="L63" s="355">
        <v>0</v>
      </c>
      <c r="M63" s="356" t="s">
        <v>220</v>
      </c>
      <c r="N63" s="355">
        <f t="shared" si="2"/>
        <v>6.272007743642039E-4</v>
      </c>
      <c r="O63" s="355">
        <f t="shared" si="3"/>
        <v>5.0135433657722286E-2</v>
      </c>
    </row>
    <row r="64" spans="1:15">
      <c r="A64" s="242" t="s">
        <v>195</v>
      </c>
      <c r="B64" s="242" t="s">
        <v>197</v>
      </c>
      <c r="C64" s="242" t="s">
        <v>215</v>
      </c>
      <c r="D64" s="242" t="s">
        <v>216</v>
      </c>
      <c r="E64" s="242" t="s">
        <v>345</v>
      </c>
      <c r="F64" s="242" t="s">
        <v>267</v>
      </c>
      <c r="G64" s="242" t="s">
        <v>219</v>
      </c>
      <c r="H64" s="354">
        <v>6054.06</v>
      </c>
      <c r="I64" s="354">
        <v>4699.1400000000003</v>
      </c>
      <c r="J64" s="354">
        <v>4799.97980700262</v>
      </c>
      <c r="K64" s="354">
        <v>6054.06</v>
      </c>
      <c r="L64" s="355">
        <v>0</v>
      </c>
      <c r="M64" s="356" t="s">
        <v>220</v>
      </c>
      <c r="N64" s="355">
        <f t="shared" si="2"/>
        <v>9.1527213491909018E-4</v>
      </c>
      <c r="O64" s="355">
        <f t="shared" si="3"/>
        <v>5.0135433657722286E-2</v>
      </c>
    </row>
    <row r="65" spans="1:15">
      <c r="A65" s="242" t="s">
        <v>195</v>
      </c>
      <c r="B65" s="242" t="s">
        <v>197</v>
      </c>
      <c r="C65" s="242" t="s">
        <v>215</v>
      </c>
      <c r="D65" s="242" t="s">
        <v>216</v>
      </c>
      <c r="E65" s="242" t="s">
        <v>345</v>
      </c>
      <c r="F65" s="242" t="s">
        <v>350</v>
      </c>
      <c r="G65" s="242" t="s">
        <v>219</v>
      </c>
      <c r="H65" s="354">
        <v>10102.56</v>
      </c>
      <c r="I65" s="354">
        <v>7832.81</v>
      </c>
      <c r="J65" s="354">
        <v>8000.8961687110996</v>
      </c>
      <c r="K65" s="354">
        <v>10102.56</v>
      </c>
      <c r="L65" s="355">
        <v>0</v>
      </c>
      <c r="M65" s="356" t="s">
        <v>220</v>
      </c>
      <c r="N65" s="355">
        <f t="shared" si="2"/>
        <v>1.5256308593046086E-3</v>
      </c>
      <c r="O65" s="355">
        <f t="shared" si="3"/>
        <v>5.0135433657722286E-2</v>
      </c>
    </row>
    <row r="66" spans="1:15">
      <c r="A66" s="242" t="s">
        <v>195</v>
      </c>
      <c r="B66" s="242" t="s">
        <v>197</v>
      </c>
      <c r="C66" s="242" t="s">
        <v>215</v>
      </c>
      <c r="D66" s="242" t="s">
        <v>216</v>
      </c>
      <c r="E66" s="242" t="s">
        <v>345</v>
      </c>
      <c r="F66" s="242" t="s">
        <v>351</v>
      </c>
      <c r="G66" s="242" t="s">
        <v>219</v>
      </c>
      <c r="H66" s="354">
        <v>4144.6400000000003</v>
      </c>
      <c r="I66" s="354">
        <v>3188.42</v>
      </c>
      <c r="J66" s="354">
        <v>3256.8412093841298</v>
      </c>
      <c r="K66" s="354">
        <v>4144.6400000000003</v>
      </c>
      <c r="L66" s="355">
        <v>0</v>
      </c>
      <c r="M66" s="356" t="s">
        <v>220</v>
      </c>
      <c r="N66" s="355">
        <f t="shared" si="2"/>
        <v>6.2102261398197934E-4</v>
      </c>
      <c r="O66" s="355">
        <f t="shared" si="3"/>
        <v>5.0135433657722286E-2</v>
      </c>
    </row>
    <row r="67" spans="1:15">
      <c r="A67" s="242" t="s">
        <v>195</v>
      </c>
      <c r="B67" s="242" t="s">
        <v>197</v>
      </c>
      <c r="C67" s="242" t="s">
        <v>215</v>
      </c>
      <c r="D67" s="242" t="s">
        <v>216</v>
      </c>
      <c r="E67" s="242" t="s">
        <v>345</v>
      </c>
      <c r="F67" s="242" t="s">
        <v>352</v>
      </c>
      <c r="G67" s="242" t="s">
        <v>219</v>
      </c>
      <c r="H67" s="354">
        <v>5765.64</v>
      </c>
      <c r="I67" s="354">
        <v>4432.6099999999997</v>
      </c>
      <c r="J67" s="354">
        <v>4527.7301183690297</v>
      </c>
      <c r="K67" s="354">
        <v>5765.64</v>
      </c>
      <c r="L67" s="355">
        <v>0</v>
      </c>
      <c r="M67" s="356" t="s">
        <v>220</v>
      </c>
      <c r="N67" s="355">
        <f t="shared" si="2"/>
        <v>8.633588844959957E-4</v>
      </c>
      <c r="O67" s="355">
        <f t="shared" si="3"/>
        <v>5.0135433657722286E-2</v>
      </c>
    </row>
    <row r="68" spans="1:15">
      <c r="A68" s="242" t="s">
        <v>195</v>
      </c>
      <c r="B68" s="242" t="s">
        <v>197</v>
      </c>
      <c r="C68" s="242" t="s">
        <v>215</v>
      </c>
      <c r="D68" s="242" t="s">
        <v>216</v>
      </c>
      <c r="E68" s="242" t="s">
        <v>345</v>
      </c>
      <c r="F68" s="242" t="s">
        <v>353</v>
      </c>
      <c r="G68" s="242" t="s">
        <v>219</v>
      </c>
      <c r="H68" s="354">
        <v>10265.58</v>
      </c>
      <c r="I68" s="354">
        <v>7879.56</v>
      </c>
      <c r="J68" s="354">
        <v>8048.6491150963902</v>
      </c>
      <c r="K68" s="354">
        <v>10265.58</v>
      </c>
      <c r="L68" s="355">
        <v>0</v>
      </c>
      <c r="M68" s="356" t="s">
        <v>220</v>
      </c>
      <c r="N68" s="355">
        <f t="shared" si="2"/>
        <v>1.5347365103581775E-3</v>
      </c>
      <c r="O68" s="355">
        <f t="shared" si="3"/>
        <v>5.0135433657722286E-2</v>
      </c>
    </row>
    <row r="69" spans="1:15">
      <c r="A69" s="242" t="s">
        <v>195</v>
      </c>
      <c r="B69" s="242" t="s">
        <v>255</v>
      </c>
      <c r="C69" s="242" t="s">
        <v>221</v>
      </c>
      <c r="D69" s="242" t="s">
        <v>216</v>
      </c>
      <c r="E69" s="242" t="s">
        <v>354</v>
      </c>
      <c r="F69" s="242" t="s">
        <v>355</v>
      </c>
      <c r="G69" s="242" t="s">
        <v>219</v>
      </c>
      <c r="H69" s="354">
        <v>125889.98</v>
      </c>
      <c r="I69" s="354">
        <v>99118.98</v>
      </c>
      <c r="J69" s="354">
        <v>101284.66703464399</v>
      </c>
      <c r="K69" s="354">
        <v>125889.98</v>
      </c>
      <c r="L69" s="355">
        <v>7.0000000000000007E-2</v>
      </c>
      <c r="M69" s="356" t="s">
        <v>220</v>
      </c>
      <c r="N69" s="355">
        <f t="shared" ref="N69:N103" si="4">+J69/$E$106</f>
        <v>1.9313213213131585E-2</v>
      </c>
      <c r="O69" s="355">
        <f t="shared" ref="O69:O103" si="5">+SUMIFS($N$5:$N$103,$B$5:$B$103,B69)</f>
        <v>7.7417135403013551E-2</v>
      </c>
    </row>
    <row r="70" spans="1:15">
      <c r="A70" s="242" t="s">
        <v>195</v>
      </c>
      <c r="B70" s="242" t="s">
        <v>197</v>
      </c>
      <c r="C70" s="242" t="s">
        <v>215</v>
      </c>
      <c r="D70" s="242" t="s">
        <v>216</v>
      </c>
      <c r="E70" s="242" t="s">
        <v>356</v>
      </c>
      <c r="F70" s="242" t="s">
        <v>357</v>
      </c>
      <c r="G70" s="242" t="s">
        <v>219</v>
      </c>
      <c r="H70" s="354">
        <v>3313.18</v>
      </c>
      <c r="I70" s="354">
        <v>2519.5300000000002</v>
      </c>
      <c r="J70" s="354">
        <v>2566.14255436044</v>
      </c>
      <c r="K70" s="354">
        <v>3313.18</v>
      </c>
      <c r="L70" s="355">
        <v>0</v>
      </c>
      <c r="M70" s="356" t="s">
        <v>220</v>
      </c>
      <c r="N70" s="355">
        <f t="shared" si="4"/>
        <v>4.8931846980058036E-4</v>
      </c>
      <c r="O70" s="355">
        <f t="shared" si="5"/>
        <v>5.0135433657722286E-2</v>
      </c>
    </row>
    <row r="71" spans="1:15">
      <c r="A71" s="242" t="s">
        <v>195</v>
      </c>
      <c r="B71" s="242" t="s">
        <v>197</v>
      </c>
      <c r="C71" s="242" t="s">
        <v>215</v>
      </c>
      <c r="D71" s="242" t="s">
        <v>216</v>
      </c>
      <c r="E71" s="242" t="s">
        <v>356</v>
      </c>
      <c r="F71" s="242" t="s">
        <v>358</v>
      </c>
      <c r="G71" s="242" t="s">
        <v>219</v>
      </c>
      <c r="H71" s="354">
        <v>9613.89</v>
      </c>
      <c r="I71" s="354">
        <v>7301.48</v>
      </c>
      <c r="J71" s="354">
        <v>7436.5600007338398</v>
      </c>
      <c r="K71" s="354">
        <v>9613.89</v>
      </c>
      <c r="L71" s="355">
        <v>0</v>
      </c>
      <c r="M71" s="356" t="s">
        <v>220</v>
      </c>
      <c r="N71" s="355">
        <f t="shared" si="4"/>
        <v>1.4180218296743049E-3</v>
      </c>
      <c r="O71" s="355">
        <f t="shared" si="5"/>
        <v>5.0135433657722286E-2</v>
      </c>
    </row>
    <row r="72" spans="1:15">
      <c r="A72" s="242" t="s">
        <v>195</v>
      </c>
      <c r="B72" s="242" t="s">
        <v>197</v>
      </c>
      <c r="C72" s="242" t="s">
        <v>215</v>
      </c>
      <c r="D72" s="242" t="s">
        <v>216</v>
      </c>
      <c r="E72" s="242" t="s">
        <v>356</v>
      </c>
      <c r="F72" s="242" t="s">
        <v>359</v>
      </c>
      <c r="G72" s="242" t="s">
        <v>219</v>
      </c>
      <c r="H72" s="354">
        <v>3944.16</v>
      </c>
      <c r="I72" s="354">
        <v>2973.21</v>
      </c>
      <c r="J72" s="354">
        <v>3028.2153860562098</v>
      </c>
      <c r="K72" s="354">
        <v>3944.16</v>
      </c>
      <c r="L72" s="355">
        <v>0</v>
      </c>
      <c r="M72" s="356" t="s">
        <v>220</v>
      </c>
      <c r="N72" s="355">
        <f t="shared" si="4"/>
        <v>5.7742767112207375E-4</v>
      </c>
      <c r="O72" s="355">
        <f t="shared" si="5"/>
        <v>5.0135433657722286E-2</v>
      </c>
    </row>
    <row r="73" spans="1:15">
      <c r="A73" s="242" t="s">
        <v>195</v>
      </c>
      <c r="B73" s="242" t="s">
        <v>197</v>
      </c>
      <c r="C73" s="242" t="s">
        <v>215</v>
      </c>
      <c r="D73" s="242" t="s">
        <v>216</v>
      </c>
      <c r="E73" s="242" t="s">
        <v>356</v>
      </c>
      <c r="F73" s="242" t="s">
        <v>360</v>
      </c>
      <c r="G73" s="242" t="s">
        <v>219</v>
      </c>
      <c r="H73" s="354">
        <v>5861.78</v>
      </c>
      <c r="I73" s="354">
        <v>4413.74</v>
      </c>
      <c r="J73" s="354">
        <v>4495.3961163862105</v>
      </c>
      <c r="K73" s="354">
        <v>5861.78</v>
      </c>
      <c r="L73" s="355">
        <v>0</v>
      </c>
      <c r="M73" s="356" t="s">
        <v>220</v>
      </c>
      <c r="N73" s="355">
        <f t="shared" si="4"/>
        <v>8.5719335626145633E-4</v>
      </c>
      <c r="O73" s="355">
        <f t="shared" si="5"/>
        <v>5.0135433657722286E-2</v>
      </c>
    </row>
    <row r="74" spans="1:15">
      <c r="A74" s="242" t="s">
        <v>195</v>
      </c>
      <c r="B74" s="242" t="s">
        <v>197</v>
      </c>
      <c r="C74" s="242" t="s">
        <v>215</v>
      </c>
      <c r="D74" s="242" t="s">
        <v>216</v>
      </c>
      <c r="E74" s="242" t="s">
        <v>356</v>
      </c>
      <c r="F74" s="242" t="s">
        <v>361</v>
      </c>
      <c r="G74" s="242" t="s">
        <v>219</v>
      </c>
      <c r="H74" s="354">
        <v>9776.52</v>
      </c>
      <c r="I74" s="354">
        <v>7353.07</v>
      </c>
      <c r="J74" s="354">
        <v>7489.1046176377104</v>
      </c>
      <c r="K74" s="354">
        <v>9776.52</v>
      </c>
      <c r="L74" s="355">
        <v>0</v>
      </c>
      <c r="M74" s="356" t="s">
        <v>220</v>
      </c>
      <c r="N74" s="355">
        <f t="shared" si="4"/>
        <v>1.4280411684269283E-3</v>
      </c>
      <c r="O74" s="355">
        <f t="shared" si="5"/>
        <v>5.0135433657722286E-2</v>
      </c>
    </row>
    <row r="75" spans="1:15">
      <c r="A75" s="242" t="s">
        <v>195</v>
      </c>
      <c r="B75" s="242" t="s">
        <v>197</v>
      </c>
      <c r="C75" s="242" t="s">
        <v>215</v>
      </c>
      <c r="D75" s="242" t="s">
        <v>216</v>
      </c>
      <c r="E75" s="242" t="s">
        <v>356</v>
      </c>
      <c r="F75" s="242" t="s">
        <v>362</v>
      </c>
      <c r="G75" s="242" t="s">
        <v>219</v>
      </c>
      <c r="H75" s="354">
        <v>4211.5200000000004</v>
      </c>
      <c r="I75" s="354">
        <v>3142.47</v>
      </c>
      <c r="J75" s="354">
        <v>3200.6068708490998</v>
      </c>
      <c r="K75" s="354">
        <v>4211.5200000000004</v>
      </c>
      <c r="L75" s="355">
        <v>0</v>
      </c>
      <c r="M75" s="356" t="s">
        <v>220</v>
      </c>
      <c r="N75" s="355">
        <f t="shared" si="4"/>
        <v>6.102997098956682E-4</v>
      </c>
      <c r="O75" s="355">
        <f t="shared" si="5"/>
        <v>5.0135433657722286E-2</v>
      </c>
    </row>
    <row r="76" spans="1:15">
      <c r="A76" s="242" t="s">
        <v>195</v>
      </c>
      <c r="B76" s="242" t="s">
        <v>197</v>
      </c>
      <c r="C76" s="242" t="s">
        <v>215</v>
      </c>
      <c r="D76" s="242" t="s">
        <v>216</v>
      </c>
      <c r="E76" s="242" t="s">
        <v>356</v>
      </c>
      <c r="F76" s="242" t="s">
        <v>363</v>
      </c>
      <c r="G76" s="242" t="s">
        <v>219</v>
      </c>
      <c r="H76" s="354">
        <v>5669.73</v>
      </c>
      <c r="I76" s="354">
        <v>4228.47</v>
      </c>
      <c r="J76" s="354">
        <v>4306.69830061826</v>
      </c>
      <c r="K76" s="354">
        <v>5669.73</v>
      </c>
      <c r="L76" s="355">
        <v>0</v>
      </c>
      <c r="M76" s="356" t="s">
        <v>220</v>
      </c>
      <c r="N76" s="355">
        <f t="shared" si="4"/>
        <v>8.2121198558140953E-4</v>
      </c>
      <c r="O76" s="355">
        <f t="shared" si="5"/>
        <v>5.0135433657722286E-2</v>
      </c>
    </row>
    <row r="77" spans="1:15">
      <c r="A77" s="242" t="s">
        <v>195</v>
      </c>
      <c r="B77" s="242" t="s">
        <v>197</v>
      </c>
      <c r="C77" s="242" t="s">
        <v>215</v>
      </c>
      <c r="D77" s="242" t="s">
        <v>216</v>
      </c>
      <c r="E77" s="242" t="s">
        <v>356</v>
      </c>
      <c r="F77" s="242" t="s">
        <v>364</v>
      </c>
      <c r="G77" s="242" t="s">
        <v>219</v>
      </c>
      <c r="H77" s="354">
        <v>9776.52</v>
      </c>
      <c r="I77" s="354">
        <v>7281.85</v>
      </c>
      <c r="J77" s="354">
        <v>7416.5667945484802</v>
      </c>
      <c r="K77" s="354">
        <v>9776.52</v>
      </c>
      <c r="L77" s="355">
        <v>0</v>
      </c>
      <c r="M77" s="356" t="s">
        <v>220</v>
      </c>
      <c r="N77" s="355">
        <f t="shared" si="4"/>
        <v>1.4142094751968017E-3</v>
      </c>
      <c r="O77" s="355">
        <f t="shared" si="5"/>
        <v>5.0135433657722286E-2</v>
      </c>
    </row>
    <row r="78" spans="1:15">
      <c r="A78" s="242" t="s">
        <v>213</v>
      </c>
      <c r="B78" s="242" t="s">
        <v>365</v>
      </c>
      <c r="C78" s="242" t="s">
        <v>215</v>
      </c>
      <c r="D78" s="242" t="s">
        <v>216</v>
      </c>
      <c r="E78" s="242" t="s">
        <v>366</v>
      </c>
      <c r="F78" s="242" t="s">
        <v>367</v>
      </c>
      <c r="G78" s="242" t="s">
        <v>219</v>
      </c>
      <c r="H78" s="354">
        <v>115209.17090899999</v>
      </c>
      <c r="I78" s="354">
        <v>71238.92</v>
      </c>
      <c r="J78" s="354">
        <v>72577.607287412495</v>
      </c>
      <c r="K78" s="354">
        <v>115209.17090899999</v>
      </c>
      <c r="L78" s="355">
        <v>6.7500000000000004E-2</v>
      </c>
      <c r="M78" s="356" t="s">
        <v>220</v>
      </c>
      <c r="N78" s="355">
        <f t="shared" si="4"/>
        <v>1.3839279380375337E-2</v>
      </c>
      <c r="O78" s="355">
        <f t="shared" si="5"/>
        <v>1.7245931612307974E-2</v>
      </c>
    </row>
    <row r="79" spans="1:15">
      <c r="A79" s="242" t="s">
        <v>195</v>
      </c>
      <c r="B79" s="242" t="s">
        <v>197</v>
      </c>
      <c r="C79" s="242" t="s">
        <v>215</v>
      </c>
      <c r="D79" s="242" t="s">
        <v>216</v>
      </c>
      <c r="E79" s="242" t="s">
        <v>366</v>
      </c>
      <c r="F79" s="242" t="s">
        <v>368</v>
      </c>
      <c r="G79" s="242" t="s">
        <v>219</v>
      </c>
      <c r="H79" s="354">
        <v>3944.16</v>
      </c>
      <c r="I79" s="354">
        <v>2918.25</v>
      </c>
      <c r="J79" s="354">
        <v>2968.8657420078898</v>
      </c>
      <c r="K79" s="354">
        <v>3944.16</v>
      </c>
      <c r="L79" s="355">
        <v>0</v>
      </c>
      <c r="M79" s="356" t="s">
        <v>220</v>
      </c>
      <c r="N79" s="355">
        <f t="shared" si="4"/>
        <v>5.6611073280171968E-4</v>
      </c>
      <c r="O79" s="355">
        <f t="shared" si="5"/>
        <v>5.0135433657722286E-2</v>
      </c>
    </row>
    <row r="80" spans="1:15">
      <c r="A80" s="242" t="s">
        <v>195</v>
      </c>
      <c r="B80" s="242" t="s">
        <v>197</v>
      </c>
      <c r="C80" s="242" t="s">
        <v>215</v>
      </c>
      <c r="D80" s="242" t="s">
        <v>216</v>
      </c>
      <c r="E80" s="242" t="s">
        <v>366</v>
      </c>
      <c r="F80" s="242" t="s">
        <v>369</v>
      </c>
      <c r="G80" s="242" t="s">
        <v>219</v>
      </c>
      <c r="H80" s="354">
        <v>5861.78</v>
      </c>
      <c r="I80" s="354">
        <v>4333.57</v>
      </c>
      <c r="J80" s="354">
        <v>4408.7334889057802</v>
      </c>
      <c r="K80" s="354">
        <v>5861.78</v>
      </c>
      <c r="L80" s="355">
        <v>0</v>
      </c>
      <c r="M80" s="356" t="s">
        <v>220</v>
      </c>
      <c r="N80" s="355">
        <f t="shared" si="4"/>
        <v>8.4066831006105521E-4</v>
      </c>
      <c r="O80" s="355">
        <f t="shared" si="5"/>
        <v>5.0135433657722286E-2</v>
      </c>
    </row>
    <row r="81" spans="1:15">
      <c r="A81" s="242" t="s">
        <v>195</v>
      </c>
      <c r="B81" s="242" t="s">
        <v>197</v>
      </c>
      <c r="C81" s="242" t="s">
        <v>215</v>
      </c>
      <c r="D81" s="242" t="s">
        <v>216</v>
      </c>
      <c r="E81" s="242" t="s">
        <v>366</v>
      </c>
      <c r="F81" s="242" t="s">
        <v>370</v>
      </c>
      <c r="G81" s="242" t="s">
        <v>219</v>
      </c>
      <c r="H81" s="354">
        <v>9939.5400000000009</v>
      </c>
      <c r="I81" s="354">
        <v>7374.24</v>
      </c>
      <c r="J81" s="354">
        <v>7500.0879578497497</v>
      </c>
      <c r="K81" s="354">
        <v>9939.5400000000009</v>
      </c>
      <c r="L81" s="355">
        <v>0</v>
      </c>
      <c r="M81" s="356" t="s">
        <v>220</v>
      </c>
      <c r="N81" s="355">
        <f t="shared" si="4"/>
        <v>1.4301354991634349E-3</v>
      </c>
      <c r="O81" s="355">
        <f t="shared" si="5"/>
        <v>5.0135433657722286E-2</v>
      </c>
    </row>
    <row r="82" spans="1:15">
      <c r="A82" s="242" t="s">
        <v>195</v>
      </c>
      <c r="B82" s="242" t="s">
        <v>197</v>
      </c>
      <c r="C82" s="242" t="s">
        <v>215</v>
      </c>
      <c r="D82" s="242" t="s">
        <v>216</v>
      </c>
      <c r="E82" s="242" t="s">
        <v>366</v>
      </c>
      <c r="F82" s="242" t="s">
        <v>371</v>
      </c>
      <c r="G82" s="242" t="s">
        <v>219</v>
      </c>
      <c r="H82" s="354">
        <v>4144.6400000000003</v>
      </c>
      <c r="I82" s="354">
        <v>3035.9</v>
      </c>
      <c r="J82" s="354">
        <v>3088.5560178455398</v>
      </c>
      <c r="K82" s="354">
        <v>4144.6400000000003</v>
      </c>
      <c r="L82" s="355">
        <v>0</v>
      </c>
      <c r="M82" s="356" t="s">
        <v>220</v>
      </c>
      <c r="N82" s="355">
        <f t="shared" si="4"/>
        <v>5.8893357345933257E-4</v>
      </c>
      <c r="O82" s="355">
        <f t="shared" si="5"/>
        <v>5.0135433657722286E-2</v>
      </c>
    </row>
    <row r="83" spans="1:15">
      <c r="A83" s="242" t="s">
        <v>195</v>
      </c>
      <c r="B83" s="242" t="s">
        <v>197</v>
      </c>
      <c r="C83" s="242" t="s">
        <v>215</v>
      </c>
      <c r="D83" s="242" t="s">
        <v>216</v>
      </c>
      <c r="E83" s="242" t="s">
        <v>366</v>
      </c>
      <c r="F83" s="242" t="s">
        <v>372</v>
      </c>
      <c r="G83" s="242" t="s">
        <v>219</v>
      </c>
      <c r="H83" s="354">
        <v>5957.92</v>
      </c>
      <c r="I83" s="354">
        <v>4360.57</v>
      </c>
      <c r="J83" s="354">
        <v>4436.2015719310602</v>
      </c>
      <c r="K83" s="354">
        <v>5957.92</v>
      </c>
      <c r="L83" s="355">
        <v>0</v>
      </c>
      <c r="M83" s="356" t="s">
        <v>220</v>
      </c>
      <c r="N83" s="355">
        <f t="shared" si="4"/>
        <v>8.4590599271880417E-4</v>
      </c>
      <c r="O83" s="355">
        <f t="shared" si="5"/>
        <v>5.0135433657722286E-2</v>
      </c>
    </row>
    <row r="84" spans="1:15">
      <c r="A84" s="242" t="s">
        <v>195</v>
      </c>
      <c r="B84" s="242" t="s">
        <v>197</v>
      </c>
      <c r="C84" s="242" t="s">
        <v>215</v>
      </c>
      <c r="D84" s="242" t="s">
        <v>216</v>
      </c>
      <c r="E84" s="242" t="s">
        <v>366</v>
      </c>
      <c r="F84" s="242" t="s">
        <v>373</v>
      </c>
      <c r="G84" s="242" t="s">
        <v>219</v>
      </c>
      <c r="H84" s="354">
        <v>10102.56</v>
      </c>
      <c r="I84" s="354">
        <v>7421.36</v>
      </c>
      <c r="J84" s="354">
        <v>7548.0124818916001</v>
      </c>
      <c r="K84" s="354">
        <v>10102.56</v>
      </c>
      <c r="L84" s="355">
        <v>0</v>
      </c>
      <c r="M84" s="356" t="s">
        <v>220</v>
      </c>
      <c r="N84" s="355">
        <f t="shared" si="4"/>
        <v>1.4392738670729775E-3</v>
      </c>
      <c r="O84" s="355">
        <f t="shared" si="5"/>
        <v>5.0135433657722286E-2</v>
      </c>
    </row>
    <row r="85" spans="1:15">
      <c r="A85" s="242" t="s">
        <v>195</v>
      </c>
      <c r="B85" s="242" t="s">
        <v>197</v>
      </c>
      <c r="C85" s="242" t="s">
        <v>215</v>
      </c>
      <c r="D85" s="242" t="s">
        <v>216</v>
      </c>
      <c r="E85" s="242" t="s">
        <v>374</v>
      </c>
      <c r="F85" s="242" t="s">
        <v>375</v>
      </c>
      <c r="G85" s="242" t="s">
        <v>219</v>
      </c>
      <c r="H85" s="354">
        <v>4010.88</v>
      </c>
      <c r="I85" s="354">
        <v>3070.78</v>
      </c>
      <c r="J85" s="354">
        <v>3121.6902563467402</v>
      </c>
      <c r="K85" s="354">
        <v>4010.88</v>
      </c>
      <c r="L85" s="355">
        <v>0</v>
      </c>
      <c r="M85" s="356" t="s">
        <v>220</v>
      </c>
      <c r="N85" s="355">
        <f t="shared" si="4"/>
        <v>5.9525169279134912E-4</v>
      </c>
      <c r="O85" s="355">
        <f t="shared" si="5"/>
        <v>5.0135433657722286E-2</v>
      </c>
    </row>
    <row r="86" spans="1:15">
      <c r="A86" s="242" t="s">
        <v>195</v>
      </c>
      <c r="B86" s="242" t="s">
        <v>197</v>
      </c>
      <c r="C86" s="242" t="s">
        <v>215</v>
      </c>
      <c r="D86" s="242" t="s">
        <v>216</v>
      </c>
      <c r="E86" s="242" t="s">
        <v>374</v>
      </c>
      <c r="F86" s="242" t="s">
        <v>357</v>
      </c>
      <c r="G86" s="242" t="s">
        <v>219</v>
      </c>
      <c r="H86" s="354">
        <v>2548.6</v>
      </c>
      <c r="I86" s="354">
        <v>1949.68</v>
      </c>
      <c r="J86" s="354">
        <v>1982.0038164185501</v>
      </c>
      <c r="K86" s="354">
        <v>2548.6</v>
      </c>
      <c r="L86" s="355">
        <v>0</v>
      </c>
      <c r="M86" s="356" t="s">
        <v>220</v>
      </c>
      <c r="N86" s="355">
        <f t="shared" si="4"/>
        <v>3.7793343668335154E-4</v>
      </c>
      <c r="O86" s="355">
        <f t="shared" si="5"/>
        <v>5.0135433657722286E-2</v>
      </c>
    </row>
    <row r="87" spans="1:15">
      <c r="A87" s="242" t="s">
        <v>195</v>
      </c>
      <c r="B87" s="242" t="s">
        <v>197</v>
      </c>
      <c r="C87" s="242" t="s">
        <v>215</v>
      </c>
      <c r="D87" s="242" t="s">
        <v>216</v>
      </c>
      <c r="E87" s="242" t="s">
        <v>376</v>
      </c>
      <c r="F87" s="242" t="s">
        <v>377</v>
      </c>
      <c r="G87" s="242" t="s">
        <v>219</v>
      </c>
      <c r="H87" s="354">
        <v>4211.5200000000004</v>
      </c>
      <c r="I87" s="354">
        <v>3035.25</v>
      </c>
      <c r="J87" s="354">
        <v>3075.8957028162999</v>
      </c>
      <c r="K87" s="354">
        <v>4211.5200000000004</v>
      </c>
      <c r="L87" s="355">
        <v>0</v>
      </c>
      <c r="M87" s="356" t="s">
        <v>220</v>
      </c>
      <c r="N87" s="355">
        <f t="shared" si="4"/>
        <v>5.8651947297735647E-4</v>
      </c>
      <c r="O87" s="355">
        <f t="shared" si="5"/>
        <v>5.0135433657722286E-2</v>
      </c>
    </row>
    <row r="88" spans="1:15">
      <c r="A88" s="242" t="s">
        <v>195</v>
      </c>
      <c r="B88" s="242" t="s">
        <v>197</v>
      </c>
      <c r="C88" s="242" t="s">
        <v>215</v>
      </c>
      <c r="D88" s="242" t="s">
        <v>216</v>
      </c>
      <c r="E88" s="242" t="s">
        <v>376</v>
      </c>
      <c r="F88" s="242" t="s">
        <v>378</v>
      </c>
      <c r="G88" s="242" t="s">
        <v>219</v>
      </c>
      <c r="H88" s="354">
        <v>5669.73</v>
      </c>
      <c r="I88" s="354">
        <v>4084.19</v>
      </c>
      <c r="J88" s="354">
        <v>4138.8825533969302</v>
      </c>
      <c r="K88" s="354">
        <v>5669.73</v>
      </c>
      <c r="L88" s="355">
        <v>0</v>
      </c>
      <c r="M88" s="356" t="s">
        <v>220</v>
      </c>
      <c r="N88" s="355">
        <f t="shared" si="4"/>
        <v>7.8921245987335789E-4</v>
      </c>
      <c r="O88" s="355">
        <f t="shared" si="5"/>
        <v>5.0135433657722286E-2</v>
      </c>
    </row>
    <row r="89" spans="1:15">
      <c r="A89" s="242" t="s">
        <v>195</v>
      </c>
      <c r="B89" s="242" t="s">
        <v>197</v>
      </c>
      <c r="C89" s="242" t="s">
        <v>215</v>
      </c>
      <c r="D89" s="242" t="s">
        <v>216</v>
      </c>
      <c r="E89" s="242" t="s">
        <v>376</v>
      </c>
      <c r="F89" s="242" t="s">
        <v>379</v>
      </c>
      <c r="G89" s="242" t="s">
        <v>219</v>
      </c>
      <c r="H89" s="354">
        <v>9776.52</v>
      </c>
      <c r="I89" s="354">
        <v>7033.39</v>
      </c>
      <c r="J89" s="354">
        <v>7127.5758186713301</v>
      </c>
      <c r="K89" s="354">
        <v>9776.52</v>
      </c>
      <c r="L89" s="355">
        <v>0</v>
      </c>
      <c r="M89" s="356" t="s">
        <v>220</v>
      </c>
      <c r="N89" s="355">
        <f t="shared" si="4"/>
        <v>1.3591039543199123E-3</v>
      </c>
      <c r="O89" s="355">
        <f t="shared" si="5"/>
        <v>5.0135433657722286E-2</v>
      </c>
    </row>
    <row r="90" spans="1:15">
      <c r="A90" s="242" t="s">
        <v>195</v>
      </c>
      <c r="B90" s="242" t="s">
        <v>197</v>
      </c>
      <c r="C90" s="242" t="s">
        <v>215</v>
      </c>
      <c r="D90" s="242" t="s">
        <v>216</v>
      </c>
      <c r="E90" s="242" t="s">
        <v>376</v>
      </c>
      <c r="F90" s="242" t="s">
        <v>380</v>
      </c>
      <c r="G90" s="242" t="s">
        <v>219</v>
      </c>
      <c r="H90" s="354">
        <v>5765.64</v>
      </c>
      <c r="I90" s="354">
        <v>4113.05</v>
      </c>
      <c r="J90" s="354">
        <v>4168.1289876706396</v>
      </c>
      <c r="K90" s="354">
        <v>5765.64</v>
      </c>
      <c r="L90" s="355">
        <v>0</v>
      </c>
      <c r="M90" s="356" t="s">
        <v>220</v>
      </c>
      <c r="N90" s="355">
        <f t="shared" si="4"/>
        <v>7.9478924298761534E-4</v>
      </c>
      <c r="O90" s="355">
        <f t="shared" si="5"/>
        <v>5.0135433657722286E-2</v>
      </c>
    </row>
    <row r="91" spans="1:15">
      <c r="A91" s="242" t="s">
        <v>195</v>
      </c>
      <c r="B91" s="242" t="s">
        <v>197</v>
      </c>
      <c r="C91" s="242" t="s">
        <v>215</v>
      </c>
      <c r="D91" s="242" t="s">
        <v>216</v>
      </c>
      <c r="E91" s="242" t="s">
        <v>381</v>
      </c>
      <c r="F91" s="242" t="s">
        <v>382</v>
      </c>
      <c r="G91" s="242" t="s">
        <v>219</v>
      </c>
      <c r="H91" s="354">
        <v>3810.4</v>
      </c>
      <c r="I91" s="354">
        <v>2718.25</v>
      </c>
      <c r="J91" s="354">
        <v>2752.1670587257299</v>
      </c>
      <c r="K91" s="354">
        <v>3810.4</v>
      </c>
      <c r="L91" s="355">
        <v>0</v>
      </c>
      <c r="M91" s="356" t="s">
        <v>220</v>
      </c>
      <c r="N91" s="355">
        <f t="shared" si="4"/>
        <v>5.2479008678723736E-4</v>
      </c>
      <c r="O91" s="355">
        <f t="shared" si="5"/>
        <v>5.0135433657722286E-2</v>
      </c>
    </row>
    <row r="92" spans="1:15">
      <c r="A92" s="242" t="s">
        <v>195</v>
      </c>
      <c r="B92" s="242" t="s">
        <v>197</v>
      </c>
      <c r="C92" s="242" t="s">
        <v>215</v>
      </c>
      <c r="D92" s="242" t="s">
        <v>216</v>
      </c>
      <c r="E92" s="242" t="s">
        <v>381</v>
      </c>
      <c r="F92" s="242" t="s">
        <v>383</v>
      </c>
      <c r="G92" s="242" t="s">
        <v>219</v>
      </c>
      <c r="H92" s="354">
        <v>4144.6400000000003</v>
      </c>
      <c r="I92" s="354">
        <v>2926.93</v>
      </c>
      <c r="J92" s="354">
        <v>2963.4508602387</v>
      </c>
      <c r="K92" s="354">
        <v>4144.6400000000003</v>
      </c>
      <c r="L92" s="355">
        <v>0</v>
      </c>
      <c r="M92" s="356" t="s">
        <v>220</v>
      </c>
      <c r="N92" s="355">
        <f t="shared" si="4"/>
        <v>5.6507820962526994E-4</v>
      </c>
      <c r="O92" s="355">
        <f t="shared" si="5"/>
        <v>5.0135433657722286E-2</v>
      </c>
    </row>
    <row r="93" spans="1:15">
      <c r="A93" s="242" t="s">
        <v>195</v>
      </c>
      <c r="B93" s="242" t="s">
        <v>197</v>
      </c>
      <c r="C93" s="242" t="s">
        <v>215</v>
      </c>
      <c r="D93" s="242" t="s">
        <v>216</v>
      </c>
      <c r="E93" s="242" t="s">
        <v>381</v>
      </c>
      <c r="F93" s="242" t="s">
        <v>384</v>
      </c>
      <c r="G93" s="242" t="s">
        <v>219</v>
      </c>
      <c r="H93" s="354">
        <v>9613.89</v>
      </c>
      <c r="I93" s="354">
        <v>6843.78</v>
      </c>
      <c r="J93" s="354">
        <v>6929.1739394141196</v>
      </c>
      <c r="K93" s="354">
        <v>9613.89</v>
      </c>
      <c r="L93" s="355">
        <v>0</v>
      </c>
      <c r="M93" s="356" t="s">
        <v>220</v>
      </c>
      <c r="N93" s="355">
        <f t="shared" si="4"/>
        <v>1.3212721885831511E-3</v>
      </c>
      <c r="O93" s="355">
        <f t="shared" si="5"/>
        <v>5.0135433657722286E-2</v>
      </c>
    </row>
    <row r="94" spans="1:15">
      <c r="A94" s="242" t="s">
        <v>195</v>
      </c>
      <c r="B94" s="242" t="s">
        <v>201</v>
      </c>
      <c r="C94" s="242" t="s">
        <v>221</v>
      </c>
      <c r="D94" s="242" t="s">
        <v>216</v>
      </c>
      <c r="E94" s="242" t="s">
        <v>385</v>
      </c>
      <c r="F94" s="242" t="s">
        <v>386</v>
      </c>
      <c r="G94" s="242" t="s">
        <v>219</v>
      </c>
      <c r="H94" s="354">
        <v>125359.58</v>
      </c>
      <c r="I94" s="354">
        <v>100308.22</v>
      </c>
      <c r="J94" s="354">
        <v>101301.409974982</v>
      </c>
      <c r="K94" s="354">
        <v>125359.58</v>
      </c>
      <c r="L94" s="355">
        <v>6.25E-2</v>
      </c>
      <c r="M94" s="356" t="s">
        <v>220</v>
      </c>
      <c r="N94" s="355">
        <f t="shared" si="4"/>
        <v>1.9316405798801558E-2</v>
      </c>
      <c r="O94" s="355">
        <f t="shared" si="5"/>
        <v>0.13942708308217988</v>
      </c>
    </row>
    <row r="95" spans="1:15">
      <c r="A95" s="242" t="s">
        <v>387</v>
      </c>
      <c r="B95" s="242" t="s">
        <v>388</v>
      </c>
      <c r="C95" s="242" t="s">
        <v>389</v>
      </c>
      <c r="D95" s="242" t="s">
        <v>216</v>
      </c>
      <c r="E95" s="242" t="s">
        <v>390</v>
      </c>
      <c r="F95" s="242" t="s">
        <v>391</v>
      </c>
      <c r="G95" s="242" t="s">
        <v>219</v>
      </c>
      <c r="H95" s="354">
        <v>71028.95</v>
      </c>
      <c r="I95" s="354">
        <v>50069.85</v>
      </c>
      <c r="J95" s="354">
        <v>50733.622917935601</v>
      </c>
      <c r="K95" s="354">
        <v>71028.95</v>
      </c>
      <c r="L95" s="355">
        <v>8.5000000000000006E-2</v>
      </c>
      <c r="M95" s="356" t="s">
        <v>220</v>
      </c>
      <c r="N95" s="355">
        <f t="shared" si="4"/>
        <v>9.6740138974200588E-3</v>
      </c>
      <c r="O95" s="355">
        <f t="shared" si="5"/>
        <v>9.6740138974200588E-3</v>
      </c>
    </row>
    <row r="96" spans="1:15">
      <c r="A96" s="242" t="s">
        <v>195</v>
      </c>
      <c r="B96" s="242" t="s">
        <v>392</v>
      </c>
      <c r="C96" s="242" t="s">
        <v>221</v>
      </c>
      <c r="D96" s="242" t="s">
        <v>216</v>
      </c>
      <c r="E96" s="242" t="s">
        <v>393</v>
      </c>
      <c r="F96" s="242" t="s">
        <v>394</v>
      </c>
      <c r="G96" s="242" t="s">
        <v>219</v>
      </c>
      <c r="H96" s="354">
        <v>249600</v>
      </c>
      <c r="I96" s="354">
        <v>200237.81</v>
      </c>
      <c r="J96" s="354">
        <v>202103.06351667401</v>
      </c>
      <c r="K96" s="354">
        <v>249600</v>
      </c>
      <c r="L96" s="355">
        <v>6.2E-2</v>
      </c>
      <c r="M96" s="356" t="s">
        <v>220</v>
      </c>
      <c r="N96" s="355">
        <f t="shared" si="4"/>
        <v>3.8537516793035485E-2</v>
      </c>
      <c r="O96" s="355">
        <f t="shared" si="5"/>
        <v>3.8537516793035485E-2</v>
      </c>
    </row>
    <row r="97" spans="1:15">
      <c r="A97" s="242" t="s">
        <v>213</v>
      </c>
      <c r="B97" s="242" t="s">
        <v>365</v>
      </c>
      <c r="C97" s="242" t="s">
        <v>215</v>
      </c>
      <c r="D97" s="242" t="s">
        <v>216</v>
      </c>
      <c r="E97" s="242" t="s">
        <v>393</v>
      </c>
      <c r="F97" s="242" t="s">
        <v>367</v>
      </c>
      <c r="G97" s="242" t="s">
        <v>219</v>
      </c>
      <c r="H97" s="354">
        <v>3245.42</v>
      </c>
      <c r="I97" s="354">
        <v>2014.15</v>
      </c>
      <c r="J97" s="354">
        <v>2035.0369499236001</v>
      </c>
      <c r="K97" s="354">
        <v>3245.42</v>
      </c>
      <c r="L97" s="355">
        <v>6.7500000000000004E-2</v>
      </c>
      <c r="M97" s="356" t="s">
        <v>220</v>
      </c>
      <c r="N97" s="355">
        <f t="shared" si="4"/>
        <v>3.8804592700129046E-4</v>
      </c>
      <c r="O97" s="355">
        <f t="shared" si="5"/>
        <v>1.7245931612307974E-2</v>
      </c>
    </row>
    <row r="98" spans="1:15">
      <c r="A98" s="242" t="s">
        <v>195</v>
      </c>
      <c r="B98" s="242" t="s">
        <v>255</v>
      </c>
      <c r="C98" s="242" t="s">
        <v>221</v>
      </c>
      <c r="D98" s="242" t="s">
        <v>216</v>
      </c>
      <c r="E98" s="242" t="s">
        <v>393</v>
      </c>
      <c r="F98" s="242" t="s">
        <v>395</v>
      </c>
      <c r="G98" s="242" t="s">
        <v>219</v>
      </c>
      <c r="H98" s="354">
        <v>59750</v>
      </c>
      <c r="I98" s="354">
        <v>50017.81</v>
      </c>
      <c r="J98" s="354">
        <v>50506.133214272697</v>
      </c>
      <c r="K98" s="354">
        <v>59750</v>
      </c>
      <c r="L98" s="355">
        <v>6.5000000000000002E-2</v>
      </c>
      <c r="M98" s="356" t="s">
        <v>220</v>
      </c>
      <c r="N98" s="355">
        <f t="shared" si="4"/>
        <v>9.6306355926947147E-3</v>
      </c>
      <c r="O98" s="355">
        <f t="shared" si="5"/>
        <v>7.7417135403013551E-2</v>
      </c>
    </row>
    <row r="99" spans="1:15">
      <c r="A99" s="242" t="s">
        <v>195</v>
      </c>
      <c r="B99" s="242" t="s">
        <v>197</v>
      </c>
      <c r="C99" s="242" t="s">
        <v>215</v>
      </c>
      <c r="D99" s="242" t="s">
        <v>216</v>
      </c>
      <c r="E99" s="242" t="s">
        <v>396</v>
      </c>
      <c r="F99" s="242" t="s">
        <v>397</v>
      </c>
      <c r="G99" s="242" t="s">
        <v>219</v>
      </c>
      <c r="H99" s="354">
        <v>4010.88</v>
      </c>
      <c r="I99" s="354">
        <v>2827.11</v>
      </c>
      <c r="J99" s="354">
        <v>2845.5146915167402</v>
      </c>
      <c r="K99" s="354">
        <v>4010.88</v>
      </c>
      <c r="L99" s="355">
        <v>0</v>
      </c>
      <c r="M99" s="356" t="s">
        <v>220</v>
      </c>
      <c r="N99" s="355">
        <f t="shared" si="4"/>
        <v>5.4258984649239821E-4</v>
      </c>
      <c r="O99" s="355">
        <f t="shared" si="5"/>
        <v>5.0135433657722286E-2</v>
      </c>
    </row>
    <row r="100" spans="1:15">
      <c r="A100" s="242" t="s">
        <v>195</v>
      </c>
      <c r="B100" s="242" t="s">
        <v>197</v>
      </c>
      <c r="C100" s="242" t="s">
        <v>215</v>
      </c>
      <c r="D100" s="242" t="s">
        <v>216</v>
      </c>
      <c r="E100" s="242" t="s">
        <v>396</v>
      </c>
      <c r="F100" s="242" t="s">
        <v>398</v>
      </c>
      <c r="G100" s="242" t="s">
        <v>219</v>
      </c>
      <c r="H100" s="354">
        <v>5861.78</v>
      </c>
      <c r="I100" s="354">
        <v>4128.3900000000003</v>
      </c>
      <c r="J100" s="354">
        <v>4155.26604267722</v>
      </c>
      <c r="K100" s="354">
        <v>5861.78</v>
      </c>
      <c r="L100" s="355">
        <v>0</v>
      </c>
      <c r="M100" s="356" t="s">
        <v>220</v>
      </c>
      <c r="N100" s="355">
        <f t="shared" si="4"/>
        <v>7.9233650451811211E-4</v>
      </c>
      <c r="O100" s="355">
        <f t="shared" si="5"/>
        <v>5.0135433657722286E-2</v>
      </c>
    </row>
    <row r="101" spans="1:15">
      <c r="A101" s="242" t="s">
        <v>195</v>
      </c>
      <c r="B101" s="242" t="s">
        <v>197</v>
      </c>
      <c r="C101" s="242" t="s">
        <v>215</v>
      </c>
      <c r="D101" s="242" t="s">
        <v>216</v>
      </c>
      <c r="E101" s="242" t="s">
        <v>396</v>
      </c>
      <c r="F101" s="242" t="s">
        <v>399</v>
      </c>
      <c r="G101" s="242" t="s">
        <v>219</v>
      </c>
      <c r="H101" s="354">
        <v>9613.89</v>
      </c>
      <c r="I101" s="354">
        <v>6762.17</v>
      </c>
      <c r="J101" s="354">
        <v>6806.1922791269199</v>
      </c>
      <c r="K101" s="354">
        <v>9613.89</v>
      </c>
      <c r="L101" s="355">
        <v>0</v>
      </c>
      <c r="M101" s="356" t="s">
        <v>220</v>
      </c>
      <c r="N101" s="355">
        <f t="shared" si="4"/>
        <v>1.2978217385202686E-3</v>
      </c>
      <c r="O101" s="355">
        <f t="shared" si="5"/>
        <v>5.0135433657722286E-2</v>
      </c>
    </row>
    <row r="102" spans="1:15">
      <c r="A102" s="242" t="s">
        <v>213</v>
      </c>
      <c r="B102" s="242" t="s">
        <v>365</v>
      </c>
      <c r="C102" s="242" t="s">
        <v>215</v>
      </c>
      <c r="D102" s="242" t="s">
        <v>216</v>
      </c>
      <c r="E102" s="242" t="s">
        <v>400</v>
      </c>
      <c r="F102" s="242" t="s">
        <v>367</v>
      </c>
      <c r="G102" s="242" t="s">
        <v>219</v>
      </c>
      <c r="H102" s="354">
        <v>24339.909629999998</v>
      </c>
      <c r="I102" s="354">
        <v>15753.29</v>
      </c>
      <c r="J102" s="354">
        <v>15830.536903914501</v>
      </c>
      <c r="K102" s="354">
        <v>24339.909629999998</v>
      </c>
      <c r="L102" s="355">
        <v>6.7500000000000004E-2</v>
      </c>
      <c r="M102" s="356" t="s">
        <v>220</v>
      </c>
      <c r="N102" s="355">
        <f t="shared" si="4"/>
        <v>3.0186063049313489E-3</v>
      </c>
      <c r="O102" s="355">
        <f t="shared" si="5"/>
        <v>1.7245931612307974E-2</v>
      </c>
    </row>
    <row r="103" spans="1:15">
      <c r="A103" s="242" t="s">
        <v>195</v>
      </c>
      <c r="B103" s="242" t="s">
        <v>197</v>
      </c>
      <c r="C103" s="242" t="s">
        <v>215</v>
      </c>
      <c r="D103" s="242" t="s">
        <v>216</v>
      </c>
      <c r="E103" s="242" t="s">
        <v>401</v>
      </c>
      <c r="F103" s="242" t="s">
        <v>402</v>
      </c>
      <c r="G103" s="242" t="s">
        <v>219</v>
      </c>
      <c r="H103" s="354">
        <v>5957.92</v>
      </c>
      <c r="I103" s="354">
        <v>4135.95</v>
      </c>
      <c r="J103" s="354">
        <v>4139.3090000000002</v>
      </c>
      <c r="K103" s="354">
        <v>5957.92</v>
      </c>
      <c r="L103" s="355">
        <v>0</v>
      </c>
      <c r="M103" s="356" t="s">
        <v>220</v>
      </c>
      <c r="N103" s="355">
        <f t="shared" si="4"/>
        <v>7.8929377577644801E-4</v>
      </c>
      <c r="O103" s="355">
        <f t="shared" si="5"/>
        <v>5.0135433657722286E-2</v>
      </c>
    </row>
    <row r="104" spans="1:15">
      <c r="A104" s="406" t="s">
        <v>194</v>
      </c>
      <c r="B104" s="407"/>
      <c r="C104" s="407"/>
      <c r="D104" s="407"/>
      <c r="E104" s="407"/>
      <c r="F104" s="407"/>
      <c r="G104" s="407"/>
      <c r="H104" s="407"/>
      <c r="I104" s="407"/>
      <c r="J104" s="357">
        <v>5029607.9751601741</v>
      </c>
      <c r="K104" s="406"/>
      <c r="L104" s="406"/>
      <c r="M104" s="406"/>
      <c r="N104" s="406"/>
      <c r="O104" s="406"/>
    </row>
    <row r="105" spans="1:15">
      <c r="A105"/>
      <c r="B105"/>
      <c r="C105"/>
      <c r="D105"/>
      <c r="E105"/>
      <c r="F105"/>
      <c r="G105"/>
      <c r="H105"/>
      <c r="I105"/>
      <c r="J105"/>
      <c r="K105"/>
      <c r="L105"/>
      <c r="M105"/>
      <c r="N105"/>
      <c r="O105"/>
    </row>
    <row r="106" spans="1:15">
      <c r="A106" s="358" t="s">
        <v>403</v>
      </c>
      <c r="B106"/>
      <c r="C106"/>
      <c r="D106"/>
      <c r="E106" s="359">
        <v>5244319.83</v>
      </c>
      <c r="F106"/>
      <c r="G106"/>
      <c r="H106"/>
      <c r="I106"/>
      <c r="J106"/>
      <c r="K106"/>
      <c r="L106"/>
      <c r="M106"/>
      <c r="N106"/>
      <c r="O106"/>
    </row>
  </sheetData>
  <mergeCells count="3">
    <mergeCell ref="A2:J2"/>
    <mergeCell ref="A104:I104"/>
    <mergeCell ref="K104:O10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36"/>
  <sheetViews>
    <sheetView showGridLines="0" zoomScale="85" zoomScaleNormal="85" workbookViewId="0">
      <selection activeCell="H16" sqref="H16"/>
    </sheetView>
  </sheetViews>
  <sheetFormatPr baseColWidth="10" defaultColWidth="9.140625" defaultRowHeight="14.25"/>
  <cols>
    <col min="1" max="1" width="3.7109375" style="1" customWidth="1"/>
    <col min="2" max="2" width="70.85546875" style="1" customWidth="1"/>
    <col min="3" max="3" width="19.85546875" style="1" customWidth="1"/>
    <col min="4" max="4" width="2.85546875" style="1" customWidth="1"/>
    <col min="5" max="5" width="16.140625" style="1" customWidth="1"/>
    <col min="6" max="6" width="15.140625" style="4" bestFit="1" customWidth="1"/>
    <col min="7" max="7" width="7.42578125" style="4" customWidth="1"/>
    <col min="8" max="8" width="19.7109375" style="16" customWidth="1"/>
    <col min="9" max="9" width="12.28515625" style="4" bestFit="1" customWidth="1"/>
    <col min="10" max="10" width="12.85546875" style="4" bestFit="1" customWidth="1"/>
    <col min="11" max="16384" width="9.140625" style="4"/>
  </cols>
  <sheetData>
    <row r="1" spans="1:9" ht="15">
      <c r="B1" s="2"/>
      <c r="C1" s="2"/>
      <c r="E1" s="2"/>
      <c r="F1" s="2"/>
      <c r="G1" s="2"/>
      <c r="H1" s="15"/>
    </row>
    <row r="2" spans="1:9">
      <c r="B2" s="2"/>
      <c r="C2" s="3"/>
      <c r="E2" s="369"/>
      <c r="F2" s="369"/>
      <c r="G2" s="369"/>
      <c r="H2" s="369"/>
    </row>
    <row r="3" spans="1:9" ht="23.25">
      <c r="B3" s="364" t="s">
        <v>291</v>
      </c>
      <c r="C3" s="364"/>
      <c r="D3" s="364"/>
      <c r="E3" s="364"/>
      <c r="F3" s="3"/>
      <c r="G3" s="371"/>
      <c r="H3" s="371"/>
    </row>
    <row r="4" spans="1:9" ht="18">
      <c r="A4" s="4"/>
      <c r="B4" s="370" t="s">
        <v>320</v>
      </c>
      <c r="C4" s="370"/>
      <c r="D4" s="370"/>
      <c r="E4" s="370"/>
    </row>
    <row r="5" spans="1:9">
      <c r="C5" s="6"/>
    </row>
    <row r="6" spans="1:9" ht="15">
      <c r="A6" s="22"/>
      <c r="B6" s="92"/>
      <c r="C6" s="367">
        <f>+INDICE!P3</f>
        <v>2020</v>
      </c>
      <c r="D6" s="81"/>
      <c r="E6" s="365">
        <f>+INDICE!P2</f>
        <v>2019</v>
      </c>
      <c r="G6" s="17"/>
      <c r="I6" s="17"/>
    </row>
    <row r="7" spans="1:9" s="7" customFormat="1" ht="15">
      <c r="A7" s="1"/>
      <c r="B7" s="88"/>
      <c r="C7" s="368"/>
      <c r="D7" s="205"/>
      <c r="E7" s="366"/>
      <c r="G7" s="18"/>
      <c r="H7" s="19"/>
      <c r="I7" s="18"/>
    </row>
    <row r="8" spans="1:9" s="7" customFormat="1" ht="15">
      <c r="A8" s="22"/>
      <c r="B8" s="88"/>
      <c r="C8" s="79" t="s">
        <v>83</v>
      </c>
      <c r="D8" s="79"/>
      <c r="E8" s="83" t="s">
        <v>83</v>
      </c>
      <c r="G8" s="18"/>
      <c r="H8" s="19"/>
      <c r="I8" s="18"/>
    </row>
    <row r="9" spans="1:9" s="7" customFormat="1" ht="15">
      <c r="A9" s="1"/>
      <c r="B9" s="82"/>
      <c r="C9" s="84"/>
      <c r="D9" s="85"/>
      <c r="E9" s="222"/>
      <c r="G9" s="18"/>
      <c r="H9" s="19"/>
      <c r="I9" s="18"/>
    </row>
    <row r="10" spans="1:9" s="7" customFormat="1" ht="15">
      <c r="A10" s="22"/>
      <c r="B10" s="86" t="s">
        <v>2</v>
      </c>
      <c r="C10" s="294">
        <v>29710.68</v>
      </c>
      <c r="D10" s="213"/>
      <c r="E10" s="223">
        <v>0</v>
      </c>
      <c r="G10" s="18"/>
      <c r="H10" s="19"/>
      <c r="I10" s="18"/>
    </row>
    <row r="11" spans="1:9" s="7" customFormat="1" ht="15">
      <c r="A11" s="1"/>
      <c r="B11" s="82" t="s">
        <v>3</v>
      </c>
      <c r="C11" s="228"/>
      <c r="D11" s="214"/>
      <c r="E11" s="224"/>
      <c r="G11" s="18"/>
      <c r="H11" s="19"/>
      <c r="I11" s="18"/>
    </row>
    <row r="12" spans="1:9" s="7" customFormat="1" ht="15">
      <c r="A12" s="22"/>
      <c r="B12" s="86" t="s">
        <v>84</v>
      </c>
      <c r="C12" s="229"/>
      <c r="D12" s="215"/>
      <c r="E12" s="220"/>
      <c r="G12" s="18"/>
      <c r="H12" s="19"/>
      <c r="I12" s="18"/>
    </row>
    <row r="13" spans="1:9" s="7" customFormat="1" ht="15">
      <c r="A13" s="1"/>
      <c r="B13" s="86" t="s">
        <v>5</v>
      </c>
      <c r="C13" s="229"/>
      <c r="D13" s="215"/>
      <c r="E13" s="220"/>
      <c r="G13" s="18"/>
      <c r="H13" s="19"/>
      <c r="I13" s="18"/>
    </row>
    <row r="14" spans="1:9" s="7" customFormat="1" ht="15">
      <c r="A14" s="22"/>
      <c r="B14" s="82" t="s">
        <v>6</v>
      </c>
      <c r="C14" s="229">
        <v>-5056732</v>
      </c>
      <c r="D14" s="217"/>
      <c r="E14" s="220">
        <v>-5193677.41</v>
      </c>
      <c r="G14" s="18"/>
      <c r="H14" s="19"/>
      <c r="I14" s="18"/>
    </row>
    <row r="15" spans="1:9" s="7" customFormat="1">
      <c r="A15" s="1"/>
      <c r="B15" s="82" t="s">
        <v>85</v>
      </c>
      <c r="C15" s="229">
        <v>0</v>
      </c>
      <c r="D15" s="215"/>
      <c r="E15" s="220">
        <v>0</v>
      </c>
      <c r="G15" s="18"/>
      <c r="H15" s="19"/>
      <c r="I15" s="18"/>
    </row>
    <row r="16" spans="1:9" s="7" customFormat="1" ht="15">
      <c r="A16" s="22"/>
      <c r="B16" s="82" t="s">
        <v>8</v>
      </c>
      <c r="C16" s="229">
        <v>1427.9499999999998</v>
      </c>
      <c r="D16" s="215"/>
      <c r="E16" s="295">
        <v>2354.75</v>
      </c>
      <c r="G16" s="18"/>
      <c r="H16" s="20"/>
      <c r="I16" s="18"/>
    </row>
    <row r="17" spans="1:10" s="7" customFormat="1">
      <c r="A17" s="1"/>
      <c r="B17" s="82" t="s">
        <v>9</v>
      </c>
      <c r="C17" s="230">
        <v>0</v>
      </c>
      <c r="D17" s="215"/>
      <c r="E17" s="221">
        <v>0</v>
      </c>
      <c r="G17" s="18"/>
      <c r="H17" s="20"/>
      <c r="I17" s="18"/>
    </row>
    <row r="18" spans="1:10" s="7" customFormat="1" ht="15">
      <c r="A18" s="22"/>
      <c r="B18" s="82" t="s">
        <v>10</v>
      </c>
      <c r="C18" s="231">
        <f>SUM(C14:C17)</f>
        <v>-5055304.05</v>
      </c>
      <c r="D18" s="218"/>
      <c r="E18" s="225">
        <f>SUM(E14:E17)</f>
        <v>-5191322.66</v>
      </c>
      <c r="G18" s="18"/>
      <c r="H18" s="20"/>
      <c r="I18" s="18"/>
    </row>
    <row r="19" spans="1:10" s="7" customFormat="1">
      <c r="A19" s="1"/>
      <c r="B19" s="82"/>
      <c r="C19" s="229"/>
      <c r="D19" s="215"/>
      <c r="E19" s="220"/>
      <c r="G19" s="18"/>
      <c r="H19" s="19"/>
      <c r="I19" s="18"/>
    </row>
    <row r="20" spans="1:10" s="7" customFormat="1" ht="15">
      <c r="A20" s="22"/>
      <c r="B20" s="82" t="s">
        <v>11</v>
      </c>
      <c r="C20" s="229"/>
      <c r="D20" s="215"/>
      <c r="E20" s="220"/>
      <c r="G20" s="18"/>
      <c r="H20" s="19"/>
      <c r="I20" s="18"/>
    </row>
    <row r="21" spans="1:10" s="7" customFormat="1" ht="15">
      <c r="A21" s="1"/>
      <c r="B21" s="86" t="s">
        <v>12</v>
      </c>
      <c r="C21" s="229"/>
      <c r="D21" s="216"/>
      <c r="E21" s="220"/>
      <c r="G21" s="18"/>
      <c r="H21" s="87"/>
      <c r="I21" s="18"/>
    </row>
    <row r="22" spans="1:10" s="7" customFormat="1" ht="15">
      <c r="A22" s="22"/>
      <c r="B22" s="82" t="s">
        <v>13</v>
      </c>
      <c r="C22" s="229">
        <v>244319.83</v>
      </c>
      <c r="D22" s="216"/>
      <c r="E22" s="220">
        <v>221033.33999999985</v>
      </c>
      <c r="G22" s="18"/>
      <c r="H22" s="87"/>
      <c r="I22" s="18"/>
    </row>
    <row r="23" spans="1:10" s="7" customFormat="1">
      <c r="A23" s="1"/>
      <c r="B23" s="82" t="s">
        <v>14</v>
      </c>
      <c r="C23" s="285">
        <v>5000000</v>
      </c>
      <c r="D23" s="216"/>
      <c r="E23" s="226">
        <v>5000000</v>
      </c>
      <c r="H23" s="19"/>
    </row>
    <row r="24" spans="1:10" s="7" customFormat="1" ht="15">
      <c r="A24" s="22"/>
      <c r="B24" s="82" t="s">
        <v>15</v>
      </c>
      <c r="C24" s="232">
        <f>SUM(C22:C23)</f>
        <v>5244319.83</v>
      </c>
      <c r="D24" s="216"/>
      <c r="E24" s="220">
        <f>SUM(E22:E23)</f>
        <v>5221033.34</v>
      </c>
      <c r="H24" s="19"/>
    </row>
    <row r="25" spans="1:10" s="7" customFormat="1" ht="15.75" thickBot="1">
      <c r="A25" s="1"/>
      <c r="B25" s="93" t="s">
        <v>16</v>
      </c>
      <c r="C25" s="233">
        <f>+C10+C18+C24</f>
        <v>218726.45999999996</v>
      </c>
      <c r="D25" s="219"/>
      <c r="E25" s="227">
        <f>+E10+E18+E24</f>
        <v>29710.679999999702</v>
      </c>
      <c r="H25" s="20"/>
      <c r="I25" s="18"/>
      <c r="J25" s="18"/>
    </row>
    <row r="26" spans="1:10" s="7" customFormat="1" ht="15.75" thickTop="1">
      <c r="A26" s="22"/>
      <c r="B26" s="88"/>
      <c r="C26" s="89"/>
      <c r="D26" s="90"/>
      <c r="E26" s="91"/>
      <c r="H26" s="19"/>
      <c r="I26" s="18"/>
    </row>
    <row r="27" spans="1:10" s="7" customFormat="1">
      <c r="A27" s="1"/>
      <c r="B27" s="1"/>
      <c r="C27" s="14"/>
      <c r="D27" s="10"/>
      <c r="E27" s="10"/>
      <c r="H27" s="19"/>
    </row>
    <row r="28" spans="1:10" s="7" customFormat="1">
      <c r="A28" s="1"/>
      <c r="B28" s="1" t="s">
        <v>314</v>
      </c>
      <c r="C28" s="10"/>
      <c r="D28" s="10"/>
      <c r="E28" s="10"/>
      <c r="H28" s="19"/>
    </row>
    <row r="29" spans="1:10">
      <c r="C29" s="21"/>
      <c r="D29" s="21"/>
      <c r="E29" s="21"/>
    </row>
    <row r="30" spans="1:10" ht="15">
      <c r="B30" s="22"/>
      <c r="C30" s="17"/>
      <c r="D30" s="17"/>
      <c r="E30" s="17"/>
      <c r="F30" s="17"/>
      <c r="G30" s="17"/>
      <c r="I30" s="17"/>
    </row>
    <row r="31" spans="1:10" ht="15">
      <c r="B31" s="5"/>
      <c r="C31" s="21"/>
      <c r="D31" s="21"/>
      <c r="E31" s="21"/>
    </row>
    <row r="32" spans="1:10" ht="15">
      <c r="B32" s="22"/>
      <c r="C32" s="87"/>
      <c r="D32" s="21"/>
      <c r="E32" s="21"/>
    </row>
    <row r="33" spans="2:7">
      <c r="C33" s="21"/>
      <c r="D33" s="21"/>
      <c r="E33" s="21"/>
      <c r="F33" s="208"/>
    </row>
    <row r="34" spans="2:7" ht="15">
      <c r="B34" s="9"/>
      <c r="C34" s="363"/>
      <c r="D34" s="363"/>
      <c r="E34" s="363"/>
      <c r="F34" s="363"/>
      <c r="G34" s="363"/>
    </row>
    <row r="35" spans="2:7" ht="15">
      <c r="B35" s="9"/>
      <c r="C35" s="363"/>
      <c r="D35" s="363"/>
      <c r="E35" s="363"/>
      <c r="F35" s="363"/>
      <c r="G35" s="363"/>
    </row>
    <row r="36" spans="2:7">
      <c r="C36" s="21"/>
      <c r="D36" s="21"/>
      <c r="E36" s="21"/>
    </row>
  </sheetData>
  <mergeCells count="9">
    <mergeCell ref="C35:G35"/>
    <mergeCell ref="B3:E3"/>
    <mergeCell ref="E6:E7"/>
    <mergeCell ref="C6:C7"/>
    <mergeCell ref="E2:F2"/>
    <mergeCell ref="B4:E4"/>
    <mergeCell ref="G2:H2"/>
    <mergeCell ref="G3:H3"/>
    <mergeCell ref="C34:G3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36"/>
  <sheetViews>
    <sheetView showGridLines="0" workbookViewId="0">
      <selection activeCell="B20" sqref="B20"/>
    </sheetView>
  </sheetViews>
  <sheetFormatPr baseColWidth="10" defaultColWidth="9.140625" defaultRowHeight="15"/>
  <cols>
    <col min="1" max="1" width="5.7109375" customWidth="1"/>
    <col min="2" max="2" width="30.28515625" customWidth="1"/>
    <col min="3" max="3" width="21.7109375" customWidth="1"/>
    <col min="4" max="4" width="17.7109375" customWidth="1"/>
    <col min="5" max="5" width="25" customWidth="1"/>
    <col min="6" max="6" width="7.42578125" customWidth="1"/>
    <col min="7" max="7" width="10.28515625" customWidth="1"/>
    <col min="8" max="8" width="10.140625" style="25" bestFit="1" customWidth="1"/>
    <col min="9" max="11" width="12.42578125" customWidth="1"/>
  </cols>
  <sheetData>
    <row r="1" spans="1:13" ht="20.25">
      <c r="A1" s="23"/>
      <c r="B1" s="24"/>
      <c r="C1" s="24"/>
      <c r="D1" s="24"/>
    </row>
    <row r="2" spans="1:13" ht="20.25">
      <c r="A2" s="26"/>
      <c r="B2" s="373" t="s">
        <v>291</v>
      </c>
      <c r="C2" s="373"/>
      <c r="D2" s="373"/>
      <c r="E2" s="373"/>
      <c r="F2" s="94"/>
      <c r="G2" s="27"/>
      <c r="H2" s="28"/>
      <c r="I2" s="27"/>
      <c r="J2" s="27"/>
      <c r="K2" s="27"/>
    </row>
    <row r="3" spans="1:13" ht="18">
      <c r="A3" s="29"/>
      <c r="B3" s="370" t="s">
        <v>17</v>
      </c>
      <c r="C3" s="370"/>
      <c r="D3" s="370"/>
      <c r="E3" s="370"/>
      <c r="F3" s="116"/>
      <c r="G3" s="116"/>
      <c r="H3" s="116"/>
      <c r="I3" s="30"/>
      <c r="J3" s="30"/>
      <c r="K3" s="30"/>
    </row>
    <row r="4" spans="1:13">
      <c r="A4" s="30"/>
      <c r="B4" s="363" t="s">
        <v>322</v>
      </c>
      <c r="C4" s="363"/>
      <c r="D4" s="363"/>
      <c r="E4" s="363"/>
      <c r="F4" s="117"/>
      <c r="G4" s="117"/>
      <c r="H4" s="117"/>
      <c r="I4" s="30"/>
      <c r="J4" s="30"/>
      <c r="K4" s="30"/>
    </row>
    <row r="5" spans="1:13">
      <c r="A5" s="30"/>
      <c r="B5" s="372"/>
      <c r="C5" s="372"/>
      <c r="D5" s="372"/>
      <c r="E5" s="372"/>
      <c r="F5" s="372"/>
      <c r="G5" s="372"/>
      <c r="H5" s="372"/>
      <c r="I5" s="30"/>
      <c r="J5" s="30"/>
      <c r="K5" s="30"/>
    </row>
    <row r="6" spans="1:13" ht="30">
      <c r="A6" s="30"/>
      <c r="B6" s="100" t="s">
        <v>18</v>
      </c>
      <c r="C6" s="101" t="s">
        <v>19</v>
      </c>
      <c r="D6" s="100" t="s">
        <v>20</v>
      </c>
      <c r="E6" s="109" t="s">
        <v>323</v>
      </c>
      <c r="F6" s="95"/>
      <c r="G6" s="95"/>
      <c r="H6" s="96"/>
      <c r="I6" s="30"/>
      <c r="J6" s="30"/>
      <c r="K6" s="30"/>
    </row>
    <row r="7" spans="1:13" ht="15.75">
      <c r="A7" s="30"/>
      <c r="B7" s="110" t="s">
        <v>21</v>
      </c>
      <c r="C7" s="97">
        <v>5000000</v>
      </c>
      <c r="D7" s="200">
        <v>221033.33999999985</v>
      </c>
      <c r="E7" s="236">
        <f t="shared" ref="E7:E13" si="0">+C7+D7</f>
        <v>5221033.34</v>
      </c>
      <c r="F7" s="95"/>
      <c r="G7" s="95"/>
      <c r="H7" s="96"/>
      <c r="I7" s="30"/>
      <c r="J7" s="30"/>
      <c r="K7" s="31"/>
    </row>
    <row r="8" spans="1:13">
      <c r="B8" s="111"/>
      <c r="C8" s="98"/>
      <c r="D8" s="98"/>
      <c r="E8" s="235"/>
      <c r="F8" s="77"/>
      <c r="G8" s="77"/>
      <c r="H8" s="99"/>
    </row>
    <row r="9" spans="1:13">
      <c r="A9" s="32"/>
      <c r="B9" s="111" t="s">
        <v>22</v>
      </c>
      <c r="C9" s="102"/>
      <c r="D9" s="102"/>
      <c r="E9" s="235"/>
      <c r="F9" s="80"/>
      <c r="G9" s="80"/>
      <c r="H9" s="11"/>
      <c r="I9" s="33"/>
      <c r="J9" s="33"/>
      <c r="K9" s="33"/>
    </row>
    <row r="10" spans="1:13">
      <c r="A10" s="32"/>
      <c r="B10" s="112" t="s">
        <v>14</v>
      </c>
      <c r="C10" s="198">
        <v>0</v>
      </c>
      <c r="D10" s="102"/>
      <c r="E10" s="235">
        <f t="shared" si="0"/>
        <v>0</v>
      </c>
      <c r="F10" s="80"/>
      <c r="G10" s="80"/>
      <c r="H10" s="11"/>
      <c r="I10" s="33"/>
      <c r="J10" s="33"/>
      <c r="K10" s="33"/>
    </row>
    <row r="11" spans="1:13">
      <c r="A11" s="34"/>
      <c r="B11" s="113" t="s">
        <v>23</v>
      </c>
      <c r="C11" s="199">
        <v>0</v>
      </c>
      <c r="D11" s="104"/>
      <c r="E11" s="235">
        <f t="shared" si="0"/>
        <v>0</v>
      </c>
      <c r="F11" s="105"/>
      <c r="G11" s="9"/>
      <c r="H11" s="106"/>
      <c r="I11" s="35"/>
      <c r="J11" s="36"/>
      <c r="K11" s="36"/>
    </row>
    <row r="12" spans="1:13">
      <c r="A12" s="34"/>
      <c r="B12" s="113" t="s">
        <v>317</v>
      </c>
      <c r="C12" s="103"/>
      <c r="D12" s="234">
        <v>-221033.34</v>
      </c>
      <c r="E12" s="235">
        <f>+C12+D12</f>
        <v>-221033.34</v>
      </c>
      <c r="F12" s="105"/>
      <c r="G12" s="9"/>
      <c r="H12" s="106"/>
      <c r="I12" s="35"/>
      <c r="J12" s="36"/>
      <c r="K12" s="36"/>
    </row>
    <row r="13" spans="1:13">
      <c r="A13" s="32"/>
      <c r="B13" s="107" t="s">
        <v>24</v>
      </c>
      <c r="C13" s="108"/>
      <c r="D13" s="235">
        <v>244319.83</v>
      </c>
      <c r="E13" s="235">
        <f t="shared" si="0"/>
        <v>244319.83</v>
      </c>
      <c r="F13" s="1"/>
      <c r="G13" s="1"/>
      <c r="H13" s="13"/>
      <c r="I13" s="32"/>
      <c r="J13" s="32"/>
      <c r="K13" s="32"/>
    </row>
    <row r="14" spans="1:13" ht="30">
      <c r="A14" s="32"/>
      <c r="B14" s="161" t="s">
        <v>25</v>
      </c>
      <c r="C14" s="237">
        <f>+C7+C10-C11</f>
        <v>5000000</v>
      </c>
      <c r="D14" s="237">
        <f>+D7+D12+D13</f>
        <v>244319.82999999984</v>
      </c>
      <c r="E14" s="150" t="s">
        <v>324</v>
      </c>
      <c r="F14" s="21"/>
      <c r="G14" s="21"/>
      <c r="H14" s="13"/>
      <c r="I14" s="38"/>
      <c r="J14" s="38"/>
      <c r="K14" s="38"/>
    </row>
    <row r="15" spans="1:13" ht="22.5" customHeight="1" thickBot="1">
      <c r="A15" s="32"/>
      <c r="B15" s="114"/>
      <c r="C15" s="115"/>
      <c r="D15" s="115"/>
      <c r="E15" s="238">
        <f>+C14+D14</f>
        <v>5244319.83</v>
      </c>
      <c r="F15" s="21"/>
      <c r="G15" s="21"/>
      <c r="H15" s="13"/>
      <c r="I15" s="38"/>
      <c r="J15" s="38"/>
      <c r="K15" s="38"/>
      <c r="M15" s="39"/>
    </row>
    <row r="16" spans="1:13" ht="15.75" thickTop="1">
      <c r="A16" s="40"/>
      <c r="B16" s="38"/>
      <c r="C16" s="38"/>
      <c r="D16" s="38"/>
      <c r="E16" s="37"/>
      <c r="F16" s="38"/>
      <c r="G16" s="38"/>
      <c r="H16" s="37"/>
      <c r="I16" s="38"/>
      <c r="J16" s="38"/>
      <c r="K16" s="38"/>
      <c r="M16" s="39"/>
    </row>
    <row r="17" spans="1:11">
      <c r="A17" s="32"/>
      <c r="B17" s="1" t="s">
        <v>314</v>
      </c>
      <c r="C17" s="38"/>
      <c r="D17" s="38"/>
      <c r="E17" s="38"/>
      <c r="F17" s="38"/>
      <c r="G17" s="38"/>
      <c r="H17" s="37"/>
      <c r="I17" s="38"/>
      <c r="J17" s="38"/>
      <c r="K17" s="38"/>
    </row>
    <row r="18" spans="1:11">
      <c r="A18" s="32"/>
      <c r="B18" s="22"/>
      <c r="C18" s="21"/>
      <c r="D18" s="38"/>
      <c r="E18" s="37"/>
      <c r="F18" s="38"/>
      <c r="G18" s="38"/>
      <c r="H18" s="37"/>
      <c r="I18" s="38"/>
      <c r="J18" s="38"/>
      <c r="K18" s="38"/>
    </row>
    <row r="19" spans="1:11" ht="17.25" customHeight="1">
      <c r="A19" s="32"/>
      <c r="B19" s="22"/>
      <c r="C19" s="22"/>
      <c r="D19" s="38"/>
      <c r="E19" s="37"/>
      <c r="F19" s="38"/>
      <c r="G19" s="38"/>
      <c r="H19" s="37"/>
      <c r="I19" s="37"/>
      <c r="J19" s="38"/>
      <c r="K19" s="38"/>
    </row>
    <row r="20" spans="1:11">
      <c r="A20" s="32"/>
      <c r="B20" s="5"/>
      <c r="C20" s="21"/>
      <c r="D20" s="38"/>
      <c r="E20" s="37"/>
      <c r="F20" s="38"/>
      <c r="G20" s="38"/>
      <c r="H20" s="37"/>
      <c r="I20" s="38"/>
      <c r="J20" s="38"/>
      <c r="K20" s="38"/>
    </row>
    <row r="21" spans="1:11">
      <c r="A21" s="32"/>
      <c r="B21" s="22"/>
      <c r="C21" s="38"/>
      <c r="D21" s="38"/>
      <c r="E21" s="38"/>
      <c r="F21" s="38"/>
      <c r="G21" s="38"/>
      <c r="H21" s="37"/>
      <c r="I21" s="38"/>
      <c r="J21" s="38"/>
      <c r="K21" s="38"/>
    </row>
    <row r="22" spans="1:11">
      <c r="A22" s="32"/>
      <c r="B22" s="38"/>
      <c r="C22" s="38"/>
      <c r="D22" s="38"/>
      <c r="E22" s="38"/>
      <c r="F22" s="38"/>
      <c r="G22" s="38"/>
      <c r="H22" s="37"/>
      <c r="I22" s="38"/>
      <c r="J22" s="38"/>
      <c r="K22" s="38"/>
    </row>
    <row r="23" spans="1:11">
      <c r="A23" s="32"/>
      <c r="B23" s="38"/>
      <c r="C23" s="38"/>
      <c r="D23" s="38"/>
      <c r="E23" s="38"/>
      <c r="F23" s="38"/>
      <c r="G23" s="38"/>
      <c r="H23" s="37"/>
      <c r="I23" s="38"/>
      <c r="J23" s="38"/>
      <c r="K23" s="38"/>
    </row>
    <row r="24" spans="1:11">
      <c r="A24" s="32"/>
      <c r="B24" s="38"/>
      <c r="C24" s="38"/>
      <c r="D24" s="38"/>
      <c r="E24" s="38"/>
      <c r="F24" s="38"/>
      <c r="G24" s="38"/>
      <c r="H24" s="37"/>
      <c r="I24" s="38"/>
      <c r="J24" s="38"/>
      <c r="K24" s="38"/>
    </row>
    <row r="25" spans="1:11">
      <c r="A25" s="41"/>
      <c r="B25" s="38"/>
      <c r="C25" s="38"/>
      <c r="D25" s="38"/>
      <c r="E25" s="38"/>
      <c r="F25" s="38"/>
      <c r="G25" s="38"/>
      <c r="H25" s="37"/>
      <c r="I25" s="38"/>
      <c r="J25" s="38"/>
      <c r="K25" s="38"/>
    </row>
    <row r="26" spans="1:11">
      <c r="A26" s="41"/>
      <c r="B26" s="38"/>
      <c r="C26" s="38"/>
      <c r="D26" s="38"/>
      <c r="E26" s="38"/>
      <c r="F26" s="38"/>
      <c r="G26" s="38"/>
      <c r="H26" s="37"/>
      <c r="I26" s="38"/>
      <c r="J26" s="38"/>
      <c r="K26" s="38"/>
    </row>
    <row r="28" spans="1:11">
      <c r="J28" s="39"/>
    </row>
    <row r="29" spans="1:11">
      <c r="G29" s="39"/>
    </row>
    <row r="30" spans="1:11">
      <c r="J30" s="39"/>
    </row>
    <row r="31" spans="1:11">
      <c r="J31" s="39"/>
    </row>
    <row r="32" spans="1:11">
      <c r="J32" s="39"/>
    </row>
    <row r="35" spans="2:8">
      <c r="B35" s="9"/>
      <c r="C35" s="5"/>
      <c r="D35" s="5"/>
      <c r="E35" s="363"/>
      <c r="F35" s="363"/>
      <c r="G35" s="363"/>
      <c r="H35" s="363"/>
    </row>
    <row r="36" spans="2:8">
      <c r="B36" s="9"/>
      <c r="C36" s="5"/>
      <c r="D36" s="5"/>
      <c r="E36" s="363"/>
      <c r="F36" s="363"/>
      <c r="G36" s="363"/>
      <c r="H36" s="363"/>
    </row>
  </sheetData>
  <mergeCells count="6">
    <mergeCell ref="B5:H5"/>
    <mergeCell ref="E35:H35"/>
    <mergeCell ref="E36:H36"/>
    <mergeCell ref="B2:E2"/>
    <mergeCell ref="B3:E3"/>
    <mergeCell ref="B4:E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J43"/>
  <sheetViews>
    <sheetView showGridLines="0" workbookViewId="0">
      <selection activeCell="B2" sqref="B2:D2"/>
    </sheetView>
  </sheetViews>
  <sheetFormatPr baseColWidth="10" defaultColWidth="9.140625" defaultRowHeight="15"/>
  <cols>
    <col min="1" max="1" width="11.42578125" customWidth="1"/>
    <col min="2" max="2" width="68.42578125" customWidth="1"/>
    <col min="3" max="3" width="21.42578125" customWidth="1"/>
    <col min="4" max="4" width="12.85546875" customWidth="1"/>
    <col min="6" max="7" width="11.85546875" style="25" customWidth="1"/>
    <col min="8" max="9" width="10.140625" style="25" bestFit="1" customWidth="1"/>
    <col min="10" max="10" width="9.140625" style="25"/>
  </cols>
  <sheetData>
    <row r="1" spans="2:5">
      <c r="B1" s="2"/>
      <c r="C1" s="42"/>
      <c r="D1" s="2"/>
      <c r="E1" s="2"/>
    </row>
    <row r="2" spans="2:5" ht="23.25">
      <c r="B2" s="364" t="s">
        <v>291</v>
      </c>
      <c r="C2" s="364"/>
      <c r="D2" s="364"/>
      <c r="E2" s="3"/>
    </row>
    <row r="3" spans="2:5" ht="20.25">
      <c r="B3" s="374" t="s">
        <v>321</v>
      </c>
      <c r="C3" s="374"/>
      <c r="D3" s="374"/>
    </row>
    <row r="4" spans="2:5" ht="20.25">
      <c r="B4" s="118"/>
      <c r="C4" s="118"/>
      <c r="D4" s="118"/>
    </row>
    <row r="5" spans="2:5">
      <c r="B5" s="122"/>
      <c r="C5" s="367">
        <f>+INDICE!P3</f>
        <v>2020</v>
      </c>
      <c r="D5" s="365">
        <f>+INDICE!P2</f>
        <v>2019</v>
      </c>
    </row>
    <row r="6" spans="2:5" ht="9" customHeight="1">
      <c r="B6" s="123"/>
      <c r="C6" s="375"/>
      <c r="D6" s="376"/>
    </row>
    <row r="7" spans="2:5">
      <c r="B7" s="86" t="s">
        <v>26</v>
      </c>
      <c r="C7" s="131"/>
      <c r="D7" s="132"/>
    </row>
    <row r="8" spans="2:5">
      <c r="B8" s="124"/>
      <c r="C8" s="131"/>
      <c r="D8" s="132"/>
    </row>
    <row r="9" spans="2:5">
      <c r="B9" s="86" t="s">
        <v>27</v>
      </c>
      <c r="C9" s="131"/>
      <c r="D9" s="133"/>
    </row>
    <row r="10" spans="2:5">
      <c r="B10" s="82" t="s">
        <v>28</v>
      </c>
      <c r="C10" s="266">
        <v>239514.27</v>
      </c>
      <c r="D10" s="270">
        <v>220422.32</v>
      </c>
    </row>
    <row r="11" spans="2:5">
      <c r="B11" s="125" t="s">
        <v>29</v>
      </c>
      <c r="C11" s="275">
        <v>34435.81</v>
      </c>
      <c r="D11" s="271">
        <v>22662.11</v>
      </c>
    </row>
    <row r="12" spans="2:5">
      <c r="B12" s="86" t="s">
        <v>30</v>
      </c>
      <c r="C12" s="276">
        <f>SUM(C10:C11)</f>
        <v>273950.07999999996</v>
      </c>
      <c r="D12" s="272">
        <f>SUM(D10:D11)</f>
        <v>243084.43</v>
      </c>
    </row>
    <row r="13" spans="2:5" ht="21.75" customHeight="1">
      <c r="B13" s="86" t="s">
        <v>31</v>
      </c>
      <c r="C13" s="247"/>
      <c r="D13" s="270"/>
    </row>
    <row r="14" spans="2:5">
      <c r="B14" s="125" t="s">
        <v>32</v>
      </c>
      <c r="C14" s="266">
        <v>29325.89</v>
      </c>
      <c r="D14" s="270">
        <v>21598.73</v>
      </c>
      <c r="E14" s="39"/>
    </row>
    <row r="15" spans="2:5" hidden="1">
      <c r="B15" s="126" t="s">
        <v>33</v>
      </c>
      <c r="C15" s="266"/>
      <c r="D15" s="271"/>
    </row>
    <row r="16" spans="2:5">
      <c r="B16" s="125" t="s">
        <v>316</v>
      </c>
      <c r="C16" s="266">
        <v>297.47000000000003</v>
      </c>
      <c r="D16" s="270">
        <v>58.43</v>
      </c>
    </row>
    <row r="17" spans="2:7">
      <c r="B17" s="82" t="s">
        <v>35</v>
      </c>
      <c r="C17" s="216">
        <v>6.8999999999999995</v>
      </c>
      <c r="D17" s="271">
        <v>391.67</v>
      </c>
    </row>
    <row r="18" spans="2:7">
      <c r="B18" s="127" t="s">
        <v>36</v>
      </c>
      <c r="C18" s="277">
        <f>SUM(C14:C17)</f>
        <v>29630.260000000002</v>
      </c>
      <c r="D18" s="273">
        <f>SUM(D14:D17)</f>
        <v>22048.829999999998</v>
      </c>
    </row>
    <row r="19" spans="2:7" ht="15.75" thickBot="1">
      <c r="B19" s="127" t="s">
        <v>37</v>
      </c>
      <c r="C19" s="219">
        <f>+C12-C18</f>
        <v>244319.81999999995</v>
      </c>
      <c r="D19" s="274">
        <f>+D12-D18</f>
        <v>221035.6</v>
      </c>
      <c r="G19" s="28"/>
    </row>
    <row r="20" spans="2:7" ht="15.75" thickTop="1">
      <c r="B20" s="126"/>
      <c r="C20" s="131"/>
      <c r="D20" s="132"/>
    </row>
    <row r="21" spans="2:7">
      <c r="B21" s="128"/>
      <c r="C21" s="129"/>
      <c r="D21" s="130"/>
    </row>
    <row r="22" spans="2:7">
      <c r="B22" s="120"/>
      <c r="C22" s="121"/>
      <c r="D22" s="121"/>
    </row>
    <row r="23" spans="2:7">
      <c r="B23" s="1" t="s">
        <v>314</v>
      </c>
      <c r="C23" s="39"/>
      <c r="D23" s="39"/>
    </row>
    <row r="24" spans="2:7">
      <c r="B24" s="22"/>
      <c r="C24" s="39"/>
      <c r="D24" s="39"/>
    </row>
    <row r="25" spans="2:7">
      <c r="B25" s="27"/>
      <c r="C25" s="39"/>
      <c r="D25" s="39"/>
    </row>
    <row r="26" spans="2:7">
      <c r="B26" s="22"/>
      <c r="C26" s="39"/>
      <c r="D26" s="39"/>
    </row>
    <row r="27" spans="2:7">
      <c r="B27" s="27"/>
      <c r="C27" s="51"/>
      <c r="D27" s="51"/>
    </row>
    <row r="28" spans="2:7">
      <c r="B28" s="27"/>
      <c r="C28" s="39"/>
      <c r="D28" s="39"/>
    </row>
    <row r="29" spans="2:7">
      <c r="B29" s="4"/>
      <c r="C29" s="39"/>
      <c r="D29" s="39"/>
    </row>
    <row r="30" spans="2:7">
      <c r="B30" s="27"/>
      <c r="C30" s="39"/>
      <c r="D30" s="39"/>
    </row>
    <row r="31" spans="2:7">
      <c r="B31" s="4"/>
      <c r="C31" s="39"/>
      <c r="D31" s="39"/>
    </row>
    <row r="32" spans="2:7">
      <c r="B32" s="27"/>
      <c r="C32" s="51"/>
      <c r="D32" s="51"/>
    </row>
    <row r="33" spans="2:4">
      <c r="B33" s="4"/>
      <c r="C33" s="39"/>
      <c r="D33" s="39"/>
    </row>
    <row r="34" spans="2:4">
      <c r="B34" s="27"/>
      <c r="C34" s="39"/>
      <c r="D34" s="39"/>
    </row>
    <row r="35" spans="2:4">
      <c r="B35" s="27"/>
      <c r="C35" s="39"/>
      <c r="D35" s="39"/>
    </row>
    <row r="36" spans="2:4">
      <c r="B36" s="27"/>
      <c r="C36" s="39"/>
      <c r="D36" s="39"/>
    </row>
    <row r="37" spans="2:4">
      <c r="B37" s="27"/>
      <c r="C37" s="51"/>
      <c r="D37" s="51"/>
    </row>
    <row r="39" spans="2:4">
      <c r="C39" s="39"/>
      <c r="D39" s="39"/>
    </row>
    <row r="41" spans="2:4">
      <c r="C41" s="39"/>
    </row>
    <row r="42" spans="2:4">
      <c r="C42" s="39"/>
    </row>
    <row r="43" spans="2:4">
      <c r="C43" s="39"/>
    </row>
  </sheetData>
  <mergeCells count="4">
    <mergeCell ref="B2:D2"/>
    <mergeCell ref="B3:D3"/>
    <mergeCell ref="C5:C6"/>
    <mergeCell ref="D5:D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50"/>
  <sheetViews>
    <sheetView showGridLines="0" zoomScale="85" zoomScaleNormal="85" workbookViewId="0">
      <selection activeCell="C16" sqref="C16"/>
    </sheetView>
  </sheetViews>
  <sheetFormatPr baseColWidth="10" defaultColWidth="9.140625" defaultRowHeight="15"/>
  <cols>
    <col min="1" max="1" width="8.85546875" customWidth="1"/>
    <col min="2" max="2" width="50.5703125" customWidth="1"/>
    <col min="3" max="3" width="14.42578125" style="55" customWidth="1"/>
    <col min="4" max="4" width="22.140625" style="12" customWidth="1"/>
    <col min="5" max="5" width="8.85546875" customWidth="1"/>
    <col min="6" max="6" width="15.85546875" style="25" customWidth="1"/>
    <col min="7" max="7" width="13.7109375" style="25" bestFit="1" customWidth="1"/>
    <col min="8" max="8" width="11.7109375" style="25" bestFit="1" customWidth="1"/>
  </cols>
  <sheetData>
    <row r="1" spans="1:8" s="4" customFormat="1" ht="14.25">
      <c r="A1" s="1"/>
      <c r="B1" s="2"/>
      <c r="C1" s="42"/>
      <c r="D1" s="54"/>
      <c r="E1" s="2"/>
      <c r="F1" s="49"/>
      <c r="G1" s="49"/>
      <c r="H1" s="49"/>
    </row>
    <row r="2" spans="1:8" s="4" customFormat="1" ht="23.25">
      <c r="A2" s="1"/>
      <c r="B2" s="315" t="s">
        <v>291</v>
      </c>
      <c r="C2" s="315"/>
      <c r="D2" s="315"/>
      <c r="E2" s="269"/>
      <c r="F2" s="49"/>
      <c r="G2" s="49"/>
      <c r="H2" s="49"/>
    </row>
    <row r="3" spans="1:8" ht="21.75" customHeight="1">
      <c r="B3" s="374" t="s">
        <v>325</v>
      </c>
      <c r="C3" s="374"/>
      <c r="D3" s="374"/>
    </row>
    <row r="4" spans="1:8">
      <c r="B4" s="377" t="s">
        <v>38</v>
      </c>
      <c r="C4" s="377"/>
      <c r="D4" s="377"/>
    </row>
    <row r="5" spans="1:8" ht="21.75" customHeight="1">
      <c r="B5" s="135"/>
      <c r="C5" s="135"/>
      <c r="D5" s="135"/>
    </row>
    <row r="6" spans="1:8">
      <c r="B6" s="93" t="s">
        <v>39</v>
      </c>
      <c r="C6" s="139">
        <f>+INDICE!P3</f>
        <v>2020</v>
      </c>
      <c r="D6" s="140">
        <f>+INDICE!P2</f>
        <v>2019</v>
      </c>
    </row>
    <row r="7" spans="1:8" ht="17.25" customHeight="1">
      <c r="B7" s="86" t="s">
        <v>40</v>
      </c>
      <c r="C7" s="296"/>
      <c r="D7" s="297"/>
    </row>
    <row r="8" spans="1:8" ht="15" customHeight="1">
      <c r="B8" s="86" t="s">
        <v>41</v>
      </c>
      <c r="C8" s="296"/>
      <c r="D8" s="297"/>
    </row>
    <row r="9" spans="1:8" ht="14.25" customHeight="1">
      <c r="B9" s="124" t="s">
        <v>289</v>
      </c>
      <c r="C9" s="230">
        <v>218726.32021499987</v>
      </c>
      <c r="D9" s="300">
        <v>29710.68</v>
      </c>
    </row>
    <row r="10" spans="1:8" ht="14.25" customHeight="1">
      <c r="B10" s="82"/>
      <c r="C10" s="230"/>
      <c r="D10" s="300"/>
    </row>
    <row r="11" spans="1:8">
      <c r="B11" s="124"/>
      <c r="C11" s="301">
        <f>SUM(C9:C10)</f>
        <v>218726.32021499987</v>
      </c>
      <c r="D11" s="302">
        <f>SUM(D9:D10)</f>
        <v>29710.68</v>
      </c>
    </row>
    <row r="12" spans="1:8">
      <c r="B12" s="86" t="s">
        <v>42</v>
      </c>
      <c r="C12" s="230"/>
      <c r="D12" s="300"/>
    </row>
    <row r="13" spans="1:8">
      <c r="B13" s="82" t="s">
        <v>290</v>
      </c>
      <c r="C13" s="303">
        <v>290903.45807300013</v>
      </c>
      <c r="D13" s="300">
        <v>472868.94</v>
      </c>
    </row>
    <row r="14" spans="1:8">
      <c r="B14" s="82" t="s">
        <v>43</v>
      </c>
      <c r="C14" s="230">
        <v>0</v>
      </c>
      <c r="D14" s="300">
        <v>0</v>
      </c>
    </row>
    <row r="15" spans="1:8">
      <c r="B15" s="86"/>
      <c r="C15" s="301">
        <f>SUM(C13:C14)</f>
        <v>290903.45807300013</v>
      </c>
      <c r="D15" s="302">
        <f>SUM(D13:D14)</f>
        <v>472868.94</v>
      </c>
    </row>
    <row r="16" spans="1:8">
      <c r="B16" s="86"/>
      <c r="C16" s="301">
        <f>+C11+C15</f>
        <v>509629.77828800003</v>
      </c>
      <c r="D16" s="302">
        <f>+D11+D15</f>
        <v>502579.62</v>
      </c>
    </row>
    <row r="17" spans="2:4">
      <c r="B17" s="86" t="s">
        <v>44</v>
      </c>
      <c r="C17" s="304"/>
      <c r="D17" s="305"/>
    </row>
    <row r="18" spans="2:4">
      <c r="B18" s="86" t="s">
        <v>42</v>
      </c>
      <c r="C18" s="304"/>
      <c r="D18" s="305"/>
    </row>
    <row r="19" spans="2:4">
      <c r="B19" s="82" t="s">
        <v>290</v>
      </c>
      <c r="C19" s="306">
        <v>4738472.75</v>
      </c>
      <c r="D19" s="300">
        <v>4720808.47</v>
      </c>
    </row>
    <row r="20" spans="2:4">
      <c r="B20" s="82" t="s">
        <v>43</v>
      </c>
      <c r="C20" s="307">
        <v>0</v>
      </c>
      <c r="D20" s="308">
        <v>0</v>
      </c>
    </row>
    <row r="21" spans="2:4">
      <c r="B21" s="86"/>
      <c r="C21" s="304">
        <f>SUM(C19:C20)</f>
        <v>4738472.75</v>
      </c>
      <c r="D21" s="305">
        <f>SUM(D19:D20)</f>
        <v>4720808.47</v>
      </c>
    </row>
    <row r="22" spans="2:4" ht="15.75" thickBot="1">
      <c r="B22" s="86" t="s">
        <v>45</v>
      </c>
      <c r="C22" s="309">
        <f>+C16+C21</f>
        <v>5248102.5282880003</v>
      </c>
      <c r="D22" s="310">
        <f>+D16+D21</f>
        <v>5223388.09</v>
      </c>
    </row>
    <row r="23" spans="2:4" ht="27.75" customHeight="1" thickTop="1">
      <c r="B23" s="137" t="s">
        <v>46</v>
      </c>
      <c r="C23" s="311"/>
      <c r="D23" s="312"/>
    </row>
    <row r="24" spans="2:4">
      <c r="B24" s="86" t="s">
        <v>47</v>
      </c>
      <c r="C24" s="230"/>
      <c r="D24" s="300"/>
    </row>
    <row r="25" spans="2:4">
      <c r="B25" s="86" t="s">
        <v>48</v>
      </c>
      <c r="C25" s="230"/>
      <c r="D25" s="300"/>
    </row>
    <row r="26" spans="2:4">
      <c r="B26" s="124" t="s">
        <v>49</v>
      </c>
      <c r="C26" s="230">
        <v>3782.7</v>
      </c>
      <c r="D26" s="300">
        <v>2354.75</v>
      </c>
    </row>
    <row r="27" spans="2:4">
      <c r="B27" s="82" t="s">
        <v>50</v>
      </c>
      <c r="C27" s="230">
        <v>0</v>
      </c>
      <c r="D27" s="300">
        <v>0</v>
      </c>
    </row>
    <row r="28" spans="2:4" ht="15.75" customHeight="1">
      <c r="B28" s="86" t="s">
        <v>51</v>
      </c>
      <c r="C28" s="301">
        <f>SUM(C26:C27)</f>
        <v>3782.7</v>
      </c>
      <c r="D28" s="302">
        <f>SUM(D26:D27)</f>
        <v>2354.75</v>
      </c>
    </row>
    <row r="29" spans="2:4">
      <c r="B29" s="86" t="s">
        <v>52</v>
      </c>
      <c r="C29" s="304">
        <v>5000000</v>
      </c>
      <c r="D29" s="305">
        <v>5000000</v>
      </c>
    </row>
    <row r="30" spans="2:4">
      <c r="B30" s="86" t="s">
        <v>53</v>
      </c>
      <c r="C30" s="304">
        <v>244319.83</v>
      </c>
      <c r="D30" s="300">
        <f>+D22-D26-D29</f>
        <v>221033.33999999985</v>
      </c>
    </row>
    <row r="31" spans="2:4">
      <c r="B31" s="86" t="s">
        <v>54</v>
      </c>
      <c r="C31" s="231">
        <f>SUM(C29:C30)</f>
        <v>5244319.83</v>
      </c>
      <c r="D31" s="225">
        <f>SUM(D29:D30)</f>
        <v>5221033.34</v>
      </c>
    </row>
    <row r="32" spans="2:4" ht="15.75" thickBot="1">
      <c r="B32" s="86" t="s">
        <v>55</v>
      </c>
      <c r="C32" s="309">
        <f>+C28+C31</f>
        <v>5248102.53</v>
      </c>
      <c r="D32" s="310">
        <f>+D28+D31</f>
        <v>5223388.09</v>
      </c>
    </row>
    <row r="33" spans="2:4" ht="15.75" thickTop="1">
      <c r="B33" s="82" t="s">
        <v>56</v>
      </c>
      <c r="C33" s="230">
        <v>5000</v>
      </c>
      <c r="D33" s="300">
        <v>5000</v>
      </c>
    </row>
    <row r="34" spans="2:4">
      <c r="B34" s="82" t="s">
        <v>57</v>
      </c>
      <c r="C34" s="230">
        <f>+C31/C33</f>
        <v>1048.8639660000001</v>
      </c>
      <c r="D34" s="300">
        <f>+D31/D33</f>
        <v>1044.206668</v>
      </c>
    </row>
    <row r="35" spans="2:4" ht="15.75" thickBot="1">
      <c r="B35" s="138" t="s">
        <v>58</v>
      </c>
      <c r="C35" s="313">
        <f>+C33*C34</f>
        <v>5244319.830000001</v>
      </c>
      <c r="D35" s="314">
        <f>+D33*D34</f>
        <v>5221033.34</v>
      </c>
    </row>
    <row r="36" spans="2:4" ht="15.75" thickTop="1">
      <c r="B36" s="137"/>
      <c r="C36" s="298"/>
      <c r="D36" s="299"/>
    </row>
    <row r="37" spans="2:4">
      <c r="B37" s="22"/>
      <c r="C37" s="136"/>
      <c r="D37" s="78"/>
    </row>
    <row r="38" spans="2:4">
      <c r="B38" s="1" t="s">
        <v>314</v>
      </c>
      <c r="C38" s="78"/>
      <c r="D38" s="78"/>
    </row>
    <row r="39" spans="2:4">
      <c r="B39" s="77"/>
      <c r="C39" s="136"/>
      <c r="D39" s="78"/>
    </row>
    <row r="50" ht="21" customHeight="1"/>
  </sheetData>
  <mergeCells count="2">
    <mergeCell ref="B3:D3"/>
    <mergeCell ref="B4:D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51"/>
  <sheetViews>
    <sheetView showGridLines="0" zoomScale="85" zoomScaleNormal="85" workbookViewId="0">
      <selection activeCell="D27" sqref="D27"/>
    </sheetView>
  </sheetViews>
  <sheetFormatPr baseColWidth="10" defaultColWidth="9.140625" defaultRowHeight="15"/>
  <cols>
    <col min="1" max="1" width="11.42578125" customWidth="1"/>
    <col min="2" max="2" width="50.5703125" customWidth="1"/>
    <col min="3" max="3" width="19.85546875" style="55" customWidth="1"/>
    <col min="4" max="4" width="17.7109375" style="55" customWidth="1"/>
    <col min="5" max="5" width="18.42578125" customWidth="1"/>
    <col min="6" max="6" width="15.85546875" style="25" customWidth="1"/>
    <col min="7" max="7" width="16.42578125" style="25" bestFit="1" customWidth="1"/>
  </cols>
  <sheetData>
    <row r="1" spans="1:7" s="4" customFormat="1" ht="14.25">
      <c r="A1" s="1"/>
      <c r="B1" s="2"/>
      <c r="C1" s="42"/>
      <c r="D1" s="2"/>
      <c r="E1" s="2"/>
      <c r="F1" s="49"/>
      <c r="G1" s="49"/>
    </row>
    <row r="2" spans="1:7" s="4" customFormat="1" ht="26.25">
      <c r="A2" s="316" t="s">
        <v>291</v>
      </c>
      <c r="B2" s="316"/>
      <c r="C2" s="316"/>
      <c r="D2" s="316"/>
      <c r="E2" s="316"/>
      <c r="F2" s="49"/>
      <c r="G2" s="49"/>
    </row>
    <row r="3" spans="1:7" ht="21.75" customHeight="1">
      <c r="B3" s="374" t="s">
        <v>326</v>
      </c>
      <c r="C3" s="374"/>
      <c r="D3" s="374"/>
    </row>
    <row r="4" spans="1:7" ht="14.25" customHeight="1">
      <c r="B4" s="378" t="s">
        <v>59</v>
      </c>
      <c r="C4" s="378"/>
      <c r="D4" s="378"/>
    </row>
    <row r="5" spans="1:7">
      <c r="B5" s="93" t="s">
        <v>39</v>
      </c>
      <c r="C5" s="139">
        <f>+INDICE!P3</f>
        <v>2020</v>
      </c>
      <c r="D5" s="140">
        <f>+INDICE!P2</f>
        <v>2019</v>
      </c>
    </row>
    <row r="6" spans="1:7" ht="17.25" customHeight="1">
      <c r="B6" s="86" t="s">
        <v>40</v>
      </c>
      <c r="C6" s="142"/>
      <c r="D6" s="143"/>
      <c r="F6" s="281">
        <v>6979.36</v>
      </c>
      <c r="G6" s="281">
        <v>6375.54</v>
      </c>
    </row>
    <row r="7" spans="1:7" ht="15" customHeight="1">
      <c r="B7" s="86" t="s">
        <v>41</v>
      </c>
      <c r="C7" s="142"/>
      <c r="D7" s="143"/>
    </row>
    <row r="8" spans="1:7" ht="14.25" customHeight="1">
      <c r="B8" s="124" t="s">
        <v>289</v>
      </c>
      <c r="C8" s="319">
        <f>+'4'!C9*'5'!F6</f>
        <v>1526569730.2557614</v>
      </c>
      <c r="D8" s="320">
        <f>+G6*'4'!D9</f>
        <v>189421628.76719999</v>
      </c>
      <c r="E8" s="202"/>
    </row>
    <row r="9" spans="1:7" ht="14.25" customHeight="1">
      <c r="B9" s="82"/>
      <c r="C9" s="319"/>
      <c r="D9" s="320">
        <v>0</v>
      </c>
    </row>
    <row r="10" spans="1:7">
      <c r="B10" s="124"/>
      <c r="C10" s="321">
        <f>SUM(C8:C9)</f>
        <v>1526569730.2557614</v>
      </c>
      <c r="D10" s="322">
        <f>+SUM(D8:D9)</f>
        <v>189421628.76719999</v>
      </c>
      <c r="F10" s="56"/>
    </row>
    <row r="11" spans="1:7">
      <c r="B11" s="86" t="s">
        <v>42</v>
      </c>
      <c r="C11" s="319"/>
      <c r="D11" s="320"/>
    </row>
    <row r="12" spans="1:7">
      <c r="B12" s="82" t="s">
        <v>290</v>
      </c>
      <c r="C12" s="319">
        <f>+'4'!C13*'5'!F6</f>
        <v>2030319959.136374</v>
      </c>
      <c r="D12" s="320">
        <f>+'4'!D13*'5'!G6</f>
        <v>3014794841.7276001</v>
      </c>
      <c r="F12" s="56"/>
    </row>
    <row r="13" spans="1:7">
      <c r="B13" s="82" t="s">
        <v>43</v>
      </c>
      <c r="C13" s="319">
        <f>+'4'!C14*INDICE!$M$3</f>
        <v>0</v>
      </c>
      <c r="D13" s="320">
        <v>0</v>
      </c>
    </row>
    <row r="14" spans="1:7">
      <c r="B14" s="86"/>
      <c r="C14" s="321">
        <f>SUM(C12:C13)</f>
        <v>2030319959.136374</v>
      </c>
      <c r="D14" s="322">
        <f>+SUM(D12:D13)</f>
        <v>3014794841.7276001</v>
      </c>
      <c r="F14" s="57"/>
      <c r="G14" s="56"/>
    </row>
    <row r="15" spans="1:7">
      <c r="B15" s="86" t="s">
        <v>60</v>
      </c>
      <c r="C15" s="321">
        <f>+C10+C14</f>
        <v>3556889689.3921356</v>
      </c>
      <c r="D15" s="322">
        <f>+D10+D14</f>
        <v>3204216470.4948001</v>
      </c>
      <c r="F15" s="12"/>
    </row>
    <row r="16" spans="1:7">
      <c r="B16" s="86"/>
      <c r="C16" s="323"/>
      <c r="D16" s="324"/>
    </row>
    <row r="17" spans="2:6">
      <c r="B17" s="86" t="s">
        <v>44</v>
      </c>
      <c r="C17" s="323"/>
      <c r="D17" s="324"/>
    </row>
    <row r="18" spans="2:6">
      <c r="B18" s="86" t="s">
        <v>42</v>
      </c>
      <c r="C18" s="323"/>
      <c r="D18" s="324"/>
    </row>
    <row r="19" spans="2:6">
      <c r="B19" s="82" t="s">
        <v>290</v>
      </c>
      <c r="C19" s="319">
        <f>+F6*'4'!C19</f>
        <v>33071507172.439999</v>
      </c>
      <c r="D19" s="325">
        <f>+G6*'4'!D19</f>
        <v>30097703232.823799</v>
      </c>
    </row>
    <row r="20" spans="2:6">
      <c r="B20" s="82" t="s">
        <v>43</v>
      </c>
      <c r="C20" s="326">
        <v>0</v>
      </c>
      <c r="D20" s="325"/>
    </row>
    <row r="21" spans="2:6">
      <c r="B21" s="86" t="s">
        <v>61</v>
      </c>
      <c r="C21" s="321">
        <f>SUM(C19:C20)</f>
        <v>33071507172.439999</v>
      </c>
      <c r="D21" s="322">
        <f>+SUM(D19:D20)</f>
        <v>30097703232.823799</v>
      </c>
    </row>
    <row r="22" spans="2:6">
      <c r="B22" s="86"/>
      <c r="C22" s="323"/>
      <c r="D22" s="324"/>
    </row>
    <row r="23" spans="2:6" ht="15.75" thickBot="1">
      <c r="B23" s="86" t="s">
        <v>45</v>
      </c>
      <c r="C23" s="327">
        <f>+C15+C21</f>
        <v>36628396861.832138</v>
      </c>
      <c r="D23" s="328">
        <f>+D15+D21</f>
        <v>33301919703.3186</v>
      </c>
      <c r="F23" s="57"/>
    </row>
    <row r="24" spans="2:6" ht="27.75" customHeight="1" thickTop="1">
      <c r="B24" s="137" t="s">
        <v>46</v>
      </c>
      <c r="C24" s="329"/>
      <c r="D24" s="330"/>
    </row>
    <row r="25" spans="2:6">
      <c r="B25" s="86" t="s">
        <v>47</v>
      </c>
      <c r="C25" s="319"/>
      <c r="D25" s="320"/>
    </row>
    <row r="26" spans="2:6">
      <c r="B26" s="86" t="s">
        <v>48</v>
      </c>
      <c r="C26" s="319"/>
      <c r="D26" s="320"/>
    </row>
    <row r="27" spans="2:6">
      <c r="B27" s="124" t="s">
        <v>49</v>
      </c>
      <c r="C27" s="319">
        <f>+'4'!C26*'5'!F6</f>
        <v>26400825.071999997</v>
      </c>
      <c r="D27" s="320">
        <f>+'4'!D26*'5'!G6</f>
        <v>15012802.814999999</v>
      </c>
    </row>
    <row r="28" spans="2:6">
      <c r="B28" s="82" t="s">
        <v>50</v>
      </c>
      <c r="C28" s="319">
        <v>0</v>
      </c>
      <c r="D28" s="320">
        <v>0</v>
      </c>
    </row>
    <row r="29" spans="2:6" ht="15.75" customHeight="1">
      <c r="B29" s="86" t="s">
        <v>51</v>
      </c>
      <c r="C29" s="321">
        <f>SUM(C27:C28)</f>
        <v>26400825.071999997</v>
      </c>
      <c r="D29" s="322">
        <f>SUM(D27:D28)</f>
        <v>15012802.814999999</v>
      </c>
    </row>
    <row r="30" spans="2:6">
      <c r="B30" s="86" t="s">
        <v>52</v>
      </c>
      <c r="C30" s="331">
        <f>+'4'!C29*'5'!F6</f>
        <v>34896800000</v>
      </c>
      <c r="D30" s="320">
        <f>+'4'!D29*'5'!G6</f>
        <v>31877700000</v>
      </c>
    </row>
    <row r="31" spans="2:6">
      <c r="B31" s="86" t="s">
        <v>53</v>
      </c>
      <c r="C31" s="323">
        <f>+'4'!C30*'5'!F6</f>
        <v>1705196048.7087998</v>
      </c>
      <c r="D31" s="324">
        <f>+G6*'4'!D30</f>
        <v>1409206900.5035989</v>
      </c>
    </row>
    <row r="32" spans="2:6">
      <c r="B32" s="86" t="s">
        <v>54</v>
      </c>
      <c r="C32" s="332">
        <f>SUM(C30:C31)</f>
        <v>36601996048.708801</v>
      </c>
      <c r="D32" s="333">
        <f>SUM(D30:D31)</f>
        <v>33286906900.503597</v>
      </c>
    </row>
    <row r="33" spans="2:4" ht="15.75" thickBot="1">
      <c r="B33" s="86" t="s">
        <v>55</v>
      </c>
      <c r="C33" s="327">
        <f>+C29+C32-12</f>
        <v>36628396861.7808</v>
      </c>
      <c r="D33" s="328">
        <f>+D29+D32</f>
        <v>33301919703.318596</v>
      </c>
    </row>
    <row r="34" spans="2:4" ht="15.75" thickTop="1">
      <c r="B34" s="123"/>
      <c r="C34" s="317"/>
      <c r="D34" s="318"/>
    </row>
    <row r="35" spans="2:4">
      <c r="B35" s="77"/>
      <c r="C35" s="144"/>
      <c r="D35" s="73"/>
    </row>
    <row r="36" spans="2:4">
      <c r="B36" s="1" t="s">
        <v>314</v>
      </c>
      <c r="C36" s="141"/>
      <c r="D36" s="134"/>
    </row>
    <row r="37" spans="2:4">
      <c r="B37" s="27"/>
    </row>
    <row r="38" spans="2:4">
      <c r="B38" s="22"/>
    </row>
    <row r="51" ht="21" customHeight="1"/>
  </sheetData>
  <mergeCells count="2">
    <mergeCell ref="B3:D3"/>
    <mergeCell ref="B4:D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L43"/>
  <sheetViews>
    <sheetView showGridLines="0" workbookViewId="0">
      <selection activeCell="D18" sqref="D18"/>
    </sheetView>
  </sheetViews>
  <sheetFormatPr baseColWidth="10" defaultColWidth="9.140625" defaultRowHeight="15"/>
  <cols>
    <col min="1" max="1" width="11.42578125" customWidth="1"/>
    <col min="2" max="2" width="64.28515625" customWidth="1"/>
    <col min="3" max="3" width="15.7109375" style="256" customWidth="1"/>
    <col min="4" max="4" width="14.5703125" style="256" customWidth="1"/>
    <col min="5" max="5" width="16.42578125" hidden="1" customWidth="1"/>
    <col min="7" max="7" width="13.7109375" bestFit="1" customWidth="1"/>
  </cols>
  <sheetData>
    <row r="1" spans="2:12">
      <c r="B1" s="2"/>
      <c r="C1" s="245"/>
      <c r="D1" s="257"/>
      <c r="E1" s="2"/>
      <c r="F1" s="2"/>
    </row>
    <row r="2" spans="2:12" ht="26.25">
      <c r="B2" s="379" t="s">
        <v>0</v>
      </c>
      <c r="C2" s="379"/>
      <c r="D2" s="379"/>
      <c r="E2" s="3"/>
      <c r="F2" s="3"/>
    </row>
    <row r="3" spans="2:12" ht="20.25">
      <c r="B3" s="374" t="s">
        <v>327</v>
      </c>
      <c r="C3" s="374"/>
      <c r="D3" s="374"/>
      <c r="E3" s="43"/>
      <c r="F3" s="44"/>
    </row>
    <row r="4" spans="2:12">
      <c r="B4" s="380" t="s">
        <v>62</v>
      </c>
      <c r="C4" s="380"/>
      <c r="D4" s="380"/>
      <c r="G4" s="61"/>
      <c r="H4" s="61"/>
      <c r="I4" s="61"/>
      <c r="J4" s="61"/>
      <c r="K4" s="61"/>
      <c r="L4" s="61"/>
    </row>
    <row r="5" spans="2:12">
      <c r="B5" s="381"/>
      <c r="C5" s="381"/>
      <c r="D5" s="381"/>
      <c r="G5" s="61"/>
      <c r="H5" s="61"/>
      <c r="I5" s="61"/>
      <c r="J5" s="61"/>
      <c r="K5" s="61"/>
      <c r="L5" s="61"/>
    </row>
    <row r="6" spans="2:12">
      <c r="B6" s="146"/>
      <c r="C6" s="246">
        <f>+INDICE!P3</f>
        <v>2020</v>
      </c>
      <c r="D6" s="258">
        <f>+INDICE!P2</f>
        <v>2019</v>
      </c>
      <c r="E6" s="45">
        <v>2007</v>
      </c>
      <c r="G6" s="280"/>
      <c r="H6" s="280"/>
      <c r="I6" s="61"/>
      <c r="J6" s="61"/>
      <c r="K6" s="61"/>
      <c r="L6" s="61"/>
    </row>
    <row r="7" spans="2:12">
      <c r="B7" s="86" t="s">
        <v>26</v>
      </c>
      <c r="C7" s="247"/>
      <c r="D7" s="259"/>
      <c r="E7" s="39">
        <v>0</v>
      </c>
      <c r="G7" s="280"/>
      <c r="H7" s="61"/>
      <c r="I7" s="61"/>
      <c r="J7" s="61"/>
      <c r="K7" s="61"/>
      <c r="L7" s="61"/>
    </row>
    <row r="8" spans="2:12">
      <c r="B8" s="86"/>
      <c r="C8" s="247"/>
      <c r="D8" s="259"/>
      <c r="E8" s="39"/>
      <c r="G8" s="278"/>
      <c r="H8" s="279"/>
      <c r="I8" s="279"/>
      <c r="J8" s="61"/>
      <c r="K8" s="61"/>
      <c r="L8" s="61"/>
    </row>
    <row r="9" spans="2:12">
      <c r="B9" s="86" t="s">
        <v>27</v>
      </c>
      <c r="C9" s="247"/>
      <c r="D9" s="259"/>
      <c r="E9" s="39"/>
      <c r="G9" s="279"/>
      <c r="H9" s="279"/>
      <c r="I9" s="279"/>
      <c r="J9" s="61"/>
      <c r="K9" s="61"/>
      <c r="L9" s="61"/>
    </row>
    <row r="10" spans="2:12">
      <c r="B10" s="82" t="s">
        <v>28</v>
      </c>
      <c r="C10" s="247">
        <f>6979.36*'3'!C10</f>
        <v>1671656315.4671998</v>
      </c>
      <c r="D10" s="259">
        <f>6375.54*'3'!D10</f>
        <v>1405311318.0527999</v>
      </c>
      <c r="E10" s="39"/>
      <c r="G10" s="282"/>
      <c r="H10" s="284"/>
      <c r="I10" s="279"/>
      <c r="J10" s="61"/>
      <c r="K10" s="61"/>
      <c r="L10" s="61"/>
    </row>
    <row r="11" spans="2:12">
      <c r="B11" s="125" t="s">
        <v>29</v>
      </c>
      <c r="C11" s="248">
        <f>6979.36*'3'!C11</f>
        <v>240339914.88159996</v>
      </c>
      <c r="D11" s="260">
        <f>6375.54*'3'!D11</f>
        <v>144483188.78940001</v>
      </c>
      <c r="E11" s="46">
        <v>0</v>
      </c>
      <c r="G11" s="279"/>
      <c r="H11" s="279"/>
      <c r="I11" s="279"/>
      <c r="J11" s="61"/>
      <c r="K11" s="61"/>
      <c r="L11" s="61"/>
    </row>
    <row r="12" spans="2:12">
      <c r="B12" s="86" t="s">
        <v>30</v>
      </c>
      <c r="C12" s="249">
        <f>SUM(C9:C11)</f>
        <v>1911996230.3487997</v>
      </c>
      <c r="D12" s="261">
        <f>SUM(D9:D11)</f>
        <v>1549794506.8422</v>
      </c>
      <c r="E12" s="47">
        <f>SUM(E11:E11)</f>
        <v>0</v>
      </c>
      <c r="G12" s="279"/>
      <c r="H12" s="279"/>
      <c r="I12" s="279"/>
      <c r="J12" s="61"/>
      <c r="K12" s="61"/>
      <c r="L12" s="61"/>
    </row>
    <row r="13" spans="2:12" ht="21.75" customHeight="1">
      <c r="B13" s="86" t="s">
        <v>31</v>
      </c>
      <c r="C13" s="247"/>
      <c r="D13" s="259"/>
      <c r="E13" s="39"/>
      <c r="G13" s="279"/>
      <c r="H13" s="279"/>
      <c r="I13" s="279"/>
      <c r="J13" s="61"/>
      <c r="K13" s="61"/>
      <c r="L13" s="61"/>
    </row>
    <row r="14" spans="2:12">
      <c r="B14" s="125" t="s">
        <v>32</v>
      </c>
      <c r="C14" s="247">
        <f>6979.36*'3'!C14</f>
        <v>204675943.63039997</v>
      </c>
      <c r="D14" s="259">
        <f>6375.54*'3'!D14</f>
        <v>137703567.06419998</v>
      </c>
      <c r="E14" s="39">
        <v>13612821</v>
      </c>
      <c r="F14" s="39"/>
      <c r="G14" s="61"/>
      <c r="H14" s="61"/>
      <c r="I14" s="61"/>
      <c r="J14" s="61"/>
      <c r="K14" s="61"/>
      <c r="L14" s="61"/>
    </row>
    <row r="15" spans="2:12" hidden="1">
      <c r="B15" s="126" t="s">
        <v>33</v>
      </c>
      <c r="C15" s="247"/>
      <c r="D15" s="259"/>
      <c r="E15" s="39">
        <v>0</v>
      </c>
      <c r="G15" s="61"/>
      <c r="H15" s="61"/>
      <c r="I15" s="61"/>
      <c r="J15" s="61"/>
      <c r="K15" s="61"/>
      <c r="L15" s="61"/>
    </row>
    <row r="16" spans="2:12">
      <c r="B16" s="125" t="s">
        <v>34</v>
      </c>
      <c r="C16" s="247">
        <f>6979.36*'3'!C16</f>
        <v>2076150.2192000002</v>
      </c>
      <c r="D16" s="259">
        <f>6375.54*'3'!D16</f>
        <v>372522.80219999998</v>
      </c>
      <c r="E16" s="39"/>
      <c r="G16" s="61"/>
      <c r="H16" s="61"/>
      <c r="I16" s="61"/>
      <c r="J16" s="61"/>
      <c r="K16" s="61"/>
      <c r="L16" s="61"/>
    </row>
    <row r="17" spans="2:12">
      <c r="B17" s="82" t="s">
        <v>35</v>
      </c>
      <c r="C17" s="250">
        <f>6979.36*'3'!C17</f>
        <v>48157.583999999995</v>
      </c>
      <c r="D17" s="259">
        <f>6375.54*'3'!D17</f>
        <v>2497107.7518000002</v>
      </c>
      <c r="E17" s="39">
        <v>0</v>
      </c>
      <c r="G17" s="28"/>
      <c r="H17" s="61"/>
      <c r="I17" s="61"/>
      <c r="J17" s="61"/>
      <c r="K17" s="61"/>
      <c r="L17" s="61"/>
    </row>
    <row r="18" spans="2:12">
      <c r="B18" s="127" t="s">
        <v>36</v>
      </c>
      <c r="C18" s="251">
        <f>SUM(C14:C17)</f>
        <v>206800251.43359995</v>
      </c>
      <c r="D18" s="262">
        <f>SUM(D14:D17)</f>
        <v>140573197.61819997</v>
      </c>
      <c r="E18" s="39"/>
      <c r="G18" s="61"/>
      <c r="H18" s="61"/>
      <c r="I18" s="61"/>
      <c r="J18" s="61"/>
      <c r="K18" s="61"/>
      <c r="L18" s="61"/>
    </row>
    <row r="19" spans="2:12" ht="15.75" thickBot="1">
      <c r="B19" s="127" t="s">
        <v>37</v>
      </c>
      <c r="C19" s="252">
        <f>+C12-C18</f>
        <v>1705195978.9151998</v>
      </c>
      <c r="D19" s="263">
        <f>+D12-D18</f>
        <v>1409221309.224</v>
      </c>
      <c r="E19" s="51" t="e">
        <f>+#REF!+E12-#REF!</f>
        <v>#REF!</v>
      </c>
      <c r="G19" s="61"/>
      <c r="H19" s="61"/>
      <c r="I19" s="61"/>
      <c r="J19" s="61"/>
      <c r="K19" s="61"/>
      <c r="L19" s="61"/>
    </row>
    <row r="20" spans="2:12" ht="15.75" thickTop="1">
      <c r="B20" s="147"/>
      <c r="C20" s="253"/>
      <c r="D20" s="264"/>
      <c r="E20" s="39"/>
      <c r="G20" s="61"/>
      <c r="H20" s="61"/>
      <c r="I20" s="61"/>
      <c r="J20" s="61"/>
      <c r="K20" s="61"/>
      <c r="L20" s="61"/>
    </row>
    <row r="21" spans="2:12">
      <c r="B21" s="48"/>
      <c r="C21" s="254"/>
      <c r="D21" s="254"/>
      <c r="E21" s="46">
        <v>0</v>
      </c>
      <c r="G21" s="61"/>
      <c r="H21" s="61"/>
      <c r="I21" s="61"/>
      <c r="J21" s="61"/>
      <c r="K21" s="61"/>
      <c r="L21" s="61"/>
    </row>
    <row r="22" spans="2:12">
      <c r="B22" s="50"/>
      <c r="C22" s="255"/>
      <c r="D22" s="255"/>
      <c r="E22" s="47" t="e">
        <f>+E19-E21</f>
        <v>#REF!</v>
      </c>
      <c r="G22" s="61"/>
      <c r="H22" s="61"/>
      <c r="I22" s="283"/>
      <c r="J22" s="61"/>
      <c r="K22" s="61"/>
      <c r="L22" s="61"/>
    </row>
    <row r="23" spans="2:12">
      <c r="C23" s="254"/>
      <c r="D23" s="254"/>
      <c r="E23" s="39"/>
      <c r="G23" s="61"/>
      <c r="H23" s="61"/>
      <c r="I23" s="61"/>
      <c r="J23" s="61"/>
      <c r="K23" s="61"/>
      <c r="L23" s="61"/>
    </row>
    <row r="24" spans="2:12">
      <c r="B24" s="1" t="s">
        <v>314</v>
      </c>
      <c r="C24" s="254"/>
      <c r="D24" s="254"/>
      <c r="E24" s="39"/>
      <c r="G24" s="61"/>
      <c r="H24" s="61"/>
      <c r="I24" s="283"/>
      <c r="J24" s="61"/>
      <c r="K24" s="61"/>
      <c r="L24" s="61"/>
    </row>
    <row r="25" spans="2:12">
      <c r="B25" s="27"/>
      <c r="C25" s="254"/>
      <c r="D25" s="254"/>
      <c r="E25" s="39">
        <v>0</v>
      </c>
      <c r="G25" s="61"/>
      <c r="H25" s="61"/>
      <c r="I25" s="61"/>
      <c r="J25" s="61"/>
      <c r="K25" s="61"/>
      <c r="L25" s="61"/>
    </row>
    <row r="26" spans="2:12">
      <c r="B26" s="22"/>
      <c r="C26" s="254"/>
      <c r="D26" s="254"/>
      <c r="E26" s="46">
        <v>0</v>
      </c>
    </row>
    <row r="27" spans="2:12">
      <c r="B27" s="27"/>
      <c r="C27" s="255"/>
      <c r="D27" s="255"/>
      <c r="E27" s="51">
        <v>0</v>
      </c>
    </row>
    <row r="28" spans="2:12">
      <c r="B28" s="27"/>
      <c r="C28" s="254"/>
      <c r="D28" s="254"/>
      <c r="E28" s="39"/>
    </row>
    <row r="29" spans="2:12">
      <c r="B29" s="4"/>
      <c r="C29" s="254"/>
      <c r="D29" s="254"/>
      <c r="E29" s="39">
        <v>0</v>
      </c>
    </row>
    <row r="30" spans="2:12">
      <c r="B30" s="27"/>
      <c r="C30" s="254"/>
      <c r="D30" s="254"/>
      <c r="E30" s="39">
        <v>0</v>
      </c>
    </row>
    <row r="31" spans="2:12">
      <c r="B31" s="4"/>
      <c r="C31" s="254"/>
      <c r="D31" s="254"/>
      <c r="E31" s="39">
        <v>0</v>
      </c>
    </row>
    <row r="32" spans="2:12">
      <c r="B32" s="27"/>
      <c r="C32" s="255"/>
      <c r="D32" s="255"/>
      <c r="E32" s="52" t="e">
        <f>+E22+E27</f>
        <v>#REF!</v>
      </c>
    </row>
    <row r="33" spans="2:5">
      <c r="B33" s="4"/>
      <c r="C33" s="254"/>
      <c r="D33" s="254"/>
      <c r="E33" s="39"/>
    </row>
    <row r="34" spans="2:5">
      <c r="B34" s="27"/>
      <c r="C34" s="254"/>
      <c r="D34" s="254"/>
      <c r="E34" s="39"/>
    </row>
    <row r="35" spans="2:5">
      <c r="B35" s="27"/>
      <c r="C35" s="254"/>
      <c r="D35" s="254"/>
      <c r="E35" s="39">
        <v>324736</v>
      </c>
    </row>
    <row r="36" spans="2:5">
      <c r="B36" s="27"/>
      <c r="C36" s="254"/>
      <c r="D36" s="254"/>
      <c r="E36" s="39" t="e">
        <f>+#REF!</f>
        <v>#REF!</v>
      </c>
    </row>
    <row r="37" spans="2:5" ht="15.75" thickBot="1">
      <c r="B37" s="27"/>
      <c r="C37" s="255"/>
      <c r="D37" s="255"/>
      <c r="E37" s="53" t="e">
        <f>+E32-E35-E36</f>
        <v>#REF!</v>
      </c>
    </row>
    <row r="38" spans="2:5" ht="15.75" thickTop="1"/>
    <row r="39" spans="2:5">
      <c r="C39" s="254"/>
      <c r="D39" s="254"/>
    </row>
    <row r="41" spans="2:5">
      <c r="C41" s="254"/>
    </row>
    <row r="42" spans="2:5">
      <c r="C42" s="254"/>
    </row>
    <row r="43" spans="2:5">
      <c r="C43" s="254"/>
    </row>
  </sheetData>
  <mergeCells count="4">
    <mergeCell ref="B2:D2"/>
    <mergeCell ref="B3:D3"/>
    <mergeCell ref="B4:D4"/>
    <mergeCell ref="B5:D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36"/>
  <sheetViews>
    <sheetView showGridLines="0" workbookViewId="0">
      <selection activeCell="C15" sqref="C15"/>
    </sheetView>
  </sheetViews>
  <sheetFormatPr baseColWidth="10" defaultColWidth="9.140625" defaultRowHeight="15"/>
  <cols>
    <col min="1" max="1" width="5.7109375" customWidth="1"/>
    <col min="2" max="2" width="31.28515625" customWidth="1"/>
    <col min="3" max="3" width="17.5703125" customWidth="1"/>
    <col min="4" max="4" width="17.28515625" customWidth="1"/>
    <col min="5" max="5" width="22" customWidth="1"/>
    <col min="6" max="6" width="13.7109375" customWidth="1"/>
    <col min="7" max="7" width="12.42578125" hidden="1" customWidth="1"/>
    <col min="8" max="8" width="11.42578125" bestFit="1" customWidth="1"/>
    <col min="9" max="9" width="13.28515625" customWidth="1"/>
    <col min="10" max="11" width="12.42578125" customWidth="1"/>
  </cols>
  <sheetData>
    <row r="1" spans="1:13" ht="20.25">
      <c r="A1" s="23"/>
      <c r="B1" s="24"/>
      <c r="C1" s="24"/>
      <c r="D1" s="24"/>
    </row>
    <row r="2" spans="1:13" ht="26.25">
      <c r="A2" s="26"/>
      <c r="B2" s="379" t="s">
        <v>0</v>
      </c>
      <c r="C2" s="379"/>
      <c r="D2" s="379"/>
      <c r="E2" s="379"/>
      <c r="F2" s="3"/>
      <c r="G2" s="27"/>
      <c r="H2" s="27"/>
      <c r="I2" s="27"/>
      <c r="J2" s="27"/>
      <c r="K2" s="27"/>
    </row>
    <row r="3" spans="1:13" ht="20.25">
      <c r="A3" s="29"/>
      <c r="B3" s="374" t="s">
        <v>17</v>
      </c>
      <c r="C3" s="374"/>
      <c r="D3" s="374"/>
      <c r="E3" s="374"/>
      <c r="F3" s="164"/>
      <c r="G3" s="164"/>
      <c r="H3" s="164"/>
      <c r="I3" s="30"/>
      <c r="J3" s="30"/>
      <c r="K3" s="30"/>
    </row>
    <row r="4" spans="1:13">
      <c r="A4" s="30"/>
      <c r="B4" s="382" t="s">
        <v>322</v>
      </c>
      <c r="C4" s="382"/>
      <c r="D4" s="382"/>
      <c r="E4" s="382"/>
      <c r="F4" s="164"/>
      <c r="G4" s="164"/>
      <c r="H4" s="164"/>
      <c r="I4" s="30"/>
      <c r="J4" s="30"/>
      <c r="K4" s="30"/>
    </row>
    <row r="5" spans="1:13">
      <c r="A5" s="30"/>
      <c r="B5" s="383" t="s">
        <v>62</v>
      </c>
      <c r="C5" s="383"/>
      <c r="D5" s="383"/>
      <c r="E5" s="383"/>
      <c r="F5" s="165"/>
      <c r="G5" s="165"/>
      <c r="H5" s="165"/>
      <c r="I5" s="30"/>
      <c r="J5" s="30"/>
      <c r="K5" s="30"/>
    </row>
    <row r="6" spans="1:13" ht="30">
      <c r="A6" s="30"/>
      <c r="B6" s="150" t="s">
        <v>18</v>
      </c>
      <c r="C6" s="150" t="s">
        <v>19</v>
      </c>
      <c r="D6" s="150" t="s">
        <v>20</v>
      </c>
      <c r="E6" s="109" t="s">
        <v>323</v>
      </c>
      <c r="F6" s="30"/>
      <c r="G6" s="30"/>
      <c r="H6" s="30"/>
      <c r="I6" s="25"/>
      <c r="J6" s="25"/>
      <c r="K6" s="30"/>
    </row>
    <row r="7" spans="1:13" ht="23.25" customHeight="1">
      <c r="A7" s="30"/>
      <c r="B7" s="153" t="s">
        <v>21</v>
      </c>
      <c r="C7" s="158">
        <f>+'2'!C7*6375.54</f>
        <v>31877700000</v>
      </c>
      <c r="D7" s="158">
        <f>+'2'!D7*6375.54</f>
        <v>1409206900.5035989</v>
      </c>
      <c r="E7" s="157">
        <f>+C7+D7</f>
        <v>33286906900.503597</v>
      </c>
      <c r="F7" s="30"/>
      <c r="G7" s="30"/>
      <c r="H7" s="30"/>
      <c r="I7" s="58"/>
      <c r="J7" s="30"/>
      <c r="K7" s="31"/>
    </row>
    <row r="8" spans="1:13">
      <c r="B8" s="156"/>
      <c r="C8" s="149"/>
      <c r="D8" s="149"/>
      <c r="E8" s="152"/>
      <c r="I8" s="39"/>
    </row>
    <row r="9" spans="1:13">
      <c r="A9" s="32"/>
      <c r="B9" s="111" t="s">
        <v>22</v>
      </c>
      <c r="C9" s="151"/>
      <c r="D9" s="151"/>
      <c r="E9" s="152"/>
      <c r="F9" s="33"/>
      <c r="G9" s="33"/>
      <c r="H9" s="33"/>
      <c r="I9" s="33"/>
      <c r="J9" s="33"/>
      <c r="K9" s="33"/>
    </row>
    <row r="10" spans="1:13">
      <c r="A10" s="32"/>
      <c r="B10" s="112" t="s">
        <v>272</v>
      </c>
      <c r="C10" s="160"/>
      <c r="D10" s="152"/>
      <c r="E10" s="239">
        <f t="shared" ref="E10:E13" si="0">+C10+D10</f>
        <v>0</v>
      </c>
      <c r="F10" s="33"/>
      <c r="G10" s="33"/>
      <c r="H10" s="33"/>
      <c r="I10" s="33"/>
      <c r="J10" s="33"/>
      <c r="K10" s="33"/>
    </row>
    <row r="11" spans="1:13">
      <c r="A11" s="34"/>
      <c r="B11" s="154" t="s">
        <v>23</v>
      </c>
      <c r="C11" s="160"/>
      <c r="D11" s="152"/>
      <c r="E11" s="239">
        <f t="shared" si="0"/>
        <v>0</v>
      </c>
      <c r="F11" s="35"/>
      <c r="G11" s="34"/>
      <c r="H11" s="34"/>
      <c r="I11" s="35"/>
      <c r="J11" s="36"/>
      <c r="K11" s="36"/>
    </row>
    <row r="12" spans="1:13">
      <c r="A12" s="34"/>
      <c r="B12" s="154" t="s">
        <v>318</v>
      </c>
      <c r="C12" s="160"/>
      <c r="D12" s="152">
        <f>+'2'!D12*6375.54</f>
        <v>-1409206900.5035999</v>
      </c>
      <c r="E12" s="152">
        <f>+C12+D12</f>
        <v>-1409206900.5035999</v>
      </c>
      <c r="F12" s="35"/>
      <c r="G12" s="34"/>
      <c r="H12" s="34"/>
      <c r="I12" s="35"/>
      <c r="J12" s="36"/>
      <c r="K12" s="36"/>
    </row>
    <row r="13" spans="1:13">
      <c r="A13" s="32"/>
      <c r="B13" s="155" t="s">
        <v>24</v>
      </c>
      <c r="C13" s="159"/>
      <c r="D13" s="159">
        <v>1705195978.9151998</v>
      </c>
      <c r="E13" s="152">
        <f t="shared" si="0"/>
        <v>1705195978.9151998</v>
      </c>
      <c r="F13" s="32"/>
      <c r="G13" s="32"/>
      <c r="H13" s="59"/>
      <c r="I13" s="32"/>
      <c r="J13" s="32"/>
      <c r="K13" s="32"/>
    </row>
    <row r="14" spans="1:13" ht="58.5" customHeight="1">
      <c r="A14" s="32"/>
      <c r="B14" s="161" t="s">
        <v>25</v>
      </c>
      <c r="C14" s="162">
        <f>+C7+C10-C11+C8</f>
        <v>31877700000</v>
      </c>
      <c r="D14" s="162">
        <f>+D7+D13+D12+D10</f>
        <v>1705195978.9151986</v>
      </c>
      <c r="E14" s="150" t="s">
        <v>324</v>
      </c>
      <c r="F14" s="38"/>
      <c r="G14" s="38"/>
      <c r="H14" s="38"/>
      <c r="I14" s="38"/>
      <c r="J14" s="38"/>
      <c r="K14" s="38"/>
    </row>
    <row r="15" spans="1:13" ht="21" customHeight="1" thickBot="1">
      <c r="A15" s="32"/>
      <c r="B15" s="21"/>
      <c r="C15" s="21"/>
      <c r="D15" s="21"/>
      <c r="E15" s="163">
        <f>+C14+D14</f>
        <v>33582895978.915199</v>
      </c>
      <c r="F15" s="38"/>
      <c r="G15" s="38"/>
      <c r="H15" s="38"/>
      <c r="I15" s="38"/>
      <c r="J15" s="38"/>
      <c r="K15" s="38"/>
      <c r="M15" s="39"/>
    </row>
    <row r="16" spans="1:13" ht="15.75" thickTop="1">
      <c r="A16" s="40"/>
      <c r="B16" s="18"/>
      <c r="C16" s="38"/>
      <c r="D16" s="38"/>
      <c r="E16" s="38"/>
      <c r="F16" s="38"/>
      <c r="G16" s="38"/>
      <c r="H16" s="38"/>
      <c r="I16" s="38"/>
      <c r="J16" s="38"/>
      <c r="K16" s="38"/>
      <c r="M16" s="39"/>
    </row>
    <row r="17" spans="1:11">
      <c r="A17" s="32"/>
      <c r="B17" s="1" t="s">
        <v>314</v>
      </c>
      <c r="C17" s="38"/>
      <c r="D17" s="38"/>
      <c r="E17" s="38"/>
      <c r="F17" s="38"/>
      <c r="G17" s="38"/>
      <c r="H17" s="38"/>
      <c r="I17" s="38"/>
      <c r="J17" s="38"/>
      <c r="K17" s="38"/>
    </row>
    <row r="18" spans="1:11">
      <c r="A18" s="32"/>
      <c r="B18" s="22"/>
      <c r="C18" s="38"/>
      <c r="D18" s="38"/>
      <c r="E18" s="38"/>
      <c r="F18" s="38"/>
      <c r="G18" s="38"/>
      <c r="H18" s="38"/>
      <c r="I18" s="38"/>
      <c r="J18" s="38"/>
      <c r="K18" s="38"/>
    </row>
    <row r="19" spans="1:11">
      <c r="A19" s="32"/>
      <c r="B19" s="27"/>
      <c r="C19" s="38"/>
      <c r="D19" s="38"/>
      <c r="E19" s="38"/>
      <c r="F19" s="38"/>
      <c r="G19" s="38"/>
      <c r="H19" s="38"/>
      <c r="I19" s="38"/>
      <c r="J19" s="38"/>
      <c r="K19" s="38"/>
    </row>
    <row r="20" spans="1:11">
      <c r="A20" s="32"/>
      <c r="B20" s="22"/>
      <c r="C20" s="38"/>
      <c r="D20" s="38"/>
      <c r="E20" s="38"/>
      <c r="F20" s="38"/>
      <c r="G20" s="38"/>
      <c r="H20" s="38"/>
      <c r="I20" s="38"/>
      <c r="J20" s="38"/>
      <c r="K20" s="38"/>
    </row>
    <row r="21" spans="1:11">
      <c r="A21" s="32"/>
      <c r="B21" s="27"/>
      <c r="C21" s="38"/>
      <c r="D21" s="38"/>
      <c r="E21" s="38"/>
      <c r="F21" s="38"/>
      <c r="G21" s="38"/>
      <c r="H21" s="38"/>
      <c r="I21" s="38"/>
      <c r="J21" s="38"/>
      <c r="K21" s="38"/>
    </row>
    <row r="22" spans="1:11">
      <c r="A22" s="32"/>
      <c r="B22" s="38"/>
      <c r="C22" s="38"/>
      <c r="D22" s="38"/>
      <c r="E22" s="38"/>
      <c r="F22" s="38"/>
      <c r="G22" s="38"/>
      <c r="H22" s="38"/>
      <c r="I22" s="38"/>
      <c r="J22" s="38"/>
      <c r="K22" s="38"/>
    </row>
    <row r="23" spans="1:11">
      <c r="A23" s="32"/>
      <c r="B23" s="38"/>
      <c r="C23" s="38"/>
      <c r="D23" s="38"/>
      <c r="E23" s="38"/>
      <c r="F23" s="38"/>
      <c r="G23" s="38"/>
      <c r="H23" s="38"/>
      <c r="I23" s="38"/>
      <c r="J23" s="38"/>
      <c r="K23" s="38"/>
    </row>
    <row r="24" spans="1:11">
      <c r="A24" s="32"/>
      <c r="B24" s="38"/>
      <c r="C24" s="38"/>
      <c r="D24" s="38"/>
      <c r="E24" s="38"/>
      <c r="F24" s="38"/>
      <c r="G24" s="38"/>
      <c r="H24" s="38"/>
      <c r="I24" s="38"/>
      <c r="J24" s="38"/>
      <c r="K24" s="38"/>
    </row>
    <row r="25" spans="1:11">
      <c r="A25" s="41"/>
      <c r="B25" s="38"/>
      <c r="C25" s="38"/>
      <c r="D25" s="38"/>
      <c r="E25" s="38"/>
      <c r="F25" s="38"/>
      <c r="G25" s="38"/>
      <c r="H25" s="38"/>
      <c r="I25" s="38"/>
      <c r="J25" s="38"/>
      <c r="K25" s="38"/>
    </row>
    <row r="26" spans="1:11">
      <c r="A26" s="41"/>
      <c r="B26" s="38"/>
      <c r="C26" s="38"/>
      <c r="D26" s="38"/>
      <c r="E26" s="38"/>
      <c r="F26" s="38"/>
      <c r="G26" s="38"/>
      <c r="H26" s="38"/>
      <c r="I26" s="38"/>
      <c r="J26" s="38"/>
      <c r="K26" s="38"/>
    </row>
    <row r="28" spans="1:11">
      <c r="J28" s="39"/>
    </row>
    <row r="29" spans="1:11">
      <c r="G29" s="39"/>
    </row>
    <row r="30" spans="1:11">
      <c r="J30" s="39"/>
    </row>
    <row r="31" spans="1:11">
      <c r="J31" s="39"/>
    </row>
    <row r="32" spans="1:11">
      <c r="J32" s="39"/>
    </row>
    <row r="35" spans="2:8">
      <c r="B35" s="9"/>
      <c r="C35" s="5"/>
      <c r="D35" s="5"/>
      <c r="E35" s="363"/>
      <c r="F35" s="363"/>
      <c r="G35" s="363"/>
      <c r="H35" s="363"/>
    </row>
    <row r="36" spans="2:8">
      <c r="B36" s="9"/>
      <c r="C36" s="5"/>
      <c r="D36" s="5"/>
      <c r="E36" s="363"/>
      <c r="F36" s="363"/>
      <c r="G36" s="363"/>
      <c r="H36" s="363"/>
    </row>
  </sheetData>
  <mergeCells count="6">
    <mergeCell ref="E35:H35"/>
    <mergeCell ref="E36:H36"/>
    <mergeCell ref="B2:E2"/>
    <mergeCell ref="B3:E3"/>
    <mergeCell ref="B4:E4"/>
    <mergeCell ref="B5:E5"/>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36"/>
  <sheetViews>
    <sheetView showGridLines="0" workbookViewId="0">
      <selection activeCell="H27" sqref="H27"/>
    </sheetView>
  </sheetViews>
  <sheetFormatPr baseColWidth="10" defaultColWidth="9.140625" defaultRowHeight="14.25"/>
  <cols>
    <col min="1" max="1" width="11.85546875" style="1" customWidth="1"/>
    <col min="2" max="2" width="59.140625" style="1" customWidth="1"/>
    <col min="3" max="3" width="18.28515625" style="1" customWidth="1"/>
    <col min="4" max="4" width="3.5703125" style="1" customWidth="1"/>
    <col min="5" max="5" width="18" style="1" customWidth="1"/>
    <col min="6" max="6" width="6.5703125" style="4" customWidth="1"/>
    <col min="7" max="7" width="7.42578125" style="4" customWidth="1"/>
    <col min="8" max="8" width="12.28515625" style="4" bestFit="1" customWidth="1"/>
    <col min="9" max="9" width="19.140625" style="4" customWidth="1"/>
    <col min="10" max="10" width="12.85546875" style="4" bestFit="1" customWidth="1"/>
    <col min="11" max="16384" width="9.140625" style="4"/>
  </cols>
  <sheetData>
    <row r="1" spans="1:10" ht="15">
      <c r="B1" s="2"/>
      <c r="C1" s="2"/>
      <c r="E1" s="2"/>
      <c r="F1" s="2"/>
      <c r="G1" s="2"/>
      <c r="H1" s="44"/>
    </row>
    <row r="2" spans="1:10">
      <c r="B2" s="2"/>
      <c r="C2" s="3"/>
      <c r="E2" s="369"/>
      <c r="F2" s="369"/>
      <c r="G2" s="369"/>
      <c r="H2" s="369"/>
    </row>
    <row r="3" spans="1:10" ht="26.25">
      <c r="B3" s="379" t="s">
        <v>0</v>
      </c>
      <c r="C3" s="379"/>
      <c r="D3" s="379"/>
      <c r="E3" s="379"/>
      <c r="F3" s="3"/>
      <c r="G3" s="371"/>
      <c r="H3" s="371"/>
    </row>
    <row r="4" spans="1:10" ht="18">
      <c r="A4" s="4"/>
      <c r="B4" s="370" t="s">
        <v>320</v>
      </c>
      <c r="C4" s="370"/>
      <c r="D4" s="370"/>
      <c r="E4" s="370"/>
    </row>
    <row r="5" spans="1:10" ht="16.5" customHeight="1">
      <c r="A5" s="5"/>
      <c r="B5" s="363" t="s">
        <v>62</v>
      </c>
      <c r="C5" s="363"/>
      <c r="D5" s="363"/>
      <c r="E5" s="363"/>
    </row>
    <row r="6" spans="1:10" ht="15">
      <c r="A6" s="5"/>
      <c r="B6" s="117"/>
      <c r="C6" s="117"/>
      <c r="G6" s="17"/>
      <c r="H6" s="17"/>
      <c r="I6" s="17"/>
    </row>
    <row r="7" spans="1:10" s="7" customFormat="1" ht="15">
      <c r="A7" s="1"/>
      <c r="B7" s="92"/>
      <c r="C7" s="166">
        <f>+INDICE!P3</f>
        <v>2020</v>
      </c>
      <c r="D7" s="167"/>
      <c r="E7" s="168">
        <f>+INDICE!P2</f>
        <v>2019</v>
      </c>
      <c r="G7" s="18"/>
      <c r="H7" s="18"/>
      <c r="I7" s="25"/>
      <c r="J7" s="25"/>
    </row>
    <row r="8" spans="1:10" s="7" customFormat="1" ht="15">
      <c r="A8" s="1"/>
      <c r="B8" s="88"/>
      <c r="C8" s="8" t="s">
        <v>1</v>
      </c>
      <c r="D8" s="119"/>
      <c r="E8" s="148" t="s">
        <v>1</v>
      </c>
      <c r="G8" s="18"/>
      <c r="H8" s="18"/>
      <c r="I8" s="18"/>
    </row>
    <row r="9" spans="1:10" s="7" customFormat="1" ht="15">
      <c r="A9" s="1"/>
      <c r="B9" s="82"/>
      <c r="C9" s="145"/>
      <c r="D9" s="169"/>
      <c r="E9" s="170"/>
      <c r="G9" s="18"/>
      <c r="H9" s="18"/>
      <c r="I9" s="18"/>
    </row>
    <row r="10" spans="1:10" s="7" customFormat="1" ht="15">
      <c r="A10" s="1"/>
      <c r="B10" s="86" t="s">
        <v>2</v>
      </c>
      <c r="C10" s="334">
        <v>37174440</v>
      </c>
      <c r="D10" s="335"/>
      <c r="E10" s="336">
        <v>0</v>
      </c>
      <c r="G10" s="18"/>
      <c r="H10" s="18"/>
      <c r="I10" s="18"/>
    </row>
    <row r="11" spans="1:10" s="7" customFormat="1" ht="15">
      <c r="A11" s="1"/>
      <c r="B11" s="82" t="s">
        <v>3</v>
      </c>
      <c r="C11" s="335"/>
      <c r="D11" s="335"/>
      <c r="E11" s="337"/>
      <c r="G11" s="18"/>
      <c r="H11" s="18"/>
      <c r="I11" s="18"/>
    </row>
    <row r="12" spans="1:10" s="7" customFormat="1" ht="15">
      <c r="A12" s="5"/>
      <c r="B12" s="86" t="s">
        <v>4</v>
      </c>
      <c r="C12" s="338"/>
      <c r="D12" s="338"/>
      <c r="E12" s="339"/>
      <c r="G12" s="18"/>
      <c r="H12" s="18"/>
      <c r="I12" s="18"/>
    </row>
    <row r="13" spans="1:10" s="7" customFormat="1" ht="15">
      <c r="A13" s="5"/>
      <c r="B13" s="86" t="s">
        <v>5</v>
      </c>
      <c r="C13" s="338"/>
      <c r="D13" s="338"/>
      <c r="E13" s="339"/>
      <c r="G13" s="18"/>
      <c r="H13" s="18"/>
      <c r="I13" s="20"/>
    </row>
    <row r="14" spans="1:10" s="7" customFormat="1" ht="15">
      <c r="A14" s="1"/>
      <c r="B14" s="82" t="s">
        <v>6</v>
      </c>
      <c r="C14" s="340">
        <f>+'1'!C14*6979.36</f>
        <v>-35292753051.519997</v>
      </c>
      <c r="D14" s="338"/>
      <c r="E14" s="341">
        <v>-33160124096.4011</v>
      </c>
      <c r="G14" s="18"/>
      <c r="H14" s="18"/>
      <c r="I14" s="12"/>
    </row>
    <row r="15" spans="1:10" s="7" customFormat="1">
      <c r="A15" s="1"/>
      <c r="B15" s="82" t="s">
        <v>7</v>
      </c>
      <c r="C15" s="287">
        <v>0</v>
      </c>
      <c r="D15" s="338"/>
      <c r="E15" s="341">
        <v>0</v>
      </c>
      <c r="G15" s="18"/>
      <c r="H15" s="18"/>
      <c r="I15" s="18"/>
    </row>
    <row r="16" spans="1:10" s="7" customFormat="1">
      <c r="A16" s="1"/>
      <c r="B16" s="82" t="s">
        <v>8</v>
      </c>
      <c r="C16" s="340">
        <f>+'1'!C16*6979.36</f>
        <v>9966177.1119999979</v>
      </c>
      <c r="D16" s="338"/>
      <c r="E16" s="341">
        <v>15034395.872500001</v>
      </c>
      <c r="G16" s="18"/>
      <c r="H16" s="18"/>
      <c r="I16" s="18"/>
    </row>
    <row r="17" spans="1:10" s="7" customFormat="1">
      <c r="A17" s="1"/>
      <c r="B17" s="82" t="s">
        <v>9</v>
      </c>
      <c r="C17" s="342">
        <f>+'1'!C17*INDICE!M3</f>
        <v>0</v>
      </c>
      <c r="D17" s="338"/>
      <c r="E17" s="341">
        <v>0</v>
      </c>
      <c r="G17" s="18"/>
      <c r="H17" s="18"/>
      <c r="I17" s="18"/>
    </row>
    <row r="18" spans="1:10" s="7" customFormat="1">
      <c r="A18" s="1"/>
      <c r="B18" s="82" t="s">
        <v>10</v>
      </c>
      <c r="C18" s="343">
        <f>+C14+C15+C16+C17</f>
        <v>-35282786874.407997</v>
      </c>
      <c r="D18" s="338"/>
      <c r="E18" s="344">
        <f>+E14+E15+E16+E17</f>
        <v>-33145089700.528599</v>
      </c>
      <c r="G18" s="18"/>
      <c r="H18" s="18"/>
      <c r="I18" s="18"/>
    </row>
    <row r="19" spans="1:10" s="7" customFormat="1">
      <c r="A19" s="1"/>
      <c r="B19" s="82"/>
      <c r="C19" s="338"/>
      <c r="D19" s="338"/>
      <c r="E19" s="339"/>
      <c r="G19" s="18"/>
      <c r="H19" s="18"/>
      <c r="I19" s="18"/>
    </row>
    <row r="20" spans="1:10" s="7" customFormat="1" ht="15">
      <c r="A20" s="1"/>
      <c r="B20" s="86" t="s">
        <v>11</v>
      </c>
      <c r="C20" s="338"/>
      <c r="D20" s="338"/>
      <c r="E20" s="345"/>
      <c r="G20" s="18"/>
      <c r="H20" s="18"/>
      <c r="I20" s="18"/>
    </row>
    <row r="21" spans="1:10" s="7" customFormat="1" ht="15">
      <c r="A21" s="5"/>
      <c r="B21" s="82" t="s">
        <v>12</v>
      </c>
      <c r="C21" s="287">
        <v>0</v>
      </c>
      <c r="D21" s="338"/>
      <c r="E21" s="345">
        <v>0</v>
      </c>
      <c r="G21" s="18"/>
      <c r="H21" s="18"/>
      <c r="I21" s="18"/>
    </row>
    <row r="22" spans="1:10" s="7" customFormat="1" ht="15">
      <c r="A22" s="5"/>
      <c r="B22" s="82" t="s">
        <v>63</v>
      </c>
      <c r="C22" s="287">
        <v>170186116</v>
      </c>
      <c r="D22" s="338"/>
      <c r="E22" s="345">
        <v>0</v>
      </c>
      <c r="G22" s="18"/>
      <c r="H22" s="18"/>
      <c r="I22" s="18"/>
    </row>
    <row r="23" spans="1:10" s="7" customFormat="1" ht="15">
      <c r="A23" s="5"/>
      <c r="B23" s="82" t="s">
        <v>13</v>
      </c>
      <c r="C23" s="287">
        <f>+'1'!C22*6979.36</f>
        <v>1705196048.7087998</v>
      </c>
      <c r="D23" s="338"/>
      <c r="E23" s="345">
        <v>1258714140.6311991</v>
      </c>
      <c r="G23" s="18"/>
      <c r="H23" s="18"/>
      <c r="I23" s="18"/>
    </row>
    <row r="24" spans="1:10" s="7" customFormat="1">
      <c r="A24" s="1"/>
      <c r="B24" s="82" t="s">
        <v>14</v>
      </c>
      <c r="C24" s="286">
        <f>+'1'!C23*6979.36</f>
        <v>34896800000</v>
      </c>
      <c r="D24" s="338"/>
      <c r="E24" s="346">
        <v>31923550000</v>
      </c>
    </row>
    <row r="25" spans="1:10" s="7" customFormat="1">
      <c r="A25" s="1"/>
      <c r="B25" s="82" t="s">
        <v>15</v>
      </c>
      <c r="C25" s="347">
        <f>+C23+C24+C22</f>
        <v>36772182164.708801</v>
      </c>
      <c r="D25" s="338"/>
      <c r="E25" s="346">
        <f>+E23+E24</f>
        <v>33182264140.631199</v>
      </c>
    </row>
    <row r="26" spans="1:10" s="7" customFormat="1" ht="15.75" thickBot="1">
      <c r="A26" s="5"/>
      <c r="B26" s="86" t="s">
        <v>16</v>
      </c>
      <c r="C26" s="348">
        <f>+C18+C25+C10</f>
        <v>1526569730.3008041</v>
      </c>
      <c r="D26" s="349"/>
      <c r="E26" s="350">
        <f>+E18+E25+E10</f>
        <v>37174440.102600098</v>
      </c>
      <c r="I26" s="18"/>
      <c r="J26" s="18"/>
    </row>
    <row r="27" spans="1:10" s="7" customFormat="1" ht="15" thickTop="1">
      <c r="A27" s="1"/>
      <c r="B27" s="88"/>
      <c r="C27" s="90"/>
      <c r="D27" s="90"/>
      <c r="E27" s="91"/>
      <c r="I27" s="18"/>
    </row>
    <row r="28" spans="1:10" s="7" customFormat="1">
      <c r="A28" s="1"/>
      <c r="B28" s="1"/>
      <c r="C28" s="10"/>
      <c r="D28" s="10"/>
      <c r="E28" s="10"/>
    </row>
    <row r="29" spans="1:10">
      <c r="B29" s="1" t="s">
        <v>314</v>
      </c>
      <c r="C29" s="21"/>
      <c r="D29" s="21"/>
      <c r="E29" s="21"/>
    </row>
    <row r="30" spans="1:10" ht="15">
      <c r="B30" s="22"/>
      <c r="C30" s="17"/>
      <c r="D30" s="17"/>
      <c r="E30" s="17"/>
      <c r="F30" s="17"/>
      <c r="G30" s="17"/>
      <c r="H30" s="17"/>
      <c r="I30" s="17"/>
    </row>
    <row r="31" spans="1:10">
      <c r="B31" s="27"/>
      <c r="C31" s="21"/>
      <c r="D31" s="21"/>
      <c r="E31" s="21"/>
    </row>
    <row r="32" spans="1:10" ht="15">
      <c r="B32" s="22"/>
      <c r="C32" s="21"/>
      <c r="D32" s="21"/>
      <c r="E32" s="21"/>
    </row>
    <row r="33" spans="2:7">
      <c r="C33" s="21"/>
      <c r="D33" s="21"/>
      <c r="E33" s="21"/>
    </row>
    <row r="34" spans="2:7" ht="15">
      <c r="B34" s="9"/>
      <c r="C34" s="363"/>
      <c r="D34" s="363"/>
      <c r="E34" s="363"/>
      <c r="F34" s="363"/>
      <c r="G34" s="363"/>
    </row>
    <row r="35" spans="2:7" ht="15">
      <c r="B35" s="9"/>
      <c r="C35" s="363"/>
      <c r="D35" s="363"/>
      <c r="E35" s="363"/>
      <c r="F35" s="363"/>
      <c r="G35" s="363"/>
    </row>
    <row r="36" spans="2:7">
      <c r="C36" s="21"/>
      <c r="D36" s="21"/>
      <c r="E36" s="21"/>
    </row>
  </sheetData>
  <mergeCells count="8">
    <mergeCell ref="C35:G35"/>
    <mergeCell ref="B3:E3"/>
    <mergeCell ref="B5:E5"/>
    <mergeCell ref="E2:F2"/>
    <mergeCell ref="G2:H2"/>
    <mergeCell ref="G3:H3"/>
    <mergeCell ref="B4:E4"/>
    <mergeCell ref="C34:G34"/>
  </mergeCells>
  <pageMargins left="0.7" right="0.7" top="0.75" bottom="0.75" header="0.3" footer="0.3"/>
</worksheet>
</file>

<file path=_xmlsignatures/_rels/origin.sigs.rels><?xml version="1.0" encoding="UTF-8" standalone="yes"?>
<Relationships xmlns="http://schemas.openxmlformats.org/package/2006/relationships"><Relationship Id="rId3" Type="http://schemas.openxmlformats.org/package/2006/relationships/digital-signature/signature" Target="sig3.xml"/><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MYAEIY2NFdXvUkF0+P2iPCPKI9vFYsSlQn3bdq2ZwY0=</DigestValue>
    </Reference>
    <Reference Type="http://www.w3.org/2000/09/xmldsig#Object" URI="#idOfficeObject">
      <DigestMethod Algorithm="http://www.w3.org/2001/04/xmlenc#sha256"/>
      <DigestValue>JCzIII9iqERK6LHG5RSGQInedgz/2jDDcElXkcP+uHw=</DigestValue>
    </Reference>
    <Reference Type="http://uri.etsi.org/01903#SignedProperties" URI="#idSignedProperties">
      <Transforms>
        <Transform Algorithm="http://www.w3.org/TR/2001/REC-xml-c14n-20010315"/>
      </Transforms>
      <DigestMethod Algorithm="http://www.w3.org/2001/04/xmlenc#sha256"/>
      <DigestValue>mPrA80rh50HoppucQg9hPf/LGSBi5JHbFkBVTwHy+hk=</DigestValue>
    </Reference>
    <Reference Type="http://www.w3.org/2000/09/xmldsig#Object" URI="#idValidSigLnImg">
      <DigestMethod Algorithm="http://www.w3.org/2001/04/xmlenc#sha256"/>
      <DigestValue>9HSoQyDEx/vcva4SWzdjk49nBD5rsLoXlMc3gSMFqgU=</DigestValue>
    </Reference>
    <Reference Type="http://www.w3.org/2000/09/xmldsig#Object" URI="#idInvalidSigLnImg">
      <DigestMethod Algorithm="http://www.w3.org/2001/04/xmlenc#sha256"/>
      <DigestValue>WqddWJTdwqEGcHUc53YoidttY7JWlqrMJzis/sgPhy8=</DigestValue>
    </Reference>
  </SignedInfo>
  <SignatureValue>BjWT/kc/fh8CbaA2zdGld/lTZJuhzOtvhMLvIAEeKNIowxhHlbzqCMC5mXRnMsHcR1A46OrcW6Pe
fRL7buitMgers3QAdHkQhIDC7pah9XyppiQD1+XsZ9ATDNsUnOFyYown61If/7w0qHByWf08PFG3
/6DIFdj1sNtr6Oz1N8GHjWmT6ae1PcORT9+VVNg/zlIkHweyTpHyJOQ8efbyGomGhql3zepNyKuk
RydCInR7uAEKc7HkYCLUsZdP2zgCnKViCnxxguEY5i68VRkr5BfsDpLMT6L0mDn1NvJR5bW/sNKD
gJ4BIyD6JX8eBn/UGF+iJEafvcmMOSkWFwNDOg==</SignatureValue>
  <KeyInfo>
    <X509Data>
      <X509Certificate>MIIIADCCBeigAwIBAgIIXd7CC9J+KOMwDQYJKoZIhvcNAQELBQAwWzEXMBUGA1UEBRMOUlVDIDgwMDUwMTcyLTExGjAYBgNVBAMTEUNBLURPQ1VNRU5UQSBTLkEuMRcwFQYDVQQKEw5ET0NVTUVOVEEgUy5BLjELMAkGA1UEBhMCUFkwHhcNMTkwNzMxMTkxMDA0WhcNMjEwNzMwMTkyMDA0WjCBoTELMAkGA1UEBhMCUFkxGTAXBgNVBAQMEFRBTEFWRVJBIFNBR1VJRVIxEjAQBgNVBAUTCUNJMTI0NjU3NzESMBAGA1UEKgwJSlVBTiBKT1NFMRcwFQYDVQQKDA5QRVJTT05BIEZJU0lDQTERMA8GA1UECwwIRklSTUEgRjIxIzAhBgNVBAMMGkpVQU4gSk9TRSBUQUxBVkVSQSBTQUdVSUVSMIIBIjANBgkqhkiG9w0BAQEFAAOCAQ8AMIIBCgKCAQEA5XtDA5QAoR0dU/m+QI/mljx0lUDdrVfXiyhdYkc57fNYwtYkUBhaPQCsmo4fEWuqTN/JY9ALzU9jjIdvDZrIexJdwn5RNPE7/x+UlTZlTFawn1gVVZj56H/adX/niYm1usO8ZEv2G3K1l8YPOsXvSGl9uZKh7Y3mgWtPZBuL4JY8u56njXEHuS46mNaIGZYTOfhNUoxWIWNxVl6Lyy2Wuc+qys5eOHEo7vXNndZqBnQ9eOEV76gcSR+hmOZ4A5QikNEhqAddB6R5pYikbzwFiA8ZNHdXrAUj7WLF4X0lDsKKEeQogAK7laGd4LMovryJVImjznHkgPTmyWlCB2p9kQIDAQABo4IDfzCCA3swDAYDVR0TAQH/BAIwADAOBgNVHQ8BAf8EBAMCBeAwKgYDVR0lAQH/BCAwHgYIKwYBBQUHAwEGCCsGAQUFBwMCBggrBgEFBQcDBDAdBgNVHQ4EFgQUTa7aUSy/ZxW1OSEnnSkMjNuNoakwgZYGCCsGAQUFBwEBBIGJMIGGMDkGCCsGAQUFBzABhi1odHRwOi8vd3d3LmRvY3VtZW50YS5jb20ucHkvZmlybWFkaWdpdGFsL29zY3AwSQYIKwYBBQUHMAKGPWh0dHBzOi8vd3d3LmRvY3VtZW50YS5jb20ucHkvZmlybWFkaWdpdGFsL2Rlc2Nhcmdhcy9jYWRvYy5jcnQwHwYDVR0jBBgwFoAUQCasJlxij8b1AlTkjcEaJtbupbIwTwYDVR0fBEgwRjBEoEKgQIY+aHR0cHM6Ly93d3cuZG9jdW1lbnRhLmNvbS5weS9maXJtYWRpZ2l0YWwvZGVzY2FyZ2FzL2NybGRvYy5jcmwwJAYDVR0RBB0wG4EZanVhbi50YWxhdmVyYUBlZGdlLmNvbS5weTCCAd0GA1UdIASCAdQwggHQMIIBzAYOKwYBBAGC+TsBAQEGAQEwggG4MD8GCCsGAQUFBwIBFjNodHRwczovL3d3dy5kb2N1bWVudGEuY29tLnB5L2Zpcm1hZGlnaXRhbC9kZXNjYXJnYXMwgcAGCCsGAQUFBwICMIGzGoGwRXN0ZSBlcyB1biBjZXJ0aWZpY2FkbyBkZSBwZXJzb25hIGbtc2ljYSBjdXlhIGNsYXZlIHByaXZhZGEgZXN04SBjb250ZW5pZGEgZW4gdW4gbfNkdWxvIGRlIGhhcmR3YXJlIHNlZ3VybyB5IHN1IGZpbmFsaWRhZCBlcyBhdXRlbnRpY2FyIGEgc3UgdGl0dWxhciBvIGdlbmVyYXIgZmlybWFzIGRpZ2l0YWxlcy4wgbEGCCsGAQUFBwICMIGkGoGhVGhpcyBpcyBhbiBlbmQgdXNlciBjZXJ0aWZpY2F0ZSB3aG9zZSBwcml2YXRlIGtleSBpcyBlbWJlZGRlZCB3aXRoaW4gYSBzZWN1cmUgaGFyZHdhcmUgbW9kdWxlIHRoYXQgYWltcyB0byBhdXRoZW50aWNhdGUgaXRzIG93bmVyIG9yIGdlbmVyYXRlIGRpZ2l0YWwgc2lnbmF0dXJlcy4wDQYJKoZIhvcNAQELBQADggIBAOWe6JG/ndw/dzif4StS/cGUPoVqrkGjvwggEvcjQVCXvIBCX0uKb78gajRq1HCnSrPJ9pW2d8eJZ8t+5HzomUVM0+nnrCQ6xvnuqRVhKBRdr0Eq773Vawtt1Qgr8m1+C5A+wRO//6a+bIr1N0ry86tZf05Zo+Wto5iB1gysF/8fOd1KuVaXZ6QqngfM9qfYTgJ85u4eUR0nfqvq17e8oUNEXOUiQogF/PtZ4/akhwHrBC84jjt9k2CV0GUhzwe1D0OKv+fz4WYLlRiHSXm1raUWpeFJmw0yD5fDEbxWekeTrVTLacQkSMCO0dmbpp4kLwAloCVM5qRf73CLbWAXnw8cmVCAUc75+jKJZ4sl7P4tSFrhrQ/2rI9rMp/Yv3hLIKpvpaD6mev+cq10n80txoERKhfpiKbFzm28vm1Qsi+OXitf+0dfgdPGnmhytdYB3MJS5JJvrsAf+vWcMunZdtxpE2aUKNKYfx5KtoQIUzfJZS+9dnPZsOe5EjxO9th0wrLdfXusSNAjR7rrHgxJQYNDhlfdsP2FEz+JQo5Y0HQ8qO6LCxhH0xhDRFj20VOHO5TFGsTLtEpvkwGetQqI2tbx+SEXRMmVp2G/QIHgS37Yf9kDbxlnThAO5fgVsfx0TSsGV46FcLivgM1uR28ntpmiSJdy5UvELq2TPYcDeRNT</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+aqBznDbpYHibqLsOBHv+Qmv3Gr1FnejhEwjInhfh1Y=</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Y+3wJOMP3JY16bEUtgml2qEIrlc/vWMqGQ/VOkXiOUI=</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fELFnqMc531iehO8E10qUnjU3FFGSSVfKvsVGL702GU=</DigestValue>
      </Reference>
      <Reference URI="/xl/drawings/drawing1.xml?ContentType=application/vnd.openxmlformats-officedocument.drawing+xml">
        <DigestMethod Algorithm="http://www.w3.org/2001/04/xmlenc#sha256"/>
        <DigestValue>Z5LCSNJGV+TzIIHLD/zQAngxz+zqKNLd5qVFa6o2GLs=</DigestValue>
      </Reference>
      <Reference URI="/xl/drawings/vmlDrawing1.vml?ContentType=application/vnd.openxmlformats-officedocument.vmlDrawing">
        <DigestMethod Algorithm="http://www.w3.org/2001/04/xmlenc#sha256"/>
        <DigestValue>W2XDc96WyQQrsowW9x3ATHaDV6XWRNtsLdePb2cPLC8=</DigestValue>
      </Reference>
      <Reference URI="/xl/media/image1.jpeg?ContentType=image/jpeg">
        <DigestMethod Algorithm="http://www.w3.org/2001/04/xmlenc#sha256"/>
        <DigestValue>gtntWbl+wkbpWIjrBYC+36tSrRtyqoQX7r0bRgwNDTQ=</DigestValue>
      </Reference>
      <Reference URI="/xl/media/image2.emf?ContentType=image/x-emf">
        <DigestMethod Algorithm="http://www.w3.org/2001/04/xmlenc#sha256"/>
        <DigestValue>RVvugwxgVp3k7sKj1OKYx8hgamNkV33Wt5lXurm/qm0=</DigestValue>
      </Reference>
      <Reference URI="/xl/media/image3.emf?ContentType=image/x-emf">
        <DigestMethod Algorithm="http://www.w3.org/2001/04/xmlenc#sha256"/>
        <DigestValue>vEuUavNQ6DFO8h5mhbNXAIbagqP61Z2zMTXFQP+gEtk=</DigestValue>
      </Reference>
      <Reference URI="/xl/media/image4.emf?ContentType=image/x-emf">
        <DigestMethod Algorithm="http://www.w3.org/2001/04/xmlenc#sha256"/>
        <DigestValue>P2KKi7w4vbO/wKsmhQaqAsOszZx8L7/i1XyX5qUQPYM=</DigestValue>
      </Reference>
      <Reference URI="/xl/media/image5.emf?ContentType=image/x-emf">
        <DigestMethod Algorithm="http://www.w3.org/2001/04/xmlenc#sha256"/>
        <DigestValue>hpXi3ZMlnvdSwmKdDLLIw8Tynm+DpVwV9RjauqKgqKM=</DigestValue>
      </Reference>
      <Reference URI="/xl/printerSettings/printerSettings1.bin?ContentType=application/vnd.openxmlformats-officedocument.spreadsheetml.printerSettings">
        <DigestMethod Algorithm="http://www.w3.org/2001/04/xmlenc#sha256"/>
        <DigestValue>dQty6h4y3OjaBO679MIWuMByZpg6RKGw7ezGcnYUuw0=</DigestValue>
      </Reference>
      <Reference URI="/xl/printerSettings/printerSettings2.bin?ContentType=application/vnd.openxmlformats-officedocument.spreadsheetml.printerSettings">
        <DigestMethod Algorithm="http://www.w3.org/2001/04/xmlenc#sha256"/>
        <DigestValue>/E2xUnaKVvQhybBMAm8SzdIUH7GTLxtcurIpY3UIOPM=</DigestValue>
      </Reference>
      <Reference URI="/xl/printerSettings/printerSettings3.bin?ContentType=application/vnd.openxmlformats-officedocument.spreadsheetml.printerSettings">
        <DigestMethod Algorithm="http://www.w3.org/2001/04/xmlenc#sha256"/>
        <DigestValue>dQty6h4y3OjaBO679MIWuMByZpg6RKGw7ezGcnYUuw0=</DigestValue>
      </Reference>
      <Reference URI="/xl/printerSettings/printerSettings4.bin?ContentType=application/vnd.openxmlformats-officedocument.spreadsheetml.printerSettings">
        <DigestMethod Algorithm="http://www.w3.org/2001/04/xmlenc#sha256"/>
        <DigestValue>dQty6h4y3OjaBO679MIWuMByZpg6RKGw7ezGcnYUuw0=</DigestValue>
      </Reference>
      <Reference URI="/xl/printerSettings/printerSettings5.bin?ContentType=application/vnd.openxmlformats-officedocument.spreadsheetml.printerSettings">
        <DigestMethod Algorithm="http://www.w3.org/2001/04/xmlenc#sha256"/>
        <DigestValue>dQty6h4y3OjaBO679MIWuMByZpg6RKGw7ezGcnYUuw0=</DigestValue>
      </Reference>
      <Reference URI="/xl/sharedStrings.xml?ContentType=application/vnd.openxmlformats-officedocument.spreadsheetml.sharedStrings+xml">
        <DigestMethod Algorithm="http://www.w3.org/2001/04/xmlenc#sha256"/>
        <DigestValue>e3qChXi3cUMTuVcQTyO/MBzY7QAyyGoAOCQeH3DsFzQ=</DigestValue>
      </Reference>
      <Reference URI="/xl/styles.xml?ContentType=application/vnd.openxmlformats-officedocument.spreadsheetml.styles+xml">
        <DigestMethod Algorithm="http://www.w3.org/2001/04/xmlenc#sha256"/>
        <DigestValue>a7ir19gm0TcdBh0ze+FjtD03ef9seCOxzx1hSwFHyp8=</DigestValue>
      </Reference>
      <Reference URI="/xl/theme/theme1.xml?ContentType=application/vnd.openxmlformats-officedocument.theme+xml">
        <DigestMethod Algorithm="http://www.w3.org/2001/04/xmlenc#sha256"/>
        <DigestValue>HZGzVGgBlb8TdKHWKTdHf9neJld6NxNtX99TLOInslw=</DigestValue>
      </Reference>
      <Reference URI="/xl/workbook.xml?ContentType=application/vnd.openxmlformats-officedocument.spreadsheetml.sheet.main+xml">
        <DigestMethod Algorithm="http://www.w3.org/2001/04/xmlenc#sha256"/>
        <DigestValue>BZ56b7RFrMQiG0mGCHKCTlUw42hq2RKYhpstBNrA/Q0=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sheet1.xml?ContentType=application/vnd.openxmlformats-officedocument.spreadsheetml.worksheet+xml">
        <DigestMethod Algorithm="http://www.w3.org/2001/04/xmlenc#sha256"/>
        <DigestValue>x5mtD4A1BkHh5KoTfMs0FJPmRgNSUHiNrwWQMOF8fQc=</DigestValue>
      </Reference>
      <Reference URI="/xl/worksheets/sheet10.xml?ContentType=application/vnd.openxmlformats-officedocument.spreadsheetml.worksheet+xml">
        <DigestMethod Algorithm="http://www.w3.org/2001/04/xmlenc#sha256"/>
        <DigestValue>A2O9C3NBtrUptc28hN8w9vUM/xXtCkcGGPL1upy/LXA=</DigestValue>
      </Reference>
      <Reference URI="/xl/worksheets/sheet11.xml?ContentType=application/vnd.openxmlformats-officedocument.spreadsheetml.worksheet+xml">
        <DigestMethod Algorithm="http://www.w3.org/2001/04/xmlenc#sha256"/>
        <DigestValue>rf3fmjB9Wd8n6U5A7HOlw9EKIRkAq8sdBVJ61c7Af/w=</DigestValue>
      </Reference>
      <Reference URI="/xl/worksheets/sheet12.xml?ContentType=application/vnd.openxmlformats-officedocument.spreadsheetml.worksheet+xml">
        <DigestMethod Algorithm="http://www.w3.org/2001/04/xmlenc#sha256"/>
        <DigestValue>xKfDIQngbaISob0peSmsmZNzrUt5flvqijJOPOSIz+U=</DigestValue>
      </Reference>
      <Reference URI="/xl/worksheets/sheet2.xml?ContentType=application/vnd.openxmlformats-officedocument.spreadsheetml.worksheet+xml">
        <DigestMethod Algorithm="http://www.w3.org/2001/04/xmlenc#sha256"/>
        <DigestValue>aBjBiXn9nSkaRnHoU5syAldugRANoHa8m40+YtjeKRE=</DigestValue>
      </Reference>
      <Reference URI="/xl/worksheets/sheet3.xml?ContentType=application/vnd.openxmlformats-officedocument.spreadsheetml.worksheet+xml">
        <DigestMethod Algorithm="http://www.w3.org/2001/04/xmlenc#sha256"/>
        <DigestValue>jemefwoLzLbiZBFs/S9nCuHE5AUs1FGL0FADwVsOYd8=</DigestValue>
      </Reference>
      <Reference URI="/xl/worksheets/sheet4.xml?ContentType=application/vnd.openxmlformats-officedocument.spreadsheetml.worksheet+xml">
        <DigestMethod Algorithm="http://www.w3.org/2001/04/xmlenc#sha256"/>
        <DigestValue>+sHp5NxUJLvoHyPUgzw/UHsbN1F72ExMkp5eS7PeZRQ=</DigestValue>
      </Reference>
      <Reference URI="/xl/worksheets/sheet5.xml?ContentType=application/vnd.openxmlformats-officedocument.spreadsheetml.worksheet+xml">
        <DigestMethod Algorithm="http://www.w3.org/2001/04/xmlenc#sha256"/>
        <DigestValue>hTEvvxfkwOM0fcSCqD9oGv0X7t5JW49pCYzkx0R7rtU=</DigestValue>
      </Reference>
      <Reference URI="/xl/worksheets/sheet6.xml?ContentType=application/vnd.openxmlformats-officedocument.spreadsheetml.worksheet+xml">
        <DigestMethod Algorithm="http://www.w3.org/2001/04/xmlenc#sha256"/>
        <DigestValue>ahxbeSDnRmwvIWNrjfIwMGOUjFPsLrVCSfZm7gHEWJg=</DigestValue>
      </Reference>
      <Reference URI="/xl/worksheets/sheet7.xml?ContentType=application/vnd.openxmlformats-officedocument.spreadsheetml.worksheet+xml">
        <DigestMethod Algorithm="http://www.w3.org/2001/04/xmlenc#sha256"/>
        <DigestValue>wqKCwEBSbj1HdTTSTwxz38wxJozRvZqyMxrhmVtsths=</DigestValue>
      </Reference>
      <Reference URI="/xl/worksheets/sheet8.xml?ContentType=application/vnd.openxmlformats-officedocument.spreadsheetml.worksheet+xml">
        <DigestMethod Algorithm="http://www.w3.org/2001/04/xmlenc#sha256"/>
        <DigestValue>jVGcmLSvBYXMWQ1Qq6WYfRY4rw0bU0fvqyeK8/Q8X60=</DigestValue>
      </Reference>
      <Reference URI="/xl/worksheets/sheet9.xml?ContentType=application/vnd.openxmlformats-officedocument.spreadsheetml.worksheet+xml">
        <DigestMethod Algorithm="http://www.w3.org/2001/04/xmlenc#sha256"/>
        <DigestValue>D0T7g9bS91vGPweEelQqt479SQaKA1Rku95wdt2OJjI=</DigestValue>
      </Reference>
    </Manifest>
    <SignatureProperties>
      <SignatureProperty Id="idSignatureTime" Target="#idPackageSignature">
        <mdssi:SignatureTime xmlns:mdssi="http://schemas.openxmlformats.org/package/2006/digital-signature">
          <mdssi:Format>YYYY-MM-DDThh:mm:ssTZD</mdssi:Format>
          <mdssi:Value>2020-10-30T20:01:45Z</mdssi:Value>
        </mdssi:SignatureTime>
      </SignatureProperty>
    </SignatureProperties>
  </Object>
  <Object Id="idOfficeObject">
    <SignatureProperties>
      <SignatureProperty Id="idOfficeV1Details" Target="#idPackageSignature">
        <SignatureInfoV1 xmlns="http://schemas.microsoft.com/office/2006/digsig">
          <SetupID>{8DAA70EF-7A35-4F2A-BB6F-50964A60EFF9}</SetupID>
          <SignatureText>Juan José Talavera Saguier</SignatureText>
          <SignatureImage/>
          <SignatureComments/>
          <WindowsVersion>10.0</WindowsVersion>
          <OfficeVersion>16.0.13328/21</OfficeVersion>
          <ApplicationVersion>16.0.13328</ApplicationVersion>
          <Monitors>1</Monitors>
          <HorizontalResolution>3200</HorizontalResolution>
          <VerticalResolution>1800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2020-10-30T20:01:45Z</xd:SigningTime>
          <xd:SigningCertificate>
            <xd:Cert>
              <xd:CertDigest>
                <DigestMethod Algorithm="http://www.w3.org/2001/04/xmlenc#sha256"/>
                <DigestValue>XY5zzZoT1RGkwSmaGdEzOHyklWDvIprgF+LPTKFX5ug=</DigestValue>
              </xd:CertDigest>
              <xd:IssuerSerial>
                <X509IssuerName>C=PY, O=DOCUMENTA S.A., CN=CA-DOCUMENTA S.A., SERIALNUMBER=RUC 80050172-1</X509IssuerName>
                <X509SerialNumber>6764057046388975843</X509SerialNumber>
              </xd:IssuerSerial>
            </xd:Cert>
          </xd:SigningCertificate>
          <xd:SignaturePolicyIdentifier>
            <xd:SignaturePolicyImplied/>
          </xd:SignaturePolicyIdentifier>
        </xd:SignedSignatureProperties>
      </xd:SignedProperties>
    </xd:QualifyingProperties>
  </Object>
  <Object Id="idValidSigLnImg">AQAAAGwAAAAAAAAAAAAAAL8BAADfAAAAAAAAAAAAAAD0EAAAdggAACBFTUYAAAEARBwAAKoAAAAGAAAAAAAAAAAAAAAAAAAAgAwAAAgHAAA2AQAArgAAAAAAAAAAAAAAAAAAAPC6BACwpwIACgAAABAAAAAAAAAAAAAAAEsAAAAQAAAAAAAAAAUAAAAeAAAAGAAAAAAAAAAAAAAAwAEAAOAAAAAnAAAAGAAAAAEAAAAAAAAAAAAAAAAAAAAlAAAADAAAAAEAAABMAAAAZAAAAAAAAAAAAAAAvwEAAN8AAAAAAAAAAAAAAMABAADgAAAAIQDwAAAAAAAAAAAAAACAPwAAAAAAAAAAAACAPwAAAAAAAAAAAAAAAAAAAAAAAAAAAAAAAAAAAAAAAAAAJQAAAAwAAAAAAACAKAAAAAwAAAABAAAAJwAAABgAAAABAAAAAAAAAP///wAAAAAAJQAAAAwAAAABAAAATAAAAGQAAAAAAAAAAAAAAL8BAADfAAAAAAAAAAAAAADAAQAA4AAAACEA8AAAAAAAAAAAAAAAgD8AAAAAAAAAAAAAgD8AAAAAAAAAAAAAAAAAAAAAAAAAAAAAAAAAAAAAAAAAACUAAAAMAAAAAAAAgCgAAAAMAAAAAQAAACcAAAAYAAAAAQAAAAAAAADw8PAAAAAAACUAAAAMAAAAAQAAAEwAAABkAAAAAAAAAAAAAAC/AQAA3wAAAAAAAAAAAAAAwAEAAOAAAAAhAPAAAAAAAAAAAAAAAIA/AAAAAAAAAAAAAIA/AAAAAAAAAAAAAAAAAAAAAAAAAAAAAAAAAAAAAAAAAAAlAAAADAAAAAAAAIAoAAAADAAAAAEAAAAnAAAAGAAAAAEAAAAAAAAA8PDwAAAAAAAlAAAADAAAAAEAAABMAAAAZAAAAAAAAAAAAAAAvwEAAN8AAAAAAAAAAAAAAMABAADgAAAAIQDwAAAAAAAAAAAAAACAPwAAAAAAAAAAAACAPwAAAAAAAAAAAAAAAAAAAAAAAAAAAAAAAAAAAAAAAAAAJQAAAAwAAAAAAACAKAAAAAwAAAABAAAAJwAAABgAAAABAAAAAAAAAPDw8AAAAAAAJQAAAAwAAAABAAAATAAAAGQAAAAAAAAAAAAAAL8BAADfAAAAAAAAAAAAAADAAQAA4AAAACEA8AAAAAAAAAAAAAAAgD8AAAAAAAAAAAAAgD8AAAAAAAAAAAAAAAAAAAAAAAAAAAAAAAAAAAAAAAAAACUAAAAMAAAAAAAAgCgAAAAMAAAAAQAAACcAAAAYAAAAAQAAAAAAAADw8PAAAAAAACUAAAAMAAAAAQAAAEwAAABkAAAAAAAAAAAAAAC/AQAA3wAAAAAAAAAAAAAAwAEAAOAAAAAhAPAAAAAAAAAAAAAAAIA/AAAAAAAAAAAAAIA/AAAAAAAAAAAAAAAAAAAAAAAAAAAAAAAAAAAAAAAAAAAlAAAADAAAAAAAAIAoAAAADAAAAAEAAAAnAAAAGAAAAAEAAAAAAAAA////AAAAAAAlAAAADAAAAAEAAABMAAAAZAAAAAAAAAAAAAAAvwEAAN8AAAAAAAAAAAAAAMABAADgAAAAIQDwAAAAAAAAAAAAAACAPwAAAAAAAAAAAACAPwAAAAAAAAAAAAAAAAAAAAAAAAAAAAAAAAAAAAAAAAAAJQAAAAwAAAAAAACAKAAAAAwAAAABAAAAJwAAABgAAAABAAAAAAAAAP///wAAAAAAJQAAAAwAAAABAAAATAAAAGQAAAAAAAAAAAAAAL8BAADfAAAAAAAAAAAAAADAAQAA4AAAACEA8AAAAAAAAAAAAAAAgD8AAAAAAAAAAAAAgD8AAAAAAAAAAAAAAAAAAAAAAAAAAAAAAAAAAAAAAAAAACUAAAAMAAAAAAAAgCgAAAAMAAAAAQAAACcAAAAYAAAAAQAAAAAAAAD///8AAAAAACUAAAAMAAAAAQAAAEwAAABkAAAAAAAAAAYAAAC/AQAAIQAAAAAAAAAGAAAAwAEAABwAAAAhAPAAAAAAAAAAAAAAAIA/AAAAAAAAAAAAAIA/AAAAAAAAAAAAAAAAAAAAAAAAAAAAAAAAAAAAAAAAAAAlAAAADAAAAAAAAIAoAAAADAAAAAEAAAAnAAAAGAAAAAEAAAAAAAAA////AAAAAAAlAAAADAAAAAEAAABMAAAAZAAAAEYBAAAHAAAApQEAAB8AAABGAQAABwAAAGAAAAAZAAAAIQDwAAAAAAAAAAAAAACAPwAAAAAAAAAAAACAPwAAAAAAAAAAAAAAAAAAAAAAAAAAAAAAAAAAAAAAAAAAJQAAAAwAAAAAAACAKAAAAAwAAAABAAAAUgAAAHABAAABAAAA7f///wAAAAAAAAAAAAAAAJABAAAAAAABAAAAAHMAZQBnAG8AZQAgAHUAaQAAAAAAAAAAAAAAAAAAAAAAAAAAAAAAAAAAAAAAAAAAAAAAAAAAAAAAAAAAAAAAAAAAAAAA3vE9diBeNnYIk7IDioZHXSIAAADcbnQETOY/2v////94yF0DdMfbXFDJXQMgAAAADwAdANDHXQMCAgAAuMddAwIAAAABAAAAHwEAAAgAAABKJdkFAAAAAAIAAAAgyF0DeMhdA4zTW4MAAAAAJMldA/nwPXZ0x10D8HG3AwAAPXYXAAYA7f///wAAAAAAAAAAAAAAAJABAAAAAAABAAAAAHMAZQBnAG8AZQAgAHUAaQA0e7Cc2MddA41l6XUAADZ2zMddAwAAAADUx10DAAAAANuU2lwAADZ2AAAAABMAFACKhkddIF42duzHXQPE9GN1AAAAAJB7dQTgxDd2ZHYACAAAAAAlAAAADAAAAAEAAAAYAAAADAAAAAAAAAASAAAADAAAAAEAAAAeAAAAGAAAAEYBAAAHAAAApgEAACAAAAAlAAAADAAAAAEAAABUAAAAiAAAAEcBAAAHAAAApAEAAB8AAAABAAAAAAAbQauqGkFHAQAABwAAAAoAAABMAAAAAAAAAAAAAAAAAAAA//////////9gAAAAMQAwAC8AMwAwAC8AMgAwADIAMAAKAAAACgAAAAcAAAAKAAAACgAAAAcAAAAKAAAACgAAAAoAAAAKAAAASwAAAEAAAAAwAAAABQAAACAAAAABAAAAAQAAABAAAAAAAAAAAAAAAMABAADgAAAAAAAAAAAAAADAAQAA4AAAAFIAAABwAQAAAgAAABQAAAAJAAAAAAAAAAAAAAC8AgAAAAAAAAECAiJTAHkAcwB0AGUAbQAAAAAAAAAAAAAAAAAAAAAAAAAAAAAAAAAAAAAAAAAAAAAAAAAAAAAAAAAAAAAAAAAAAAAAAAD8dgkAAAAwkbgDAAAAAAiTsgMIk7IDYIZHXQAAAADblNpcCQAAAAAAAAAAAAAAAAAAAAAAAADwk7IDAAAAAAAAAAAAAAAAAAAAAAAAAAAAAAAAAAAAAAAAAAAAAAAAAAAAAAAAAAAAAAAAAAAAAAAAAAAAAAAAMOddAzRasJwAAAZ3JOhdA/gQ+HYIk7ID25TaXAAAAAAIEvh2//8AAAAAAADrEvh26xL4dlToXQNY6F0DYIZHXQAAAAAAAAAAAAAAAAAAAADEruh1CQAAAIzoXQMHAAAAjOhdAwAAAAABAAAAAdgAAAACAAAAAAAAAAAAAAAAAAAAAAAAkHt1BGR2AAgAAAAAJQAAAAwAAAACAAAAJwAAABgAAAADAAAAAAAAAAAAAAAAAAAAJQAAAAwAAAADAAAATAAAAGQAAAAAAAAAAAAAAP//////////AAAAACgAAAAAAAAAUwAAACEA8AAAAAAAAAAAAAAAgD8AAAAAAAAAAAAAgD8AAAAAAAAAAAAAAAAAAAAAAAAAAAAAAAAAAAAAAAAAACUAAAAMAAAAAAAAgCgAAAAMAAAAAwAAACcAAAAYAAAAAwAAAAAAAAAAAAAAAAAAACUAAAAMAAAAAwAAAEwAAABkAAAAAAAAAAAAAAD//////////wAAAAAoAAAAwAEAAAAAAAAhAPAAAAAAAAAAAAAAAIA/AAAAAAAAAAAAAIA/AAAAAAAAAAAAAAAAAAAAAAAAAAAAAAAAAAAAAAAAAAAlAAAADAAAAAAAAIAoAAAADAAAAAMAAAAnAAAAGAAAAAMAAAAAAAAAAAAAAAAAAAAlAAAADAAAAAMAAABMAAAAZAAAAAAAAAAAAAAA///////////AAQAAKAAAAAAAAABTAAAAIQDwAAAAAAAAAAAAAACAPwAAAAAAAAAAAACAPwAAAAAAAAAAAAAAAAAAAAAAAAAAAAAAAAAAAAAAAAAAJQAAAAwAAAAAAACAKAAAAAwAAAADAAAAJwAAABgAAAADAAAAAAAAAAAAAAAAAAAAJQAAAAwAAAADAAAATAAAAGQAAAAAAAAAewAAAL8BAAB8AAAAAAAAAHsAAADAAQAAAgAAACEA8AAAAAAAAAAAAAAAgD8AAAAAAAAAAAAAgD8AAAAAAAAAAAAAAAAAAAAAAAAAAAAAAAAAAAAAAAAAACUAAAAMAAAAAAAAgCgAAAAMAAAAAwAAACcAAAAYAAAAAwAAAAAAAAD///8AAAAAACUAAAAMAAAAAwAAAEwAAABkAAAAAAAAACgAAAC/AQAAegAAAAAAAAAoAAAAwAEAAFMAAAAhAPAAAAAAAAAAAAAAAIA/AAAAAAAAAAAAAIA/AAAAAAAAAAAAAAAAAAAAAAAAAAAAAAAAAAAAAAAAAAAlAAAADAAAAAAAAIAoAAAADAAAAAMAAAAnAAAAGAAAAAMAAAAAAAAA////AAAAAAAlAAAADAAAAAMAAABMAAAAZAAAAA8AAABXAAAAJQAAAHoAAAAPAAAAVwAAABcAAAAkAAAAIQDwAAAAAAAAAAAAAACAPwAAAAAAAAAAAACAPwAAAAAAAAAAAAAAAAAAAAAAAAAAAAAAAAAAAAAAAAAAJQAAAAwAAAAAAACAKAAAAAwAAAADAAAAUgAAAHABAAADAAAA4P///wAAAAAAAAAAAAAAAJABAAAAAAABAAAAAGEAcgBpAGEAbAAAAAAAAAAAAAAAAAAAAAAAAAAAAAAAAAAAAAAAAAAAAAAAAAAAAAAAAAAAAAAAAAAAAAAAAAAAAFwD3vE9dgAAAAAgAAAA2RAKAoBwXhIIk1wDhMJRXQAAsgMAAAAAIAAAAMiXXAOgDwAAiJdcA41cNlwgAAAAAQAAANtANlxVMNxvSLtdEv89Nly9Vz9cEGCYXEi7XRKMwo5cAwAAAJSHWoPIl1wDDJVcA/nwPXZck1wDBgAAAAAAPXZswo5c4P///wAAAAAAAAAAAAAAAJABAAAAAAABAAAAAGEAcgBpAGEAbAAAAAAAAAAAAAAAAAAAAAAAAAAAAAAABgAAAAAAAADEruh1AAAAAMCUXAMGAAAAwJRcAwAAAAABAAAAAdgAAAACAAAAAAAAAAAAAJB7dQTgxDd2ZHYACAAAAAAlAAAADAAAAAMAAAAYAAAADAAAAAAAAAASAAAADAAAAAEAAAAWAAAADAAAAAgAAABUAAAAVAAAABAAAABXAAAAJAAAAHoAAAABAAAAAAAbQauqGkEQAAAAewAAAAEAAABMAAAABAAAAA8AAABXAAAAJgAAAHsAAABQAAAAWABdAxUAAAAWAAAADAAAAAAAAAAlAAAADAAAAAIAAAAnAAAAGAAAAAQAAAAAAAAA////AAAAAAAlAAAADAAAAAQAAABMAAAAZAAAAEAAAAAuAAAAsAEAAHoAAABAAAAALgAAAHEBAABNAAAAIQDwAAAAAAAAAAAAAACAPwAAAAAAAAAAAACAPwAAAAAAAAAAAAAAAAAAAAAAAAAAAAAAAAAAAAAAAAAAJQAAAAwAAAAAAACAKAAAAAwAAAAEAAAAJwAAABgAAAAEAAAAAAAAAP///wAAAAAAJQAAAAwAAAAEAAAATAAAAGQAAABAAAAALgAAALABAAB0AAAAQAAAAC4AAABxAQAARwAAACEA8AAAAAAAAAAAAAAAgD8AAAAAAAAAAAAAgD8AAAAAAAAAAAAAAAAAAAAAAAAAAAAAAAAAAAAAAAAAACUAAAAMAAAAAAAAgCgAAAAMAAAABAAAACcAAAAYAAAABAAAAAAAAAD///8AAAAAACUAAAAMAAAABAAAAEwAAABkAAAAQAAAAE8AAACJAQAAdAAAAEAAAABPAAAASgEAACYAAAAhAPAAAAAAAAAAAAAAAIA/AAAAAAAAAAAAAIA/AAAAAAAAAAAAAAAAAAAAAAAAAAAAAAAAAAAAAAAAAAAlAAAADAAAAAAAAIAoAAAADAAAAAQAAABSAAAAcAEAAAQAAADk////AAAAAAAAAAAAAAAAkAEAAAAAAAEAAAAAcwBlAGcAbwBlACAAdQBpAAAAAAAAAAAAAAAAAAAAAAAAAAAAAAAAAAAAAAAAAAAAAAAAAAAAAAAAAAAAAAAAAAAAXAPe8T12TwAAAOCZXAPXEAoGRKk5XIg0dQQAAAAAAAAAAAAAAAAAAABAkGtSC2iVXAMgAAAABwAAAAAAAEIBk1wDiB1jCwAAAABklVwDAQAAAAAAAADck1wACAAAAABsJQlkE0ISbIdag+jRAACElVwD+fA9dtSTXAPwcbcDAAA9dkyWXAPk////AAAAAAAAAAAAAAAAkAEAAAAAAAEAAAAAcwBlAGcAbwBlACAAdQBpAAAAAAAAAAAAAAAAAAAAAAAJAAAAAAAAAMSu6HUAAAAAOJVcAwkAAAA4lVwDAAAAAAEAAAAB2AAAAAIAAAAAAAAAAAAAkHt1BODEN3ZkdgAIAAAAACUAAAAMAAAABAAAABgAAAAMAAAAAAAAABIAAAAMAAAAAQAAAB4AAAAYAAAAQAAAAE8AAACKAQAAdQAAACUAAAAMAAAABAAAAFQAAADoAAAAQQAAAE8AAACIAQAAdAAAAAEAAAAAABtBq6oaQUEAAABPAAAAGgAAAEwAAAAAAAAAAAAAAAAAAAD//////////4AAAABKAHUAYQBuACAASgBvAHMA6QAgAFQAYQBsAGEAdgBlAHIAYQAgAFMAYQBnAHUAaQBlAHIACgAAABAAAAAOAAAAEAAAAAgAAAAKAAAAEAAAAAwAAAAPAAAACAAAAA8AAAAOAAAABwAAAA4AAAANAAAADwAAAAoAAAAOAAAACAAAAA8AAAAOAAAAEAAAABAAAAAHAAAADwAAAAoAAABLAAAAQAAAADAAAAAFAAAAIAAAAAEAAAABAAAAEAAAAAAAAAAAAAAAwAEAAOAAAAAAAAAAAAAAAMABAADgAAAAJQAAAAwAAAACAAAAJwAAABgAAAAFAAAAAAAAAP///wAAAAAAJQAAAAwAAAAFAAAATAAAAGQAAAAAAAAAgwAAAL8BAADZAAAAAAAAAIMAAADAAQAAVwAAACEA8AAAAAAAAAAAAAAAgD8AAAAAAAAAAAAAgD8AAAAAAAAAAAAAAAAAAAAAAAAAAAAAAAAAAAAAAAAAACUAAAAMAAAAAAAAgCgAAAAMAAAABQAAACcAAAAYAAAABQAAAAAAAAD///8AAAAAACUAAAAMAAAABQAAAEwAAABkAAAAGgAAAIMAAAClAQAAmwAAABoAAACDAAAAjAEAABkAAAAhAPAAAAAAAAAAAAAAAIA/AAAAAAAAAAAAAIA/AAAAAAAAAAAAAAAAAAAAAAAAAAAAAAAAAAAAAAAAAAAlAAAADAAAAAAAAIAoAAAADAAAAAUAAAAlAAAADAAAAAEAAAAYAAAADAAAAAAAAAASAAAADAAAAAEAAAAeAAAAGAAAABoAAACDAAAApgEAAJwAAAAlAAAADAAAAAEAAABUAAAA6AAAABsAAACDAAAA+wAAAJsAAAABAAAAAAAbQauqGkEbAAAAgwAAABoAAABMAAAAAAAAAAAAAAAAAAAA//////////+AAAAASgB1AGEAbgAgAEoAbwBzAGUAIABUAGEAbABhAHYAZQByAGEAIABTAGEAZwB1AGkAZQByAAcAAAALAAAACgAAAAsAAAAFAAAABwAAAAsAAAAIAAAACgAAAAUAAAAKAAAACgAAAAUAAAAKAAAACQAAAAoAAAAHAAAACgAAAAUAAAAKAAAACgAAAAsAAAALAAAABQAAAAoAAAAHAAAASwAAAEAAAAAwAAAABQAAACAAAAABAAAAAQAAABAAAAAAAAAAAAAAAMABAADgAAAAAAAAAAAAAADAAQAA4AAAACUAAAAMAAAAAgAAACcAAAAYAAAABQAAAAAAAAD///8AAAAAACUAAAAMAAAABQAAAEwAAABkAAAAGgAAAKIAAAClAQAAugAAABoAAACiAAAAjAEAABkAAAAhAPAAAAAAAAAAAAAAAIA/AAAAAAAAAAAAAIA/AAAAAAAAAAAAAAAAAAAAAAAAAAAAAAAAAAAAAAAAAAAlAAAADAAAAAAAAIAoAAAADAAAAAUAAAAlAAAADAAAAAEAAAAYAAAADAAAAAAAAAASAAAADAAAAAEAAAAeAAAAGAAAABoAAACiAAAApgEAALsAAAAlAAAADAAAAAEAAABUAAAAqAAAABsAAACiAAAAkwAAALoAAAABAAAAAAAbQauqGkEbAAAAogAAAA8AAABMAAAAAAAAAAAAAAAAAAAA//////////9sAAAAUwBpAG4AZABpAGMAbwAgAFQAaQB0AHUAbABhAHIAAAAKAAAABQAAAAsAAAALAAAABQAAAAkAAAALAAAABQAAAAoAAAAFAAAABgAAAAsAAAAFAAAACgAAAAcAAABLAAAAQAAAADAAAAAFAAAAIAAAAAEAAAABAAAAEAAAAAAAAAAAAAAAwAEAAOAAAAAAAAAAAAAAAMABAADgAAAAJQAAAAwAAAACAAAAJwAAABgAAAAFAAAAAAAAAP///wAAAAAAJQAAAAwAAAAFAAAATAAAAGQAAAAaAAAAwQAAAJMBAADZAAAAGgAAAMEAAAB6AQAAGQAAACEA8AAAAAAAAAAAAAAAgD8AAAAAAAAAAAAAgD8AAAAAAAAAAAAAAAAAAAAAAAAAAAAAAAAAAAAAAAAAACUAAAAMAAAAAAAAgCgAAAAMAAAABQAAACUAAAAMAAAAAQAAABgAAAAMAAAAAAAAABIAAAAMAAAAAQAAABYAAAAMAAAAAAAAAFQAAAA4AQAAGwAAAMEAAACSAQAA2QAAAAEAAAAAABtBq6oaQRsAAADBAAAAJwAAAEwAAAAEAAAAGgAAAMEAAACUAQAA2gAAAJwAAABGAGkAcgBtAGEAZABvACAAcABvAHIAOgAgAEoAVQBBAE4AIABKAE8AUwBFACAAVABBAEwAQQBWAEUAUgBBACAAUwBBAEcAVQBJAEUAUgAAAAkAAAAFAAAABwAAABAAAAAKAAAACwAAAAsAAAAFAAAACwAAAAsAAAAHAAAABAAAAAUAAAAHAAAADQAAAAwAAAAOAAAABQAAAAcAAAAOAAAACgAAAAoAAAAFAAAACgAAAAwAAAAJAAAADAAAAAwAAAAKAAAACwAAAAwAAAAFAAAACgAAAAwAAAANAAAADQAAAAUAAAAKAAAACwAAABYAAAAMAAAAAAAAACUAAAAMAAAAAgAAAA4AAAAUAAAAAAAAABAAAAAUAAAA</Object>
  <Object Id="idInvalidSigLnImg">AQAAAGwAAAAAAAAAAAAAAL8BAADfAAAAAAAAAAAAAAD0EAAAdggAACBFTUYAAAEAOCQAALAAAAAGAAAAAAAAAAAAAAAAAAAAgAwAAAgHAAA2AQAArgAAAAAAAAAAAAAAAAAAAPC6BACwpwIACgAAABAAAAAAAAAAAAAAAEsAAAAQAAAAAAAAAAUAAAAeAAAAGAAAAAAAAAAAAAAAwAEAAOAAAAAnAAAAGAAAAAEAAAAAAAAAAAAAAAAAAAAlAAAADAAAAAEAAABMAAAAZAAAAAAAAAAAAAAAvwEAAN8AAAAAAAAAAAAAAMABAADgAAAAIQDwAAAAAAAAAAAAAACAPwAAAAAAAAAAAACAPwAAAAAAAAAAAAAAAAAAAAAAAAAAAAAAAAAAAAAAAAAAJQAAAAwAAAAAAACAKAAAAAwAAAABAAAAJwAAABgAAAABAAAAAAAAAP///wAAAAAAJQAAAAwAAAABAAAATAAAAGQAAAAAAAAAAAAAAL8BAADfAAAAAAAAAAAAAADAAQAA4AAAACEA8AAAAAAAAAAAAAAAgD8AAAAAAAAAAAAAgD8AAAAAAAAAAAAAAAAAAAAAAAAAAAAAAAAAAAAAAAAAACUAAAAMAAAAAAAAgCgAAAAMAAAAAQAAACcAAAAYAAAAAQAAAAAAAADw8PAAAAAAACUAAAAMAAAAAQAAAEwAAABkAAAAAAAAAAAAAAC/AQAA3wAAAAAAAAAAAAAAwAEAAOAAAAAhAPAAAAAAAAAAAAAAAIA/AAAAAAAAAAAAAIA/AAAAAAAAAAAAAAAAAAAAAAAAAAAAAAAAAAAAAAAAAAAlAAAADAAAAAAAAIAoAAAADAAAAAEAAAAnAAAAGAAAAAEAAAAAAAAA8PDwAAAAAAAlAAAADAAAAAEAAABMAAAAZAAAAAAAAAAAAAAAvwEAAN8AAAAAAAAAAAAAAMABAADgAAAAIQDwAAAAAAAAAAAAAACAPwAAAAAAAAAAAACAPwAAAAAAAAAAAAAAAAAAAAAAAAAAAAAAAAAAAAAAAAAAJQAAAAwAAAAAAACAKAAAAAwAAAABAAAAJwAAABgAAAABAAAAAAAAAPDw8AAAAAAAJQAAAAwAAAABAAAATAAAAGQAAAAAAAAAAAAAAL8BAADfAAAAAAAAAAAAAADAAQAA4AAAACEA8AAAAAAAAAAAAAAAgD8AAAAAAAAAAAAAgD8AAAAAAAAAAAAAAAAAAAAAAAAAAAAAAAAAAAAAAAAAACUAAAAMAAAAAAAAgCgAAAAMAAAAAQAAACcAAAAYAAAAAQAAAAAAAADw8PAAAAAAACUAAAAMAAAAAQAAAEwAAABkAAAAAAAAAAAAAAC/AQAA3wAAAAAAAAAAAAAAwAEAAOAAAAAhAPAAAAAAAAAAAAAAAIA/AAAAAAAAAAAAAIA/AAAAAAAAAAAAAAAAAAAAAAAAAAAAAAAAAAAAAAAAAAAlAAAADAAAAAAAAIAoAAAADAAAAAEAAAAnAAAAGAAAAAEAAAAAAAAA////AAAAAAAlAAAADAAAAAEAAABMAAAAZAAAAAAAAAAAAAAAvwEAAN8AAAAAAAAAAAAAAMABAADgAAAAIQDwAAAAAAAAAAAAAACAPwAAAAAAAAAAAACAPwAAAAAAAAAAAAAAAAAAAAAAAAAAAAAAAAAAAAAAAAAAJQAAAAwAAAAAAACAKAAAAAwAAAABAAAAJwAAABgAAAABAAAAAAAAAP///wAAAAAAJQAAAAwAAAABAAAATAAAAGQAAAAAAAAAAAAAAL8BAADfAAAAAAAAAAAAAADAAQAA4AAAACEA8AAAAAAAAAAAAAAAgD8AAAAAAAAAAAAAgD8AAAAAAAAAAAAAAAAAAAAAAAAAAAAAAAAAAAAAAAAAACUAAAAMAAAAAAAAgCgAAAAMAAAAAQAAACcAAAAYAAAAAQAAAAAAAAD///8AAAAAACUAAAAMAAAAAQAAAEwAAABkAAAAAAAAAAYAAAC/AQAAIQAAAAAAAAAGAAAAwAEAABwAAAAhAPAAAAAAAAAAAAAAAIA/AAAAAAAAAAAAAIA/AAAAAAAAAAAAAAAAAAAAAAAAAAAAAAAAAAAAAAAAAAAlAAAADAAAAAAAAIAoAAAADAAAAAEAAAAnAAAAGAAAAAEAAAAAAAAA////AAAAAAAlAAAADAAAAAEAAABMAAAAZAAAABoAAAAGAAAANQAAACEAAAAaAAAABgAAABwAAAAcAAAAIQDwAAAAAAAAAAAAAACAPwAAAAAAAAAAAACAPwAAAAAAAAAAAAAAAAAAAAAAAAAAAAAAAAAAAAAAAAAAJQAAAAwAAAAAAACAKAAAAAwAAAABAAAAUAAAADQHAAAcAAAABgAAADMAAAAdAAAAHAAAAAYAAAAAAAAAAAAAABgAAAAYAAAATAAAACgAAAB0AAAAwAYAAAAAAAAAAAAAGAAAACgAAAAYAAAAGAAAAAEAGAAAAAAAAAAAAAAAAAAAAAAAAAAAAAAAAAAAAAAAAAAAAAAAAAAAAAAAAAAAAAAAAAAAAAAAAAAAAAAAAAAFCyEJFT8AAAAAAAAAAAAAAAAAAAAAAAAAAAAAAAAAAQQOIGAAAAAAAAAAAAAAAAAAAAAAAAAAAAAAAAAAAAAAAAAAAAABAwkeQsYfQ8kQI2oAAAAAAAAAAAAAAAAAAAAAAAAAAAIULIQOH14AAAAAAAAAAAAAAAAAAAAAAAAAAAAAAAAAAAAAAAAAAAAAAAAVLosfQ8kfQ8kKF0YAAAAAAAAAAAAAAAAAAAATKX0aOKoAAQQAAAB7t91LdKBLdKBLdKBLdKBLdKBLdKBLdKBLdKBLdKA8XIAECRgbO7MfQ8keQcQGDiwbKjo7W34EBwsSKHoeQsYHDy8AAAAAAABLdKCPweCozuWJvt+rz+WMwOCrz+WSwuGrz+WMwOCrz+VVc4YFCyMcProfQ8kcPbgFCyEDBQkVLYkfQ8kRJnMAAAAAAAAAAABLdKCs0Obn6eyeyePt7e2lzeTt7e2z0+ft7e2lzeTt7e2s0OaTk5MGCx8aOawfQ8kcProZNqMfQ8kWMZQGCRAAAAAAAAAAAABLdKCEvN+SwuHt7e3t7e3t7e3t7e3t7e3t7e3t7e3t7e3t7e0AAAAAAAABAwsYNaAfQ8kfQ8kaOq4CBA4uSGMAAAAAAAAAAABLdKCs0Obn6ezt7e3t7e3t7e3t7e3t7e3t7e3t7e3t7e3c3NxhYWEEBg4SJ3YfQ8kfQ8kfQ8keQcQLGUsJDxQAAAAAAAAAAABLdKCPweCozuXt7e2+eje+eje+eje+eje+eje+ejerqagUFBUMG1IcProfQ8kfQ8kcProIETQQI2oeQcQSKHoBAgcAAAAAAABLdKCs0Obn6ezt7e3t7e3t7e3t7e3t7e3t7e3t7e0yMjIVL40fQ8kfQ8kfQ8kaOawECRxcXFxTU1MECRwTKX0ZNqMHDy8AAABLdKCPweCozuXt7e2+eje+eje+eje+eje+eje+ejdFRUUULIYfQ8kfQ8kSJ3YHCRGTk5Pt7e2rz+VynroaKDgDBxcMGk4AAABLdKCs0Obn6ezt7e3t7e3t7e3t7e3t7e3t7e3t7e29vb0LDBMMGlAFCyNCQkLIyMjt7e3t7e3t7e2eyeNLdKAAAAAAAAAAAABLdKCPweCozuXt7e3t7e3H2uaTw+GTw+HM3eft7e3t7e3R0dGOjo61tbXt7e3t7e3t7e3t7e2rz+WJvt9LdKAAAAAAAAAAAABLdKCs0Obn6ezt7e3C2OV7t917t917t91/ud7M3eft7e3t7e3t7e3t7e3t7e3t7e3t7e3t7e3t7e2eyeNLdKAAAAAAAAAAAABLdKCPweCozuXt7e2QwuF7t917t917t917t92eyePt7e3t7e3t7e3t7e3t7e3t7e3t7e3t7e2rz+WJvt9LdKAAAAAAAAAAAABLdKCs0Obn6ezt7e2QwuF7t917t917t917t92eyePt7e3t7e3t7e3t7e3t7e3t7e3t7e3t7e3t7e2eyeNLdKAAAAAAAAAAAABLdKCPweCozuXt7e3C2OV7t917t917t91/ud7M3eft7e3t7e3t7e3t7e3t7e3t7e3t7e3t7e2rz+WJvt9LdKAAAAAAAAAAAABLdKCs0Obn6ezt7e3t7e3H2uaTw+GTw+G+1uXt7e3t7e3t7e3t7e3t7e3t7e3t7e3t7e3t7e3t7e2eyeNLdKAAAAAAAAAAAABLdKCEvN+SwuHt7e3t7e3t7e3t7e3t7e3t7e3t7e3t7e3t7e3t7e3t7e3t7e3t7e3t7e3t7e2Tw+GCu95LdKAAAAAAAAAAAABLdKCs0Obn6eyeyePt7e2lzeTt7e2z0+ft7e2lzeTt7e2s0Obt7e2s0Obt7e2s0Obt7e2XxeLt7e2lzeRLdKAAAAAAAAAAAABLdKCPweCozuWJvt+rz+WMwOCrz+WSwuGrz+WMwOCrz+WPweCrz+WPweCrz+WPweCrz+WGvd+rz+WMwOBLdKAAAAAAAAAAAAB7t91LdKBLdKBLdKBLdKBLdKBLdKBLdKBLdKBLdKBLdKBLdKBLdKBLdKBLdKBLdKBLdKBLdKBLdKBLdKB7t90AAAAAAAAAAAAAAAAAAAAAAAAAAAAAAAAAAAAAAAAAAAAAAAAAAAAAAAAAAAAAAAAAAAAAAAAAAAAAAAAAAAAAAAAAAAAAAAAAAAAAAAAAAAAAAAAAAAAAAAAAAAAAAAAAAAAAAAAAAAAAAAAAAAAAAAAAAAAAAAAAAAAAAAAAAAAAAAAAAAAAAAAAAAAAAAAAAAAAAAAnAAAAGAAAAAEAAAAAAAAA////AAAAAAAlAAAADAAAAAEAAABMAAAAZAAAAFAAAAAHAAAA0gAAAB8AAABQAAAABwAAAIMAAAAZAAAAIQDwAAAAAAAAAAAAAACAPwAAAAAAAAAAAACAPwAAAAAAAAAAAAAAAAAAAAAAAAAAAAAAAAAAAAAAAAAAJQAAAAwAAAAAAACAKAAAAAwAAAABAAAAUgAAAHABAAABAAAA7f///wAAAAAAAAAAAAAAAJABAAAAAAABAAAAAHMAZQBnAG8AZQAgAHUAaQAAAAAAAAAAAAAAAAAAAAAAAAAAAAAAAAAAAAAAAAAAAAAAAAAAAAAAAAAAAAAAAAAAAAAA3vE9diBeNnYIk7IDioZHXSIAAADcbnQETOY/2v////94yF0DdMfbXFDJXQMgAAAADwAdANDHXQMCAgAAuMddAwIAAAABAAAAHwEAAAgAAABKJdkFAAAAAAIAAAAgyF0DeMhdA4zTW4MAAAAAJMldA/nwPXZ0x10D8HG3AwAAPXYXAAYA7f///wAAAAAAAAAAAAAAAJABAAAAAAABAAAAAHMAZQBnAG8AZQAgAHUAaQA0e7Cc2MddA41l6XUAADZ2zMddAwAAAADUx10DAAAAANuU2lwAADZ2AAAAABMAFACKhkddIF42duzHXQPE9GN1AAAAAJB7dQTgxDd2ZHYACAAAAAAlAAAADAAAAAEAAAAYAAAADAAAAP8AAAASAAAADAAAAAEAAAAeAAAAGAAAAFAAAAAHAAAA0wAAACAAAAAlAAAADAAAAAEAAABUAAAAqAAAAFEAAAAHAAAA0QAAAB8AAAABAAAAAAAbQauqGkFRAAAABwAAAA8AAABMAAAAAAAAAAAAAAAAAAAA//////////9sAAAARgBpAHIAbQBhACAAbgBvACAAdgDhAGwAaQBkAGEAAAAJAAAABQAAAAcAAAAQAAAACgAAAAUAAAALAAAACwAAAAUAAAAJAAAACgAAAAUAAAAFAAAACwAAAAoAAABLAAAAQAAAADAAAAAFAAAAIAAAAAEAAAABAAAAEAAAAAAAAAAAAAAAwAEAAOAAAAAAAAAAAAAAAMABAADgAAAAUgAAAHABAAACAAAAFAAAAAkAAAAAAAAAAAAAALwCAAAAAAAAAQICIlMAeQBzAHQAZQBtAAAAAAAAAAAAAAAAAAAAAAAAAAAAAAAAAAAAAAAAAAAAAAAAAAAAAAAAAAAAAAAAAAAAAAAAAPx2CQAAADCRuAMAAAAACJOyAwiTsgNghkddAAAAANuU2lwJAAAAAAAAAAAAAAAAAAAAAAAAAPCTsgMAAAAAAAAAAAAAAAAAAAAAAAAAAAAAAAAAAAAAAAAAAAAAAAAAAAAAAAAAAAAAAAAAAAAAAAAAAAAAAAAw510DNFqwnAAABnck6F0D+BD4dgiTsgPblNpcAAAAAAgS+Hb//wAAAAAAAOsS+HbrEvh2VOhdA1joXQNghkddAAAAAAAAAAAAAAAAAAAAAMSu6HUJAAAAjOhdAwcAAACM6F0DAAAAAAEAAAAB2AAAAAIAAAAAAAAAAAAAAAAAAAAAAACQe3UEZHYACAAAAAAlAAAADAAAAAIAAAAnAAAAGAAAAAMAAAAAAAAAAAAAAAAAAAAlAAAADAAAAAMAAABMAAAAZAAAAAAAAAAAAAAA//////////8AAAAAKAAAAAAAAABTAAAAIQDwAAAAAAAAAAAAAACAPwAAAAAAAAAAAACAPwAAAAAAAAAAAAAAAAAAAAAAAAAAAAAAAAAAAAAAAAAAJQAAAAwAAAAAAACAKAAAAAwAAAADAAAAJwAAABgAAAADAAAAAAAAAAAAAAAAAAAAJQAAAAwAAAADAAAATAAAAGQAAAAAAAAAAAAAAP//////////AAAAACgAAADAAQAAAAAAACEA8AAAAAAAAAAAAAAAgD8AAAAAAAAAAAAAgD8AAAAAAAAAAAAAAAAAAAAAAAAAAAAAAAAAAAAAAAAAACUAAAAMAAAAAAAAgCgAAAAMAAAAAwAAACcAAAAYAAAAAwAAAAAAAAAAAAAAAAAAACUAAAAMAAAAAwAAAEwAAABkAAAAAAAAAAAAAAD//////////8ABAAAoAAAAAAAAAFMAAAAhAPAAAAAAAAAAAAAAAIA/AAAAAAAAAAAAAIA/AAAAAAAAAAAAAAAAAAAAAAAAAAAAAAAAAAAAAAAAAAAlAAAADAAAAAAAAIAoAAAADAAAAAMAAAAnAAAAGAAAAAMAAAAAAAAAAAAAAAAAAAAlAAAADAAAAAMAAABMAAAAZAAAAAAAAAB7AAAAvwEAAHwAAAAAAAAAewAAAMABAAACAAAAIQDwAAAAAAAAAAAAAACAPwAAAAAAAAAAAACAPwAAAAAAAAAAAAAAAAAAAAAAAAAAAAAAAAAAAAAAAAAAJQAAAAwAAAAAAACAKAAAAAwAAAADAAAAJwAAABgAAAADAAAAAAAAAP///wAAAAAAJQAAAAwAAAADAAAATAAAAGQAAAAAAAAAKAAAAL8BAAB6AAAAAAAAACgAAADAAQAAUwAAACEA8AAAAAAAAAAAAAAAgD8AAAAAAAAAAAAAgD8AAAAAAAAAAAAAAAAAAAAAAAAAAAAAAAAAAAAAAAAAACUAAAAMAAAAAAAAgCgAAAAMAAAAAwAAACcAAAAYAAAAAwAAAAAAAAD///8AAAAAACUAAAAMAAAAAwAAAEwAAABkAAAADwAAAFcAAAAlAAAAegAAAA8AAABXAAAAFwAAACQAAAAhAPAAAAAAAAAAAAAAAIA/AAAAAAAAAAAAAIA/AAAAAAAAAAAAAAAAAAAAAAAAAAAAAAAAAAAAAAAAAAAlAAAADAAAAAAAAIAoAAAADAAAAAMAAABSAAAAcAEAAAMAAADg////AAAAAAAAAAAAAAAAkAEAAAAAAAEAAAAAYQByAGkAYQBsAAAAAAAAAAAAAAAAAAAAAAAAAAAAAAAAAAAAAAAAAAAAAAAAAAAAAAAAAAAAAAAAAAAAAAAAAAAAXAPe8T12AAAAACAAAADZEAoCgHBeEgiTXAOEwlFdAACyAwAAAAAgAAAAyJdcA6APAACIl1wDjVw2XCAAAAABAAAA20A2XFUw3G9Iu10S/z02XL1XP1wQYJhcSLtdEozCjlwDAAAAlIdag8iXXAMMlVwD+fA9dlyTXAMGAAAAAAA9dmzCjlzg////AAAAAAAAAAAAAAAAkAEAAAAAAAEAAAAAYQByAGkAYQBsAAAAAAAAAAAAAAAAAAAAAAAAAAAAAAAGAAAAAAAAAMSu6HUAAAAAwJRcAwYAAADAlFwDAAAAAAEAAAAB2AAAAAIAAAAAAAAAAAAAkHt1BODEN3ZkdgAIAAAAACUAAAAMAAAAAwAAABgAAAAMAAAAAAAAABIAAAAMAAAAAQAAABYAAAAMAAAACAAAAFQAAABUAAAAEAAAAFcAAAAkAAAAegAAAAEAAAAAABtBq6oaQRAAAAB7AAAAAQAAAEwAAAAEAAAADwAAAFcAAAAmAAAAewAAAFAAAABYAPAAFQAAABYAAAAMAAAAAAAAACUAAAAMAAAAAgAAACcAAAAYAAAABAAAAAAAAAD///8AAAAAACUAAAAMAAAABAAAAEwAAABkAAAAQAAAAC4AAACwAQAAegAAAEAAAAAuAAAAcQEAAE0AAAAhAPAAAAAAAAAAAAAAAIA/AAAAAAAAAAAAAIA/AAAAAAAAAAAAAAAAAAAAAAAAAAAAAAAAAAAAAAAAAAAlAAAADAAAAAAAAIAoAAAADAAAAAQAAAAnAAAAGAAAAAQAAAAAAAAA////AAAAAAAlAAAADAAAAAQAAABMAAAAZAAAAEAAAAAuAAAAsAEAAHQAAABAAAAALgAAAHEBAABHAAAAIQDwAAAAAAAAAAAAAACAPwAAAAAAAAAAAACAPwAAAAAAAAAAAAAAAAAAAAAAAAAAAAAAAAAAAAAAAAAAJQAAAAwAAAAAAACAKAAAAAwAAAAEAAAAJwAAABgAAAAEAAAAAAAAAP///wAAAAAAJQAAAAwAAAAEAAAATAAAAGQAAABAAAAATwAAAIkBAAB0AAAAQAAAAE8AAABKAQAAJgAAACEA8AAAAAAAAAAAAAAAgD8AAAAAAAAAAAAAgD8AAAAAAAAAAAAAAAAAAAAAAAAAAAAAAAAAAAAAAAAAACUAAAAMAAAAAAAAgCgAAAAMAAAABAAAAFIAAABwAQAABAAAAOT///8AAAAAAAAAAAAAAACQAQAAAAAAAQAAAABzAGUAZwBvAGUAIAB1AGkAAAAAAAAAAAAAAAAAAAAAAAAAAAAAAAAAAAAAAAAAAAAAAAAAAAAAAAAAAAAAAAAAAABcA97xPXZPAAAA4JlcA9cQCgZEqTlciDR1BAAAAAAAAAAAAAAAAAAAAECQa1ILaJVcAyAAAAAHAAAAAAAAQgGTXAOIHWMLAAAAAGSVXAMBAAAAAAAAANyTXAAIAAAAAGwlCWQTQhJsh1qD6NEAAISVXAP58D121JNcA/BxtwMAAD12TJZcA+T///8AAAAAAAAAAAAAAACQAQAAAAAAAQAAAABzAGUAZwBvAGUAIAB1AGkAAAAAAAAAAAAAAAAAAAAAAAkAAAAAAAAAxK7odQAAAAA4lVwDCQAAADiVXAMAAAAAAQAAAAHYAAAAAgAAAAAAAAAAAACQe3UE4MQ3dmR2AAgAAAAAJQAAAAwAAAAEAAAAGAAAAAwAAAAAAAAAEgAAAAwAAAABAAAAHgAAABgAAABAAAAATwAAAIoBAAB1AAAAJQAAAAwAAAAEAAAAVAAAAOgAAABBAAAATwAAAIgBAAB0AAAAAQAAAAAAG0GrqhpBQQAAAE8AAAAaAAAATAAAAAAAAAAAAAAAAAAAAP//////////gAAAAEoAdQBhAG4AIABKAG8AcwDpACAAVABhAGwAYQB2AGUAcgBhACAAUwBhAGcAdQBpAGUAcgAKAAAAEAAAAA4AAAAQAAAACAAAAAoAAAAQAAAADAAAAA8AAAAIAAAADwAAAA4AAAAHAAAADgAAAA0AAAAPAAAACgAAAA4AAAAIAAAADwAAAA4AAAAQAAAAEAAAAAcAAAAPAAAACgAAAEsAAABAAAAAMAAAAAUAAAAgAAAAAQAAAAEAAAAQAAAAAAAAAAAAAADAAQAA4AAAAAAAAAAAAAAAwAEAAOAAAAAlAAAADAAAAAIAAAAnAAAAGAAAAAUAAAAAAAAA////AAAAAAAlAAAADAAAAAUAAABMAAAAZAAAAAAAAACDAAAAvwEAANkAAAAAAAAAgwAAAMABAABXAAAAIQDwAAAAAAAAAAAAAACAPwAAAAAAAAAAAACAPwAAAAAAAAAAAAAAAAAAAAAAAAAAAAAAAAAAAAAAAAAAJQAAAAwAAAAAAACAKAAAAAwAAAAFAAAAJwAAABgAAAAFAAAAAAAAAP///wAAAAAAJQAAAAwAAAAFAAAATAAAAGQAAAAaAAAAgwAAAKUBAACbAAAAGgAAAIMAAACMAQAAGQAAACEA8AAAAAAAAAAAAAAAgD8AAAAAAAAAAAAAgD8AAAAAAAAAAAAAAAAAAAAAAAAAAAAAAAAAAAAAAAAAACUAAAAMAAAAAAAAgCgAAAAMAAAABQAAACUAAAAMAAAAAQAAABgAAAAMAAAAAAAAABIAAAAMAAAAAQAAAB4AAAAYAAAAGgAAAIMAAACmAQAAnAAAACUAAAAMAAAAAQAAAFQAAADoAAAAGwAAAIMAAAD7AAAAmwAAAAEAAAAAABtBq6oaQRsAAACDAAAAGgAAAEwAAAAAAAAAAAAAAAAAAAD//////////4AAAABKAHUAYQBuACAASgBvAHMAZQAgAFQAYQBsAGEAdgBlAHIAYQAgAFMAYQBnAHUAaQBlAHIABwAAAAsAAAAKAAAACwAAAAUAAAAHAAAACwAAAAgAAAAKAAAABQAAAAoAAAAKAAAABQAAAAoAAAAJAAAACgAAAAcAAAAKAAAABQAAAAoAAAAKAAAACwAAAAsAAAAFAAAACgAAAAcAAABLAAAAQAAAADAAAAAFAAAAIAAAAAEAAAABAAAAEAAAAAAAAAAAAAAAwAEAAOAAAAAAAAAAAAAAAMABAADgAAAAJQAAAAwAAAACAAAAJwAAABgAAAAFAAAAAAAAAP///wAAAAAAJQAAAAwAAAAFAAAATAAAAGQAAAAaAAAAogAAAKUBAAC6AAAAGgAAAKIAAACMAQAAGQAAACEA8AAAAAAAAAAAAAAAgD8AAAAAAAAAAAAAgD8AAAAAAAAAAAAAAAAAAAAAAAAAAAAAAAAAAAAAAAAAACUAAAAMAAAAAAAAgCgAAAAMAAAABQAAACUAAAAMAAAAAQAAABgAAAAMAAAAAAAAABIAAAAMAAAAAQAAAB4AAAAYAAAAGgAAAKIAAACmAQAAuwAAACUAAAAMAAAAAQAAAFQAAACoAAAAGwAAAKIAAACTAAAAugAAAAEAAAAAABtBq6oaQRsAAACiAAAADwAAAEwAAAAAAAAAAAAAAAAAAAD//////////2wAAABTAGkAbgBkAGkAYwBvACAAVABpAHQAdQBsAGEAcgAAAAoAAAAFAAAACwAAAAsAAAAFAAAACQAAAAsAAAAFAAAACgAAAAUAAAAGAAAACwAAAAUAAAAKAAAABwAAAEsAAABAAAAAMAAAAAUAAAAgAAAAAQAAAAEAAAAQAAAAAAAAAAAAAADAAQAA4AAAAAAAAAAAAAAAwAEAAOAAAAAlAAAADAAAAAIAAAAnAAAAGAAAAAUAAAAAAAAA////AAAAAAAlAAAADAAAAAUAAABMAAAAZAAAABoAAADBAAAAkwEAANkAAAAaAAAAwQAAAHoBAAAZAAAAIQDwAAAAAAAAAAAAAACAPwAAAAAAAAAAAACAPwAAAAAAAAAAAAAAAAAAAAAAAAAAAAAAAAAAAAAAAAAAJQAAAAwAAAAAAACAKAAAAAwAAAAFAAAAJQAAAAwAAAABAAAAGAAAAAwAAAAAAAAAEgAAAAwAAAABAAAAFgAAAAwAAAAAAAAAVAAAADgBAAAbAAAAwQAAAJIBAADZAAAAAQAAAAAAG0GrqhpBGwAAAMEAAAAnAAAATAAAAAQAAAAaAAAAwQAAAJQBAADaAAAAnAAAAEYAaQByAG0AYQBkAG8AIABwAG8AcgA6ACAASgBVAEEATgAgAEoATwBTAEUAIABUAEEATABBAFYARQBSAEEAIABTAEEARwBVAEkARQBSAAAACQAAAAUAAAAHAAAAEAAAAAoAAAALAAAACwAAAAUAAAALAAAACwAAAAcAAAAEAAAABQAAAAcAAAANAAAADAAAAA4AAAAFAAAABwAAAA4AAAAKAAAACgAAAAUAAAAKAAAADAAAAAkAAAAMAAAADAAAAAoAAAALAAAADAAAAAUAAAAKAAAADAAAAA0AAAANAAAABQAAAAoAAAALAAAAFgAAAAwAAAAAAAAAJQAAAAwAAAACAAAADgAAABQAAAAAAAAAEAAAABQAAAA=</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tFs7kqbnY/cJtf2Xc9MdtaNbElQpOVRbIcEziH4PX2s=</DigestValue>
    </Reference>
    <Reference Type="http://www.w3.org/2000/09/xmldsig#Object" URI="#idOfficeObject">
      <DigestMethod Algorithm="http://www.w3.org/2001/04/xmlenc#sha256"/>
      <DigestValue>WZEsNh9FtDNjQFec7avbFYWboLk+0uFh6StG4l39RO0=</DigestValue>
    </Reference>
    <Reference Type="http://uri.etsi.org/01903#SignedProperties" URI="#idSignedProperties">
      <Transforms>
        <Transform Algorithm="http://www.w3.org/TR/2001/REC-xml-c14n-20010315"/>
      </Transforms>
      <DigestMethod Algorithm="http://www.w3.org/2001/04/xmlenc#sha256"/>
      <DigestValue>P38vKsDkoV1RdH0G1SN/MkGEuBYeH2ZJC2H3DBJDl38=</DigestValue>
    </Reference>
    <Reference Type="http://www.w3.org/2000/09/xmldsig#Object" URI="#idValidSigLnImg">
      <DigestMethod Algorithm="http://www.w3.org/2001/04/xmlenc#sha256"/>
      <DigestValue>/N2z/47b5A1GEelQ+i6y2yf56aGIEec5w5UueKKkKRI=</DigestValue>
    </Reference>
    <Reference Type="http://www.w3.org/2000/09/xmldsig#Object" URI="#idInvalidSigLnImg">
      <DigestMethod Algorithm="http://www.w3.org/2001/04/xmlenc#sha256"/>
      <DigestValue>Or4Yl/H/AJyhqR6pqOtkaSrj9qCcd7WW0Ij6KXMhOOE=</DigestValue>
    </Reference>
  </SignedInfo>
  <SignatureValue>Hrc+yEthDrcjNyy1iPWyWJY+QzYuFdUOWgyUP0rItzLJX2K0uLnurldxhLMcIZTzoJJxCLlm+JEk
iATB2IqtdVWq9jA533DDgDZbmAMSPq6v83o3JwMEtyZsic9SyXAmcJ34fVwZWaKEULvjYA7t40eN
MmMMtwKL1DsnS67WilTj8noxr1YTKRvWWkuK4WxRDsZL0CMe+cRYm7dkAGgKdUkQ8SbOmacfFHAp
zeX0QN8UyFJ8/c5A5lKkRKqkmtgab/bl3z2qRz+T/7Ipmyuy4JTVdhHnHFr5giTMRAtx+JAaZkhU
bm/MduPuaLgtUO0Fd19E7BFHbIy9jE3mJXbSag==</SignatureValue>
  <KeyInfo>
    <X509Data>
      <X509Certificate>MIIH9zCCBd+gAwIBAgIINoAg9rBE6OUwDQYJKoZIhvcNAQELBQAwWzEXMBUGA1UEBRMOUlVDIDgwMDUwMTcyLTExGjAYBgNVBAMTEUNBLURPQ1VNRU5UQSBTLkEuMRcwFQYDVQQKEw5ET0NVTUVOVEEgUy5BLjELMAkGA1UEBhMCUFkwHhcNMTkwNjA0MTYxMjE2WhcNMjEwNjAzMTYyMjE2WjCBmTELMAkGA1UEBhMCUFkxFjAUBgNVBAQMDUNBTExJWk8gUEVDQ0kxEjAQBgNVBAUTCUNJMjAzNDY2MTERMA8GA1UEKgwIRkVERVJJQ08xFzAVBgNVBAoMDlBFUlNPTkEgRklTSUNBMREwDwYDVQQLDAhGSVJNQSBGMjEfMB0GA1UEAwwWRkVERVJJQ08gQ0FMTElaTyBQRUNDSTCCASIwDQYJKoZIhvcNAQEBBQADggEPADCCAQoCggEBAO1yWZUw7DZFlbOn0lg+s1cBLQX+W7PeUcVt3azEZ/I8LPK0/StqLafJVfW0DFAeVd/cMgfhODalgY4viZoABXaR0l4C1FALTxbyNevlid7ZOZIMoSGvR3yoaVuUjMXJ0nygN90StcFSv3n2O0DdBuiAMmCU1fQv0ivcTOM3CqumWufaXnQP7XyFjDlUSL9x2t2PJIyNWQmVBLlncTWuZ+kI1m2WspWICA0ycZAYEgjGbXja/hDWc0HsNLbVVfe/GP4zrBCnbBrZjsQvRQ8DnVn3nV4ZQeeaFi6ziSNmu6VUJBg61nszvhjeBDho9vUNRwCz568XWYgF+DODuG222O0CAwEAAaOCA34wggN6MAwGA1UdEwEB/wQCMAAwDgYDVR0PAQH/BAQDAgXgMCoGA1UdJQEB/wQgMB4GCCsGAQUFBwMBBggrBgEFBQcDAgYIKwYBBQUHAwQwHQYDVR0OBBYEFNWfOKUHxHm1tiemgXwgZM2hqBCFMIGWBggrBgEFBQcBAQSBiTCBhjA5BggrBgEFBQcwAYYtaHR0cDovL3d3dy5kb2N1bWVudGEuY29tLnB5L2Zpcm1hZGlnaXRhbC9vc2NwMEkGCCsGAQUFBzAChj1odHRwczovL3d3dy5kb2N1bWVudGEuY29tLnB5L2Zpcm1hZGlnaXRhbC9kZXNjYXJnYXMvY2Fkb2MuY3J0MB8GA1UdIwQYMBaAFEAmrCZcYo/G9QJU5I3BGibW7qWyME8GA1UdHwRIMEYwRKBCoECGPmh0dHBzOi8vd3d3LmRvY3VtZW50YS5jb20ucHkvZmlybWFkaWdpdGFsL2Rlc2Nhcmdhcy9jcmxkb2MuY3JsMCMGA1UdEQQcMBqBGGZjYWxsaXpvQGludmVzdG9yLmNvbS5weTCCAd0GA1UdIASCAdQwggHQMIIBzAYOKwYBBAGC+TsBAQEGAQEwggG4MD8GCCsGAQUFBwIBFjNodHRwczovL3d3dy5kb2N1bWVudGEuY29tLnB5L2Zpcm1hZGlnaXRhbC9kZXNjYXJnYXMwgcAGCCsGAQUFBwICMIGzGoGwRXN0ZSBlcyB1biBjZXJ0aWZpY2FkbyBkZSBwZXJzb25hIGbtc2ljYSBjdXlhIGNsYXZlIHByaXZhZGEgZXN04SBjb250ZW5pZGEgZW4gdW4gbfNkdWxvIGRlIGhhcmR3YXJlIHNlZ3VybyB5IHN1IGZpbmFsaWRhZCBlcyBhdXRlbnRpY2FyIGEgc3UgdGl0dWxhciBvIGdlbmVyYXIgZmlybWFzIGRpZ2l0YWxlcy4wgbEGCCsGAQUFBwICMIGkGoGhVGhpcyBpcyBhbiBlbmQgdXNlciBjZXJ0aWZpY2F0ZSB3aG9zZSBwcml2YXRlIGtleSBpcyBlbWJlZGRlZCB3aXRoaW4gYSBzZWN1cmUgaGFyZHdhcmUgbW9kdWxlIHRoYXQgYWltcyB0byBhdXRoZW50aWNhdGUgaXRzIG93bmVyIG9yIGdlbmVyYXRlIGRpZ2l0YWwgc2lnbmF0dXJlcy4wDQYJKoZIhvcNAQELBQADggIBAB1+e6ZG61DTdFwdQJqOpOQO+44g0NWTf1wFf9JBeXTtjedlhuf8HZwq5XZVYZM+3c3eVTNqha2c6QxonbbWvHLT2EQ+1qtp0lx8fsT6h/enM7kHJ5VLb15od+gZxPfEVjLb8weWJL22JQjS0lP9yVJ5w+Cy5yKDmIE+a8p/G/Qbf2pU4j0yB1RWHvAuLHh9/IGef2QtDCWy5dnDbdcrZowlqGjSXZrJu16W1boPCmH3K9s6cn9MZLc2gYFhRhj22s+Qg4NL8Vg2P+r41iRb/XZyO8ezdTFtR69KMqM3tGKH+J+74dFZF23Wkg/2TCT0SRHo9QH0EQPTwICZucLLM7TMLtQn9uUlumKWO7RML8nNT7P4+6bAp4YsBlj08rruqJQbvd4VWiG9npjbr7JUtnthMiWjkDpiAiFhC+2PQoqxY+r0V7/+ZF8PjeB0kvIeqISN8gLV4bXijQASCOtRsY+Gu8r60ch3Kj4TypbG1wZfx1njXl/vwgurQTkInSLE1OzR2XQO341ctx6HhTE9Kkbfdqz80dGkPcJ7W/mvjALJngRAsQZuzVP7QiEzus3/mPQKmxawTLN75Y4JLGR7x/GW+LT0X3Th1ta9Eo22vBcPvjF3eKZlguOJMK6EihtjOfC4y1ZRALlUfFRSNtSrTuqMa1obXc0nIBYBiQhTv3Qy</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+aqBznDbpYHibqLsOBHv+Qmv3Gr1FnejhEwjInhfh1Y=</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Y+3wJOMP3JY16bEUtgml2qEIrlc/vWMqGQ/VOkXiOUI=</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fELFnqMc531iehO8E10qUnjU3FFGSSVfKvsVGL702GU=</DigestValue>
      </Reference>
      <Reference URI="/xl/drawings/drawing1.xml?ContentType=application/vnd.openxmlformats-officedocument.drawing+xml">
        <DigestMethod Algorithm="http://www.w3.org/2001/04/xmlenc#sha256"/>
        <DigestValue>Z5LCSNJGV+TzIIHLD/zQAngxz+zqKNLd5qVFa6o2GLs=</DigestValue>
      </Reference>
      <Reference URI="/xl/drawings/vmlDrawing1.vml?ContentType=application/vnd.openxmlformats-officedocument.vmlDrawing">
        <DigestMethod Algorithm="http://www.w3.org/2001/04/xmlenc#sha256"/>
        <DigestValue>W2XDc96WyQQrsowW9x3ATHaDV6XWRNtsLdePb2cPLC8=</DigestValue>
      </Reference>
      <Reference URI="/xl/media/image1.jpeg?ContentType=image/jpeg">
        <DigestMethod Algorithm="http://www.w3.org/2001/04/xmlenc#sha256"/>
        <DigestValue>gtntWbl+wkbpWIjrBYC+36tSrRtyqoQX7r0bRgwNDTQ=</DigestValue>
      </Reference>
      <Reference URI="/xl/media/image2.emf?ContentType=image/x-emf">
        <DigestMethod Algorithm="http://www.w3.org/2001/04/xmlenc#sha256"/>
        <DigestValue>RVvugwxgVp3k7sKj1OKYx8hgamNkV33Wt5lXurm/qm0=</DigestValue>
      </Reference>
      <Reference URI="/xl/media/image3.emf?ContentType=image/x-emf">
        <DigestMethod Algorithm="http://www.w3.org/2001/04/xmlenc#sha256"/>
        <DigestValue>vEuUavNQ6DFO8h5mhbNXAIbagqP61Z2zMTXFQP+gEtk=</DigestValue>
      </Reference>
      <Reference URI="/xl/media/image4.emf?ContentType=image/x-emf">
        <DigestMethod Algorithm="http://www.w3.org/2001/04/xmlenc#sha256"/>
        <DigestValue>P2KKi7w4vbO/wKsmhQaqAsOszZx8L7/i1XyX5qUQPYM=</DigestValue>
      </Reference>
      <Reference URI="/xl/media/image5.emf?ContentType=image/x-emf">
        <DigestMethod Algorithm="http://www.w3.org/2001/04/xmlenc#sha256"/>
        <DigestValue>hpXi3ZMlnvdSwmKdDLLIw8Tynm+DpVwV9RjauqKgqKM=</DigestValue>
      </Reference>
      <Reference URI="/xl/printerSettings/printerSettings1.bin?ContentType=application/vnd.openxmlformats-officedocument.spreadsheetml.printerSettings">
        <DigestMethod Algorithm="http://www.w3.org/2001/04/xmlenc#sha256"/>
        <DigestValue>dQty6h4y3OjaBO679MIWuMByZpg6RKGw7ezGcnYUuw0=</DigestValue>
      </Reference>
      <Reference URI="/xl/printerSettings/printerSettings2.bin?ContentType=application/vnd.openxmlformats-officedocument.spreadsheetml.printerSettings">
        <DigestMethod Algorithm="http://www.w3.org/2001/04/xmlenc#sha256"/>
        <DigestValue>/E2xUnaKVvQhybBMAm8SzdIUH7GTLxtcurIpY3UIOPM=</DigestValue>
      </Reference>
      <Reference URI="/xl/printerSettings/printerSettings3.bin?ContentType=application/vnd.openxmlformats-officedocument.spreadsheetml.printerSettings">
        <DigestMethod Algorithm="http://www.w3.org/2001/04/xmlenc#sha256"/>
        <DigestValue>dQty6h4y3OjaBO679MIWuMByZpg6RKGw7ezGcnYUuw0=</DigestValue>
      </Reference>
      <Reference URI="/xl/printerSettings/printerSettings4.bin?ContentType=application/vnd.openxmlformats-officedocument.spreadsheetml.printerSettings">
        <DigestMethod Algorithm="http://www.w3.org/2001/04/xmlenc#sha256"/>
        <DigestValue>dQty6h4y3OjaBO679MIWuMByZpg6RKGw7ezGcnYUuw0=</DigestValue>
      </Reference>
      <Reference URI="/xl/printerSettings/printerSettings5.bin?ContentType=application/vnd.openxmlformats-officedocument.spreadsheetml.printerSettings">
        <DigestMethod Algorithm="http://www.w3.org/2001/04/xmlenc#sha256"/>
        <DigestValue>dQty6h4y3OjaBO679MIWuMByZpg6RKGw7ezGcnYUuw0=</DigestValue>
      </Reference>
      <Reference URI="/xl/sharedStrings.xml?ContentType=application/vnd.openxmlformats-officedocument.spreadsheetml.sharedStrings+xml">
        <DigestMethod Algorithm="http://www.w3.org/2001/04/xmlenc#sha256"/>
        <DigestValue>e3qChXi3cUMTuVcQTyO/MBzY7QAyyGoAOCQeH3DsFzQ=</DigestValue>
      </Reference>
      <Reference URI="/xl/styles.xml?ContentType=application/vnd.openxmlformats-officedocument.spreadsheetml.styles+xml">
        <DigestMethod Algorithm="http://www.w3.org/2001/04/xmlenc#sha256"/>
        <DigestValue>a7ir19gm0TcdBh0ze+FjtD03ef9seCOxzx1hSwFHyp8=</DigestValue>
      </Reference>
      <Reference URI="/xl/theme/theme1.xml?ContentType=application/vnd.openxmlformats-officedocument.theme+xml">
        <DigestMethod Algorithm="http://www.w3.org/2001/04/xmlenc#sha256"/>
        <DigestValue>HZGzVGgBlb8TdKHWKTdHf9neJld6NxNtX99TLOInslw=</DigestValue>
      </Reference>
      <Reference URI="/xl/workbook.xml?ContentType=application/vnd.openxmlformats-officedocument.spreadsheetml.sheet.main+xml">
        <DigestMethod Algorithm="http://www.w3.org/2001/04/xmlenc#sha256"/>
        <DigestValue>BZ56b7RFrMQiG0mGCHKCTlUw42hq2RKYhpstBNrA/Q0=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sheet1.xml?ContentType=application/vnd.openxmlformats-officedocument.spreadsheetml.worksheet+xml">
        <DigestMethod Algorithm="http://www.w3.org/2001/04/xmlenc#sha256"/>
        <DigestValue>x5mtD4A1BkHh5KoTfMs0FJPmRgNSUHiNrwWQMOF8fQc=</DigestValue>
      </Reference>
      <Reference URI="/xl/worksheets/sheet10.xml?ContentType=application/vnd.openxmlformats-officedocument.spreadsheetml.worksheet+xml">
        <DigestMethod Algorithm="http://www.w3.org/2001/04/xmlenc#sha256"/>
        <DigestValue>A2O9C3NBtrUptc28hN8w9vUM/xXtCkcGGPL1upy/LXA=</DigestValue>
      </Reference>
      <Reference URI="/xl/worksheets/sheet11.xml?ContentType=application/vnd.openxmlformats-officedocument.spreadsheetml.worksheet+xml">
        <DigestMethod Algorithm="http://www.w3.org/2001/04/xmlenc#sha256"/>
        <DigestValue>rf3fmjB9Wd8n6U5A7HOlw9EKIRkAq8sdBVJ61c7Af/w=</DigestValue>
      </Reference>
      <Reference URI="/xl/worksheets/sheet12.xml?ContentType=application/vnd.openxmlformats-officedocument.spreadsheetml.worksheet+xml">
        <DigestMethod Algorithm="http://www.w3.org/2001/04/xmlenc#sha256"/>
        <DigestValue>xKfDIQngbaISob0peSmsmZNzrUt5flvqijJOPOSIz+U=</DigestValue>
      </Reference>
      <Reference URI="/xl/worksheets/sheet2.xml?ContentType=application/vnd.openxmlformats-officedocument.spreadsheetml.worksheet+xml">
        <DigestMethod Algorithm="http://www.w3.org/2001/04/xmlenc#sha256"/>
        <DigestValue>aBjBiXn9nSkaRnHoU5syAldugRANoHa8m40+YtjeKRE=</DigestValue>
      </Reference>
      <Reference URI="/xl/worksheets/sheet3.xml?ContentType=application/vnd.openxmlformats-officedocument.spreadsheetml.worksheet+xml">
        <DigestMethod Algorithm="http://www.w3.org/2001/04/xmlenc#sha256"/>
        <DigestValue>jemefwoLzLbiZBFs/S9nCuHE5AUs1FGL0FADwVsOYd8=</DigestValue>
      </Reference>
      <Reference URI="/xl/worksheets/sheet4.xml?ContentType=application/vnd.openxmlformats-officedocument.spreadsheetml.worksheet+xml">
        <DigestMethod Algorithm="http://www.w3.org/2001/04/xmlenc#sha256"/>
        <DigestValue>+sHp5NxUJLvoHyPUgzw/UHsbN1F72ExMkp5eS7PeZRQ=</DigestValue>
      </Reference>
      <Reference URI="/xl/worksheets/sheet5.xml?ContentType=application/vnd.openxmlformats-officedocument.spreadsheetml.worksheet+xml">
        <DigestMethod Algorithm="http://www.w3.org/2001/04/xmlenc#sha256"/>
        <DigestValue>hTEvvxfkwOM0fcSCqD9oGv0X7t5JW49pCYzkx0R7rtU=</DigestValue>
      </Reference>
      <Reference URI="/xl/worksheets/sheet6.xml?ContentType=application/vnd.openxmlformats-officedocument.spreadsheetml.worksheet+xml">
        <DigestMethod Algorithm="http://www.w3.org/2001/04/xmlenc#sha256"/>
        <DigestValue>ahxbeSDnRmwvIWNrjfIwMGOUjFPsLrVCSfZm7gHEWJg=</DigestValue>
      </Reference>
      <Reference URI="/xl/worksheets/sheet7.xml?ContentType=application/vnd.openxmlformats-officedocument.spreadsheetml.worksheet+xml">
        <DigestMethod Algorithm="http://www.w3.org/2001/04/xmlenc#sha256"/>
        <DigestValue>wqKCwEBSbj1HdTTSTwxz38wxJozRvZqyMxrhmVtsths=</DigestValue>
      </Reference>
      <Reference URI="/xl/worksheets/sheet8.xml?ContentType=application/vnd.openxmlformats-officedocument.spreadsheetml.worksheet+xml">
        <DigestMethod Algorithm="http://www.w3.org/2001/04/xmlenc#sha256"/>
        <DigestValue>jVGcmLSvBYXMWQ1Qq6WYfRY4rw0bU0fvqyeK8/Q8X60=</DigestValue>
      </Reference>
      <Reference URI="/xl/worksheets/sheet9.xml?ContentType=application/vnd.openxmlformats-officedocument.spreadsheetml.worksheet+xml">
        <DigestMethod Algorithm="http://www.w3.org/2001/04/xmlenc#sha256"/>
        <DigestValue>D0T7g9bS91vGPweEelQqt479SQaKA1Rku95wdt2OJjI=</DigestValue>
      </Reference>
    </Manifest>
    <SignatureProperties>
      <SignatureProperty Id="idSignatureTime" Target="#idPackageSignature">
        <mdssi:SignatureTime xmlns:mdssi="http://schemas.openxmlformats.org/package/2006/digital-signature">
          <mdssi:Format>YYYY-MM-DDThh:mm:ssTZD</mdssi:Format>
          <mdssi:Value>2020-10-30T20:31:37Z</mdssi:Value>
        </mdssi:SignatureTime>
      </SignatureProperty>
    </SignatureProperties>
  </Object>
  <Object Id="idOfficeObject">
    <SignatureProperties>
      <SignatureProperty Id="idOfficeV1Details" Target="#idPackageSignature">
        <SignatureInfoV1 xmlns="http://schemas.microsoft.com/office/2006/digsig">
          <SetupID>{6D81DFB0-DD73-4593-B4E1-2220608FB06F}</SetupID>
          <SignatureText>Federico CALLIZO PECCI</SignatureText>
          <SignatureImage/>
          <SignatureComments/>
          <WindowsVersion>10.0</WindowsVersion>
          <OfficeVersion>16.0.13231/21</OfficeVersion>
          <ApplicationVersion>16.0.13231</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2020-10-30T20:31:37Z</xd:SigningTime>
          <xd:SigningCertificate>
            <xd:Cert>
              <xd:CertDigest>
                <DigestMethod Algorithm="http://www.w3.org/2001/04/xmlenc#sha256"/>
                <DigestValue>SWmuNmIvaJ4c5L2HTVwypbSqhpbmVolPq4zu1vzP/ek=</DigestValue>
              </xd:CertDigest>
              <xd:IssuerSerial>
                <X509IssuerName>C=PY, O=DOCUMENTA S.A., CN=CA-DOCUMENTA S.A., SERIALNUMBER=RUC 80050172-1</X509IssuerName>
                <X509SerialNumber>3927175118958422245</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qTCCBZGgAwIBAgIQWC+ij8rcjflWoRe765RflzANBgkqhkiG9w0BAQsFADBvMQswCQYDVQQGEwJQWTErMCkGA1UECgwiTWluaXN0ZXJpbyBkZSBJbmR1c3RyaWEgeSBDb21lcmNpbzEzMDEGA1UEAwwqQXV0b3JpZGFkIENlcnRpZmljYWRvcmEgUmHDrXogZGVsIFBhcmFndWF5MB4XDTE2MDEyMTE3MzkwN1oXDTI2MDEyMTE3MzkwN1owWzEXMBUGA1UEBRMOUlVDIDgwMDUwMTcyLTExGjAYBgNVBAMTEUNBLURPQ1VNRU5UQSBTLkEuMRcwFQYDVQQKEw5ET0NVTUVOVEEgUy5BLjELMAkGA1UEBhMCUFkwggIiMA0GCSqGSIb3DQEBAQUAA4ICDwAwggIKAoICAQD945XFHgasDzMiYEmYi3plyca69N8oZ2P/hk+D/VTF+X5H6btEEiBu1KNEf35B5e2pyeOAOBsduFcJAgh3tjNAQGcY057ad1eCdBf6pbXv8Mhio0jlcGSvlmF+OVTTYvTUwF2HbgHDqOiQDJpnDzMhVXmNKfKH7W62QYKp0fKB8F8li1ChNt30za2bqzeTntqq3kCXHlhbjHlLMHqV76MgsEeHuSJMtxOBbQatlxyJRmcEfUyF/hu8A8q3caWLFOzfsJbTfpAxkxo3/ewkRVF/SAj70/3VBrw+IY/9TTTeS2oYrWkurC3tT5KTmwr1mMKIBprkVRVqzWuh+4HyPmgF/u4kqI6A8xiA1mdsk+hCP5zICkEv+qwjP9mK4pq1gTvjvuQ6sbu2+qBaUi5nTr/L81Y5vSvLOR0Hod7GmCx9p7JWMzEVAGmh28F0ZqPt5Ry37w4DLdtrBJPzdyso36OZseNaXM3puukBisbv2vyt2ydUvuLwEbl2oYDKcvfifCLauqlgwCv5BKFuxBDL/KKaxnJZBYKbEtgY9ztwYEY8xyAbyQqH/JAB88VW04vw7GVkdUPu7mw1udKafyJXRrqlsrAbCTWdtwYuXJPj3mi/x3z6+Fg1+kx9izYU/5+DtGLhk3YN0eIObqtjUjBhqT+u1rJ3iZtalwRtDBhEb5ehrQIDAQABo4ICUzCCAk8wEgYDVR0TAQH/BAgwBgEB/wIBADAOBgNVHQ8BAf8EBAMCAQYwHQYDVR0OBBYEFEAmrCZcYo/G9QJU5I3BGibW7qWyMB8GA1UdIwQYMBaAFMLEEfIqaEQMACjsTNYp25L7Xr3WMIGJBggrBgEFBQcBAQR9MHswPgYIKwYBBQUHMAKGMmh0dHA6Ly93d3cuYWNyYWl6Lmdvdi5weS9jcnQvYWNfcmFpel9weV9zaGEyNTYuY3J0MDkGCCsGAQUFBzABhi1odHRwOi8vd3d3LmRvY3VtZW50YS5jb20ucHkvZmlybWFkaWdpdGFsL29jc3AwggEdBgNVHSAEggEUMIIBEDCCAQwGA1UdIDCCAQMwNgYIKwYBBQUHAgEWKmh0dHA6Ly93d3cuYWNyYWl6Lmdvdi5weS9jcHMvcG9saXRpY2FzLnBkZjBmBggrBgEFBQcCAjBaGlhDZXJ0aWZpY2Fkb3MgZW1pdGlkb3MgZGVudHJvIGRlbCBtYXJjbyBkZSBsYSBQS0kgUGFyYWd1YXkgYmFqbyBsYSBqZXJhcnF1aWEgZGUgc3UgQUNSYWl6MGEGCCsGAQUFBwICMFUaU0lzc3VlZCBDZXJ0aWZpY2F0ZXMgaW4gdGhlIHNjb3BlIG9mIHRoZSBQS0kgUGFyYWd1YXkgdW5kZXIgdGhlIGhpZXJhY2h5IG9mIFJPT1QgQ0EuMDwGA1UdHwQ1MDMwMaAvoC2GK2h0dHA6Ly93d3cuYWNyYWl6Lmdvdi5weS9hcmwvYWNfcmFpel9weS5jcmwwDQYJKoZIhvcNAQELBQADggIBAGK+wo/po7oT9Qq40OltXGGgBIA3i4NGFQ5UBsWU3tI+O3jNkBi/9k/BkYHVT9UxWNHUxoZw+QJsAKl5f8wQksVH18Scq5Z+RUSBQ7v1hvvH1m2P7FXcB0nf+nwDVoDyGv57EmhKofwQibUzKajDts6JrsXyugQhVbLynSCw4qPMJLpImpL21LxxVMcryQMYymYUAr3DrMLOUuXxKLXCSOf8oP/PSmBvKldr2xeGJ5kowMxq0Af8mn7+pnm3yi0Ons5plFugKv3eSAmBY3zBS5NGPt9FFY/9FeNbCNXLEIRhaCx3T/6lSfIJZU5fCfLUY3y0hkSwuoK1gf/hHFyqyN/PrJ8E9PbyEzpMYwc51K+PhRRMcrJaD9txveHz8XjDrjjoISL+ZV54LMzUi5sF++nG79TLxDaC4vBtg6I8mOooFqzbsYgM3R4SaElTQIv6dSEZX1wKJXh25RbldqePe4Alnwe3vU97ZrTEpKPQkRM4lPJVElOicbYR1Wx5xrvyFucagF6IVeP4IZLJt1L4rbiSzPq027Q8jECgeJeRQWVKS8nQ8KyMfA0tgAuL3Vtub5pSbMI3xqtQwdJtOgwFj2iVp1BQv3XegF6OySbw/sk46AGWOTwb6vwUPq5TfnuNzO92keBxGg+aWylEC25zYFPYpAq384g5lmVaV53zmp1f</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P8AAAB/AAAAAAAAAAAAAAAjGwAAkQ0AACBFTUYAAAEAABwAAKoAAAAGAAAAAAAAAAAAAAAAAAAAgAcAADgEAAAJAgAAJQEAAAAAAAAAAAAAAAAAACjzBwCIeAQACgAAABAAAAAAAAAAAAAAAEsAAAAQAAAAAAAAAAUAAAAeAAAAGAAAAAAAAAAAAAAAAAEAAIAAAAAnAAAAGAAAAAEAAAA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8PDwAAAAAAAlAAAADAAAAAEAAABMAAAAZAAAAAAAAAAAAAAA/wAAAH8AAAAAAAAAAAAAAAABAACAAAAAIQDwAAAAAAAAAAAAAACAPwAAAAAAAAAAAACAPwAAAAAAAAAAAAAAAAAAAAAAAAAAAAAAAAAAAAAAAAAAJQAAAAwAAAAAAACAKAAAAAwAAAABAAAAJwAAABgAAAABAAAAAAAAAPDw8A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L0AAAAEAAAA9gAAABAAAAC9AAAABAAAADoAAAANAAAAIQDwAAAAAAAAAAAAAACAPwAAAAAAAAAAAACAPwAAAAAAAAAAAAAAAAAAAAAAAAAAAAAAAAAAAAAAAAAAJQAAAAwAAAAAAACAKAAAAAwAAAABAAAAUgAAAHABAAABAAAA9f///wAAAAAAAAAAAAAAAJABAAAAAAABAAAAAHMAZQBnAG8AZQAgAHUAaQAAAAAAAAAAAAAAAAAAAAAAAAAAAAAAAAAAAAAAAAAAAAAAAAAAAAAAAAAAAAAAAAAAAAAA3vHBdyBeVXfw0pEAuE/kZCIAAAAU0p8FC3v9uf////+AxW8AFNF5ZA8ADwDAxG8AFDQVEdjEbwACAgAASQAAAAIAAAABAAAAHwEAAAgAAABKJbwPAAAAAAIAAAAoxW8AgMVvACnXdn4AAAAALMZvAPnwwXd8xG8AAHDkAAAAwXcCAAIA9f///wAAAAAAAAAAAAAAAJABAAAAAAABAAAAAHMAZQBnAG8AZQAgAHUAaQBjxBx14MRvAI1mrHcAAFV31MRvAAAAAADcxG8AAAAAAPGeeGQAAFV3AAAAABMAFAC4T+RkIF5Vd/TEbwBk9Z52AAAAAMgu5ADgxFZ3ZHYACAAAAAAlAAAADAAAAAEAAAAYAAAADAAAAAAAAAASAAAADAAAAAEAAAAeAAAAGAAAAL0AAAAEAAAA9wAAABEAAAAlAAAADAAAAAEAAABUAAAAiAAAAL4AAAAEAAAA9QAAABAAAAABAAAAVRXZQXsJ2UG+AAAABAAAAAoAAABMAAAAAAAAAAAAAAAAAAAA//////////9gAAAAMwAwAC8AMQAwAC8AMgAwADIAMA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xO5nfQZG4AuGWXAAAAAADw0pEA8NKRAI5P5GQAAAAA8Z54ZAkAAAAAAAAAAAAAAAAAAAAAAAAA2NORAAAAAAAAAAAAAAAAAAAAAAAAAAAAAAAAAAAAAAAAAAAAAAAAAAAAAAAAAAAAAAAAAAAAAAAAAAAAAAAAAE4Q6XcAAB11sGVuADgR4nfw0pEA8Z54ZAAAAABIEuJ3//8AAAAAAAArE+J3KxPid+BlbgDkZW4Ajk/kZAAAAAAAAAAAAAAAAAcAAAAAAAAA1K+rdwkAAAAYZm4ABwAAABhmbgAAAAAAAQAAAAHYAAAAAgAAAAAAAAAAAADILuQA4MRWd2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G4A3vHBdyAAAAD0Y24AEw0KhwAAkQAAAAAAIAAAALRobgCgDwAAdGhuAKNZwGEgAAAAAQAAAIs+wGGThSBPIADpE687wGHwSiNiAQAAACAA6RMDAAAAO4kgTyDIGWK0aG4AAAAAAHF3d36QKxliBGZuAPnwwXdUZG4ABAAAAAAAwXcwbBIU4P///wAAAAAAAAAAAAAAAJABAAAAAAABAAAAAGEAcgBpAGEAbAAAAAAAAAAAAAAAAAAAAAAAAAAAAAAABgAAAAAAAADUr6t3AAAAALhlbgAGAAAAuGVuAAAAAAABAAAAAdgAAAACAAAAAAAAAAAAAMgu5ADgxFZ3ZHYACAAAAAAlAAAADAAAAAMAAAAYAAAADAAAAAAAAAASAAAADAAAAAEAAAAWAAAADAAAAAgAAABUAAAAVAAAAAoAAAAnAAAAHgAAAEoAAAABAAAAVRXZQXsJ2UEKAAAASwAAAAEAAABMAAAABAAAAAkAAAAnAAAAIAAAAEsAAABQAAAAWABvAB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DTAAAARwAAACkAAAAzAAAAqwAAABUAAAAhAPAAAAAAAAAAAAAAAIA/AAAAAAAAAAAAAIA/AAAAAAAAAAAAAAAAAAAAAAAAAAAAAAAAAAAAAAAAAAAlAAAADAAAAAAAAIAoAAAADAAAAAQAAABSAAAAcAEAAAQAAADw////AAAAAAAAAAAAAAAAkAEAAAAAAAEAAAAAcwBlAGcAbwBlACAAdQBpAAAAAAAAAAAAAAAAAAAAAAAAAAAAAAAAAAAAAAAAAAAAAAAAAAAAAAAAAAAAAAAAAAAAbgDe8cF3LQAAANhqbgDqEwpJ5KfDYaD6nwUAAAAAAAAAAAAAAAAAAABA2GASFGBmbgAgAAAABwAAAAAAAEIBZG4AYC8QFAAAAABcZm4AAQAAAAAAAADUZG4ACAAAAPjPBRF0kBYU+Xd3fjDCAAB8Zm4A+fDBd8xkbgAAcOQAAADBd0RnbgDw////AAAAAAAAAAAAAAAAkAEAAAAAAAEAAAAAcwBlAGcAbwBlACAAdQBpAAAAAAAAAAAAAAAAAAAAAAAJAAAAAAAAANSvq3cAAAAAMGZuAAkAAAAwZm4AAAAAAAEAAAAB2AAAAAIAAAAAAAAAAAAAyC7kAODEVndkdgAIAAAAACUAAAAMAAAABAAAABgAAAAMAAAAAAAAABIAAAAMAAAAAQAAAB4AAAAYAAAAKQAAADMAAADUAAAASAAAACUAAAAMAAAABAAAAFQAAADQAAAAKgAAADMAAADSAAAARwAAAAEAAABVFdlBewnZQSoAAAAzAAAAFgAAAEwAAAAAAAAAAAAAAAAAAAD//////////3gAAABGAGUAZABlAHIAaQBjAG8AIABDAEEATABMAEkAWgBPACAAUABFAEMAQwBJAAgAAAAIAAAACQAAAAgAAAAGAAAABAAAAAcAAAAJAAAABAAAAAoAAAAKAAAACAAAAAgAAAAEAAAACQAAAAwAAAAEAAAACQAAAAgAAAAKAAAACgAAAAQAAABLAAAAQAAAADAAAAAFAAAAIAAAAAEAAAABAAAAEAAAAAAAAAAAAAAAAAEAAIAAAAAAAAAAAAAAAAABAACAAAAAJQAAAAwAAAACAAAAJwAAABgAAAAFAAAAAAAAAP///wAAAAAAJQAAAAwAAAAFAAAATAAAAGQAAAAAAAAAUAAAAP8AAAB8AAAAAAAAAFAAAAAAAQAALQAAACEA8AAAAAAAAAAAAAAAgD8AAAAAAAAAAAAAgD8AAAAAAAAAAAAAAAAAAAAAAAAAAAAAAAAAAAAAAAAAACUAAAAMAAAAAAAAgCgAAAAMAAAABQAAACcAAAAYAAAABQAAAAAAAAD///8AAAAAACUAAAAMAAAABQAAAEwAAABkAAAACQAAAFAAAAD2AAAAXAAAAAkAAABQAAAA7gAAAA0AAAAhAPAAAAAAAAAAAAAAAIA/AAAAAAAAAAAAAIA/AAAAAAAAAAAAAAAAAAAAAAAAAAAAAAAAAAAAAAAAAAAlAAAADAAAAAAAAIAoAAAADAAAAAUAAAAlAAAADAAAAAEAAAAYAAAADAAAAAAAAAASAAAADAAAAAEAAAAeAAAAGAAAAAkAAABQAAAA9wAAAF0AAAAlAAAADAAAAAEAAABUAAAA0AAAAAoAAABQAAAAdgAAAFwAAAABAAAAVRXZQXsJ2UEKAAAAUAAAABYAAABMAAAAAAAAAAAAAAAAAAAA//////////94AAAARgBlAGQAZQByAGkAYwBvACAAQwBhAGwAbABpAHoAbwAgAFAAZQBjAGMAaQAGAAAABgAAAAcAAAAGAAAABAAAAAMAAAAFAAAABwAAAAMAAAAHAAAABgAAAAMAAAADAAAAAwAAAAUAAAAHAAAAAwAAAAYAAAAGAAAABQAAAAUAAAADAAAASwAAAEAAAAAwAAAABQAAACAAAAABAAAAAQAAABAAAAAAAAAAAAAAAAABAACAAAAAAAAAAAAAAAAAAQAAgAAAACUAAAAMAAAAAgAAACcAAAAYAAAABQAAAAAAAAD///8AAAAAACUAAAAMAAAABQAAAEwAAABkAAAACQAAAGAAAAD2AAAAbAAAAAkAAABgAAAA7gAAAA0AAAAhAPAAAAAAAAAAAAAAAIA/AAAAAAAAAAAAAIA/AAAAAAAAAAAAAAAAAAAAAAAAAAAAAAAAAAAAAAAAAAAlAAAADAAAAAAAAIAoAAAADAAAAAUAAAAlAAAADAAAAAEAAAAYAAAADAAAAAAAAAASAAAADAAAAAEAAAAeAAAAGAAAAAkAAABgAAAA9wAAAG0AAAAlAAAADAAAAAEAAABUAAAArAAAAAoAAABgAAAAVgAAAGwAAAABAAAAVRXZQXsJ2UEKAAAAYAAAABAAAABMAAAAAAAAAAAAAAAAAAAA//////////9sAAAARABpAHIAZQBjAHQAbwByACAAVABpAHQAdQBsAGEAcgAIAAAAAwAAAAQAAAAGAAAABQAAAAQAAAAHAAAABAAAAAMAAAAGAAAAAwAAAAQAAAAHAAAAAwAAAAYAAAAEAAAASwAAAEAAAAAwAAAABQAAACAAAAABAAAAAQAAABAAAAAAAAAAAAAAAAABAACAAAAAAAAAAAAAAAAAAQAAgAAAACUAAAAMAAAAAgAAACcAAAAYAAAABQAAAAAAAAD///8AAAAAACUAAAAMAAAABQAAAEwAAABkAAAACQAAAHAAAADQAAAAfAAAAAkAAABwAAAAyAAAAA0AAAAhAPAAAAAAAAAAAAAAAIA/AAAAAAAAAAAAAIA/AAAAAAAAAAAAAAAAAAAAAAAAAAAAAAAAAAAAAAAAAAAlAAAADAAAAAAAAIAoAAAADAAAAAUAAAAlAAAADAAAAAEAAAAYAAAADAAAAAAAAAASAAAADAAAAAEAAAAWAAAADAAAAAAAAABUAAAAIAEAAAoAAABwAAAAzwAAAHwAAAABAAAAVRXZQXsJ2UEKAAAAcAAAACMAAABMAAAABAAAAAkAAABwAAAA0QAAAH0AAACUAAAARgBpAHIAbQBhAGQAbwAgAHAAbwByADoAIABGAEUARABFAFIASQBDAE8AIABDAEEATABMAEkAWgBPACAAUABFAEMAQwBJAAAABgAAAAMAAAAEAAAACQAAAAYAAAAHAAAABwAAAAMAAAAHAAAABwAAAAQAAAADAAAAAwAAAAYAAAAGAAAACAAAAAYAAAAHAAAAAwAAAAcAAAAJAAAAAwAAAAcAAAAHAAAABQAAAAUAAAADAAAABgAAAAkAAAADAAAABgAAAAYAAAAHAAAABwAAAAMAAAAWAAAADAAAAAAAAAAlAAAADAAAAAIAAAAOAAAAFAAAAAAAAAAQAAAAFAAAAA==</Object>
  <Object Id="idInvalidSigLnImg">AQAAAGwAAAAAAAAAAAAAAP8AAAB/AAAAAAAAAAAAAAAjGwAAkQ0AACBFTUYAAAEAbCEAALEAAAAGAAAAAAAAAAAAAAAAAAAAgAcAADgEAAAJAgAAJQEAAAAAAAAAAAAAAAAAACjzBwCIeAQACgAAABAAAAAAAAAAAAAAAEsAAAAQAAAAAAAAAAUAAAAeAAAAGAAAAAAAAAAAAAAAAAEAAIAAAAAnAAAAGAAAAAEAAAA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8PDwAAAAAAAlAAAADAAAAAEAAABMAAAAZAAAAAAAAAAAAAAA/wAAAH8AAAAAAAAAAAAAAAABAACAAAAAIQDwAAAAAAAAAAAAAACAPwAAAAAAAAAAAACAPwAAAAAAAAAAAAAAAAAAAAAAAAAAAAAAAAAAAAAAAAAAJQAAAAwAAAAAAACAKAAAAAwAAAABAAAAJwAAABgAAAABAAAAAAAAAPDw8A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AkAAAADAAAAGAAAABIAAAAJAAAAAwAAABAAAAAQAAAAIQDwAAAAAAAAAAAAAACAPwAAAAAAAAAAAACAPwAAAAAAAAAAAAAAAAAAAAAAAAAAAAAAAAAAAAAAAAAAJQAAAAwAAAAAAACAKAAAAAwAAAABAAAAFQAAAAwAAAADAAAAcgAAAKAEAAAKAAAAAwAAABcAAAAQAAAACgAAAAMAAAAOAAAADgAAAAAA/wEAAAAAAAAAAAAAgD8AAAAAAAAAAAAAgD8AAAAAAAAAAP///wAAAAAAbAAAADQAAACgAAAAAAQAAA4AAAAOAAAAKAAAABAAAAAQAAAAAQAgAAMAAAAABAAAAAAAAAAAAAAAAAAAAAAAAAAA/wAA/wAA/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ODo6/wsLCzEAAAAADg85PTU31uYAAAAAAAAAADs97f8AAAAAAAAAAAAAAAAAAAAAAAAAAAAAAAA6Ozumpqen//r6+v9OUFD/kZKS/wAAAAAODzk9NTfW5js97f8AAAAAAAAAAAAAAAAAAAAAAAAAAAAAAAAAAAAAOjs7pqanp//6+vr/+vr6//r6+v+srKyvAAAAADs97f81N9bmAAAAAAAAAAAAAAAAAAAAAAAAAAAAAAAAAAAAADo7O6amp6f/+vr6//r6+v88PDw9AAAAADs97f8AAAAADg85PTU31uYAAAAAAAAAAAAAAAAAAAAAAAAAAAAAAAA6Ozumpqen//r6+v88PDw9AAAAADs97f8AAAAAAAAAAAAAAAAODzk9NTfW5gAAAAAAAAAAAAAAAAAAAAAAAAAAOjs7ppGSkv84Ojr/ODo6/xISElEAAAAAAAAAAAAAAAAAAAAAAAAAAAAAAAAAAAAAAAAAAAAAAAAAAAAAAAAAADo7O6ZOUFD/+vr6//r6+v+vr6/xOzs7e0lLS8wAAAAAAAAAAAAAAAAAAAAAAAAAAAAAAAAAAAAAAAAAAAAAAABFR0f2+vr6//r6+v/6+vr/+vr6//r6+v9ISkr4CwsLMQAAAAAAAAAAAAAAAAAAAAAAAAAAAAAAAAAAAAAYGRluiImJ9vr6+v/6+vr/+vr6//r6+v/6+vr/pqen/x4fH4oAAAAAAAAAAAAAAAAAAAAAAAAAAAAAAAAAAAAAGBkZboiJifb6+vr/+vr6//r6+v/6+vr/+vr6/6anp/8eHx+KAAAAAAAAAAAAAAAAAAAAAAAAAAAAAAAAAAAAAAsLCzFISkr4+vr6//r6+v/6+vr/+vr6//r6+v9dXl72EhISUQAAAAAAAAAAAAAAAAAAAAAAAAAAAAAAAAAAAAAAAAAAHh8fimZnZ//6+vr/+vr6//r6+v97fX3/OTs7uwAAAAAAAAAAAAAAAAAAAAAAAAAAAAAAAAAAAAAAAAAAAAAAAAAAAAAYGRluODo6/zg6Ov84Ojr/Hh8figAAAAAAAAAAAAAAAAAAAAAAAAAAAAAAAAAAAAAnAAAAGAAAAAEAAAAAAAAA////AAAAAAAlAAAADAAAAAEAAABMAAAAZAAAACIAAAAEAAAAcQAAABAAAAAiAAAABAAAAFAAAAANAAAAIQDwAAAAAAAAAAAAAACAPwAAAAAAAAAAAACAPwAAAAAAAAAAAAAAAAAAAAAAAAAAAAAAAAAAAAAAAAAAJQAAAAwAAAAAAACAKAAAAAwAAAABAAAAUgAAAHABAAABAAAA9f///wAAAAAAAAAAAAAAAJABAAAAAAABAAAAAHMAZQBnAG8AZQAgAHUAaQAAAAAAAAAAAAAAAAAAAAAAAAAAAAAAAAAAAAAAAAAAAAAAAAAAAAAAAAAAAAAAAAAAAAAA3vHBdyBeVXfw0pEAuE/kZCIAAAAU0p8FC3v9uf////+AxW8AFNF5ZA8ADwDAxG8AFDQVEdjEbwACAgAASQAAAAIAAAABAAAAHwEAAAgAAABKJbwPAAAAAAIAAAAoxW8AgMVvACnXdn4AAAAALMZvAPnwwXd8xG8AAHDkAAAAwXcCAAIA9f///wAAAAAAAAAAAAAAAJABAAAAAAABAAAAAHMAZQBnAG8AZQAgAHUAaQBjxBx14MRvAI1mrHcAAFV31MRvAAAAAADcxG8AAAAAAPGeeGQAAFV3AAAAABMAFAC4T+RkIF5Vd/TEbwBk9Z52AAAAAMgu5ADgxFZ3ZHYACAAAAAAlAAAADAAAAAEAAAAYAAAADAAAAP8AAAASAAAADAAAAAEAAAAeAAAAGAAAACIAAAAEAAAAcgAAABEAAAAlAAAADAAAAAEAAABUAAAAqAAAACMAAAAEAAAAcAAAABAAAAABAAAAVRXZQXsJ2UEjAAAABAAAAA8AAABMAAAAAAAAAAAAAAAAAAAA//////////9sAAAARgBpAHIAbQBhACAAbgBvACAAdgDhAGwAaQBkAGEAAAAGAAAAAwAAAAQAAAAJAAAABgAAAAMAAAAHAAAABwAAAAMAAAAFAAAABgAAAAMAAAADAAAABwAAAAYAAABLAAAAQAAAADAAAAAFAAAAIAAAAAEAAAABAAAAEAAAAAAAAAAAAAAAAAEAAIAAAAAAAAAAAAAAAAABAACAAAAAUgAAAHABAAACAAAAEAAAAAcAAAAAAAAAAAAAALwCAAAAAAAAAQICIlMAeQBzAHQAZQBtAAAAAAAAAAAAAAAAAAAAAAAAAAAAAAAAAAAAAAAAAAAAAAAAAAAAAAAAAAAAAAAAAAAAAAAAAAAADE7md9BkbgC4ZZcAAAAAAPDSkQDw0pEAjk/kZAAAAADxnnhkCQAAAAAAAAAAAAAAAAAAAAAAAADY05EAAAAAAAAAAAAAAAAAAAAAAAAAAAAAAAAAAAAAAAAAAAAAAAAAAAAAAAAAAAAAAAAAAAAAAAAAAAAAAAAAThDpdwAAHXWwZW4AOBHid/DSkQDxnnhkAAAAAEgS4nf//wAAAAAAACsT4ncrE+J34GVuAORlbgCOT+RkAAAAAAAAAAAAAAAABwAAAAAAAADUr6t3CQAAABhmbgAHAAAAGGZuAAAAAAABAAAAAdgAAAACAAAAAAAAAAAAAMgu5ADgxFZ3ZHYACAAAAAAlAAAADAAAAAIAAAAnAAAAGAAAAAMAAAAAAAAAAAAAAAAAAAAlAAAADAAAAAMAAABMAAAAZAAAAAAAAAAAAAAA//////////8AAAAAFgAAAAAAAAA1AAAAIQDwAAAAAAAAAAAAAACAPwAAAAAAAAAAAACAPwAAAAAAAAAAAAAAAAAAAAAAAAAAAAAAAAAAAAAAAAAAJQAAAAwAAAAAAACAKAAAAAwAAAADAAAAJwAAABgAAAADAAAAAAAAAAAAAAAAAAAAJQAAAAwAAAADAAAATAAAAGQAAAAAAAAAAAAAAP//////////AAAAABYAAAAAAQAAAAAAACEA8AAAAAAAAAAAAAAAgD8AAAAAAAAAAAAAgD8AAAAAAAAAAAAAAAAAAAAAAAAAAAAAAAAAAAAAAAAAACUAAAAMAAAAAAAAgCgAAAAMAAAAAwAAACcAAAAYAAAAAwAAAAAAAAAAAAAAAAAAACUAAAAMAAAAAwAAAEwAAABkAAAAAAAAAAAAAAD//////////wABAAAWAAAAAAAAADUAAAAhAPAAAAAAAAAAAAAAAIA/AAAAAAAAAAAAAIA/AAAAAAAAAAAAAAAAAAAAAAAAAAAAAAAAAAAAAAAAAAAlAAAADAAAAAAAAIAoAAAADAAAAAMAAAAnAAAAGAAAAAMAAAAAAAAAAAAAAAAAAAAlAAAADAAAAAMAAABMAAAAZAAAAAAAAABLAAAA/wAAAEwAAAAAAAAASwAAAAABAAACAAAAIQDwAAAAAAAAAAAAAACAPwAAAAAAAAAAAACAPwAAAAAAAAAAAAAAAAAAAAAAAAAAAAAAAAAAAAAAAAAAJQAAAAwAAAAAAACAKAAAAAwAAAADAAAAJwAAABgAAAADAAAAAAAAAP///wAAAAAAJQAAAAwAAAADAAAATAAAAGQAAAAAAAAAFgAAAP8AAABKAAAAAAAAABYAAAAAAQAANQAAACEA8AAAAAAAAAAAAAAAgD8AAAAAAAAAAAAAgD8AAAAAAAAAAAAAAAAAAAAAAAAAAAAAAAAAAAAAAAAAACUAAAAMAAAAAAAAgCgAAAAMAAAAAwAAACcAAAAYAAAAAwAAAAAAAAD///8AAAAAACUAAAAMAAAAAwAAAEwAAABkAAAACQAAACcAAAAfAAAASgAAAAkAAAAnAAAAFwAAACQAAAAhAPAAAAAAAAAAAAAAAIA/AAAAAAAAAAAAAIA/AAAAAAAAAAAAAAAAAAAAAAAAAAAAAAAAAAAAAAAAAAAlAAAADAAAAAAAAIAoAAAADAAAAAMAAABSAAAAcAEAAAMAAADg////AAAAAAAAAAAAAAAAkAEAAAAAAAEAAAAAYQByAGkAYQBsAAAAAAAAAAAAAAAAAAAAAAAAAAAAAAAAAAAAAAAAAAAAAAAAAAAAAAAAAAAAAAAAAAAAAAAAAAAAbgDe8cF3IAAAAPRjbgATDQqHAACRAAAAAAAgAAAAtGhuAKAPAAB0aG4Ao1nAYSAAAAABAAAAiz7AYZOFIE8gAOkTrzvAYfBKI2IBAAAAIADpEwMAAAA7iSBPIMgZYrRobgAAAAAAcXd3fpArGWIEZm4A+fDBd1RkbgAEAAAAAADBdzBsEhTg////AAAAAAAAAAAAAAAAkAEAAAAAAAEAAAAAYQByAGkAYQBsAAAAAAAAAAAAAAAAAAAAAAAAAAAAAAAGAAAAAAAAANSvq3cAAAAAuGVuAAYAAAC4ZW4AAAAAAAEAAAAB2AAAAAIAAAAAAAAAAAAAyC7kAODEVndkdgAIAAAAACUAAAAMAAAAAwAAABgAAAAMAAAAAAAAABIAAAAMAAAAAQAAABYAAAAMAAAACAAAAFQAAABUAAAACgAAACcAAAAeAAAASgAAAAEAAABVFdlBewnZQQoAAABLAAAAAQAAAEwAAAAEAAAACQAAACcAAAAgAAAASwAAAFAAAABYAAAAFQAAABYAAAAMAAAAAAAAACUAAAAMAAAAAgAAACcAAAAYAAAABAAAAAAAAAD///8AAAAAACUAAAAMAAAABAAAAEwAAABkAAAAKQAAABkAAAD2AAAASgAAACkAAAAZAAAAzgAAADIAAAAhAPAAAAAAAAAAAAAAAIA/AAAAAAAAAAAAAIA/AAAAAAAAAAAAAAAAAAAAAAAAAAAAAAAAAAAAAAAAAAAlAAAADAAAAAAAAIAoAAAADAAAAAQAAAAnAAAAGAAAAAQAAAAAAAAA////AAAAAAAlAAAADAAAAAQAAABMAAAAZAAAACkAAAAZAAAA9gAAAEcAAAApAAAAGQAAAM4AAAAvAAAAIQDwAAAAAAAAAAAAAACAPwAAAAAAAAAAAACAPwAAAAAAAAAAAAAAAAAAAAAAAAAAAAAAAAAAAAAAAAAAJQAAAAwAAAAAAACAKAAAAAwAAAAEAAAAJwAAABgAAAAEAAAAAAAAAP///wAAAAAAJQAAAAwAAAAEAAAATAAAAGQAAAApAAAAMwAAANMAAABHAAAAKQAAADMAAACrAAAAFQAAACEA8AAAAAAAAAAAAAAAgD8AAAAAAAAAAAAAgD8AAAAAAAAAAAAAAAAAAAAAAAAAAAAAAAAAAAAAAAAAACUAAAAMAAAAAAAAgCgAAAAMAAAABAAAAFIAAABwAQAABAAAAPD///8AAAAAAAAAAAAAAACQAQAAAAAAAQAAAABzAGUAZwBvAGUAIAB1AGkAAAAAAAAAAAAAAAAAAAAAAAAAAAAAAAAAAAAAAAAAAAAAAAAAAAAAAAAAAAAAAAAAAABuAN7xwXctAAAA2GpuAOoTCknkp8NhoPqfBQAAAAAAAAAAAAAAAAAAAEDYYBIUYGZuACAAAAAHAAAAAAAAQgFkbgBgLxAUAAAAAFxmbgABAAAAAAAAANRkbgAIAAAA+M8FEXSQFhT5d3d+MMIAAHxmbgD58MF3zGRuAABw5AAAAMF3RGduAPD///8AAAAAAAAAAAAAAACQAQAAAAAAAQAAAABzAGUAZwBvAGUAIAB1AGkAAAAAAAAAAAAAAAAAAAAAAAkAAAAAAAAA1K+rdwAAAAAwZm4ACQAAADBmbgAAAAAAAQAAAAHYAAAAAgAAAAAAAAAAAADILuQA4MRWd2R2AAgAAAAAJQAAAAwAAAAEAAAAGAAAAAwAAAAAAAAAEgAAAAwAAAABAAAAHgAAABgAAAApAAAAMwAAANQAAABIAAAAJQAAAAwAAAAEAAAAVAAAANAAAAAqAAAAMwAAANIAAABHAAAAAQAAAFUV2UF7CdlBKgAAADMAAAAWAAAATAAAAAAAAAAAAAAAAAAAAP//////////eAAAAEYAZQBkAGUAcgBpAGMAbwAgAEMAQQBMAEwASQBaAE8AIABQAEUAQwBDAEkACAAAAAgAAAAJAAAACAAAAAYAAAAEAAAABwAAAAkAAAAEAAAACgAAAAoAAAAIAAAACAAAAAQAAAAJAAAADAAAAAQAAAAJAAAACAAAAAoAAAAKAAAABAAAAEsAAABAAAAAMAAAAAUAAAAgAAAAAQAAAAEAAAAQAAAAAAAAAAAAAAAAAQAAgAAAAAAAAAAAAAAAAAEAAIAAAAAlAAAADAAAAAIAAAAnAAAAGAAAAAUAAAAAAAAA////AAAAAAAlAAAADAAAAAUAAABMAAAAZAAAAAAAAABQAAAA/wAAAHwAAAAAAAAAUAAAAAABAAAtAAAAIQDwAAAAAAAAAAAAAACAPwAAAAAAAAAAAACAPwAAAAAAAAAAAAAAAAAAAAAAAAAAAAAAAAAAAAAAAAAAJQAAAAwAAAAAAACAKAAAAAwAAAAFAAAAJwAAABgAAAAFAAAAAAAAAP///wAAAAAAJQAAAAwAAAAFAAAATAAAAGQAAAAJAAAAUAAAAPYAAABcAAAACQAAAFAAAADuAAAADQAAACEA8AAAAAAAAAAAAAAAgD8AAAAAAAAAAAAAgD8AAAAAAAAAAAAAAAAAAAAAAAAAAAAAAAAAAAAAAAAAACUAAAAMAAAAAAAAgCgAAAAMAAAABQAAACUAAAAMAAAAAQAAABgAAAAMAAAAAAAAABIAAAAMAAAAAQAAAB4AAAAYAAAACQAAAFAAAAD3AAAAXQAAACUAAAAMAAAAAQAAAFQAAADQAAAACgAAAFAAAAB2AAAAXAAAAAEAAABVFdlBewnZQQoAAABQAAAAFgAAAEwAAAAAAAAAAAAAAAAAAAD//////////3gAAABGAGUAZABlAHIAaQBjAG8AIABDAGEAbABsAGkAegBvACAAUABlAGMAYwBpAAYAAAAGAAAABwAAAAYAAAAEAAAAAwAAAAUAAAAHAAAAAwAAAAcAAAAGAAAAAwAAAAMAAAADAAAABQAAAAcAAAADAAAABgAAAAYAAAAFAAAABQAAAAMAAABLAAAAQAAAADAAAAAFAAAAIAAAAAEAAAABAAAAEAAAAAAAAAAAAAAAAAEAAIAAAAAAAAAAAAAAAAABAACAAAAAJQAAAAwAAAACAAAAJwAAABgAAAAFAAAAAAAAAP///wAAAAAAJQAAAAwAAAAFAAAATAAAAGQAAAAJAAAAYAAAAPYAAABsAAAACQAAAGAAAADuAAAADQAAACEA8AAAAAAAAAAAAAAAgD8AAAAAAAAAAAAAgD8AAAAAAAAAAAAAAAAAAAAAAAAAAAAAAAAAAAAAAAAAACUAAAAMAAAAAAAAgCgAAAAMAAAABQAAACUAAAAMAAAAAQAAABgAAAAMAAAAAAAAABIAAAAMAAAAAQAAAB4AAAAYAAAACQAAAGAAAAD3AAAAbQAAACUAAAAMAAAAAQAAAFQAAACsAAAACgAAAGAAAABWAAAAbAAAAAEAAABVFdlBewnZQQoAAABgAAAAEAAAAEwAAAAAAAAAAAAAAAAAAAD//////////2wAAABEAGkAcgBlAGMAdABvAHIAIABUAGkAdAB1AGwAYQByAAgAAAADAAAABAAAAAYAAAAFAAAABAAAAAcAAAAEAAAAAwAAAAYAAAADAAAABAAAAAcAAAADAAAABgAAAAQAAABLAAAAQAAAADAAAAAFAAAAIAAAAAEAAAABAAAAEAAAAAAAAAAAAAAAAAEAAIAAAAAAAAAAAAAAAAABAACAAAAAJQAAAAwAAAACAAAAJwAAABgAAAAFAAAAAAAAAP///wAAAAAAJQAAAAwAAAAFAAAATAAAAGQAAAAJAAAAcAAAANAAAAB8AAAACQAAAHAAAADIAAAADQAAACEA8AAAAAAAAAAAAAAAgD8AAAAAAAAAAAAAgD8AAAAAAAAAAAAAAAAAAAAAAAAAAAAAAAAAAAAAAAAAACUAAAAMAAAAAAAAgCgAAAAMAAAABQAAACUAAAAMAAAAAQAAABgAAAAMAAAAAAAAABIAAAAMAAAAAQAAABYAAAAMAAAAAAAAAFQAAAAgAQAACgAAAHAAAADPAAAAfAAAAAEAAABVFdlBewnZQQoAAABwAAAAIwAAAEwAAAAEAAAACQAAAHAAAADRAAAAfQAAAJQAAABGAGkAcgBtAGEAZABvACAAcABvAHIAOgAgAEYARQBEAEUAUgBJAEMATwAgAEMAQQBMAEwASQBaAE8AIABQAEUAQwBDAEkAAAAGAAAAAwAAAAQAAAAJAAAABgAAAAcAAAAHAAAAAwAAAAcAAAAHAAAABAAAAAMAAAADAAAABgAAAAYAAAAIAAAABgAAAAcAAAADAAAABwAAAAkAAAADAAAABwAAAAcAAAAFAAAABQAAAAMAAAAGAAAACQAAAAMAAAAGAAAABgAAAAcAAAAHAAAAAwAAABYAAAAMAAAAAAAAACUAAAAMAAAAAgAAAA4AAAAUAAAAAAAAABAAAAAUAAAA</Object>
</Signature>
</file>

<file path=_xmlsignatures/sig3.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uankAz/72l1hSmsxSkzyiKW18O+gFANziJABYPAoUdA=</DigestValue>
    </Reference>
    <Reference Type="http://www.w3.org/2000/09/xmldsig#Object" URI="#idOfficeObject">
      <DigestMethod Algorithm="http://www.w3.org/2001/04/xmlenc#sha256"/>
      <DigestValue>6pzN/umpRrhMBQXWZnrpql9m7bzpA0dUGI6v5o17fQ8=</DigestValue>
    </Reference>
    <Reference Type="http://uri.etsi.org/01903#SignedProperties" URI="#idSignedProperties">
      <Transforms>
        <Transform Algorithm="http://www.w3.org/TR/2001/REC-xml-c14n-20010315"/>
      </Transforms>
      <DigestMethod Algorithm="http://www.w3.org/2001/04/xmlenc#sha256"/>
      <DigestValue>llbf27qGe4tJqxiYqubHE/hkDs3sQ0sQV5SqVC2vlpA=</DigestValue>
    </Reference>
    <Reference Type="http://www.w3.org/2000/09/xmldsig#Object" URI="#idValidSigLnImg">
      <DigestMethod Algorithm="http://www.w3.org/2001/04/xmlenc#sha256"/>
      <DigestValue>6qoGqXIuf4Yo+mfaoR6Ao2mw0IDQj207WYRrGBDu/Tk=</DigestValue>
    </Reference>
    <Reference Type="http://www.w3.org/2000/09/xmldsig#Object" URI="#idInvalidSigLnImg">
      <DigestMethod Algorithm="http://www.w3.org/2001/04/xmlenc#sha256"/>
      <DigestValue>lTOilH06DmC3Tyf4DOhZZqOfJdypBfEOwqIjud8idu4=</DigestValue>
    </Reference>
  </SignedInfo>
  <SignatureValue>YiLuZ+v4EhM5BklI50c9XckThnlsNRAngS/HOx4eFtF9GgO5tkEgezMvmXp631k/PMFQC/EbhMUA
IyqDUNKoC/RX6xr48vHskICYhJUOklBPOUZ7SScCqA28I0qAUOWBSmOi1uOhd4rlyiCu5MaUx9pi
+JJIozcyoAkZEWj2J8qusxTSknIXknOKoQaAqPg/lp+pDIoVJhhNPNKyyWkQZjkRZm+5OXjKnwh+
as9CpFMDAdbvStdgXMhpyf/14dSJSDOJ1A8bnPCbq0c18/EPy9yp769VdSCGSYXorpsTs+uZqJCL
gOwO5JjPh7IOTAampnpHpeeOyq0ScAiKhaGRIQ==</SignatureValue>
  <KeyInfo>
    <X509Data>
      <X509Certificate>MIIH/TCCBeWgAwIBAgIIfadh7InbXLIwDQYJKoZIhvcNAQELBQAwWzEXMBUGA1UEBRMOUlVDIDgwMDUwMTcyLTExGjAYBgNVBAMTEUNBLURPQ1VNRU5UQSBTLkEuMRcwFQYDVQQKEw5ET0NVTUVOVEEgUy5BLjELMAkGA1UEBhMCUFkwHhcNMTkwNjA0MTUzMDI4WhcNMjEwNjAzMTU0MDI4WjCBoTELMAkGA1UEBhMCUFkxFjAUBgNVBAQMDU5FRkZBIFBFUlNBTk8xEjAQBgNVBAUTCUNJMTQ4ODQ3MjEVMBMGA1UEKgwMQU5BIENSSVNUSU5BMRcwFQYDVQQKDA5QRVJTT05BIEZJU0lDQTERMA8GA1UECwwIRklSTUEgRjIxIzAhBgNVBAMMGkFOQSBDUklTVElOQSBORUZGQSBQRVJTQU5PMIIBIjANBgkqhkiG9w0BAQEFAAOCAQ8AMIIBCgKCAQEAsQw7Ce5b70+nf2lIOuU+dxAAQ1EvYpJOHwB/+llAyFNFZ7wBlp7N6xLsTlRk5nUSw5a2E8LN+tj/O96/zmUtdo836zYmEAhxsG4hU+mwT4lzf5RcddHGLHAT4R4X57Lr1jJXKjXTy5Gh8h0PaW0ewE5xYladTjNY4NiPkpUm/HyMuiM3EqFuA8iKLjZ7R9l9eUb3C2vNb5t1fqLZDyxi6+vUdw563BFOvu4RWSKtTjt4pQ+aHQauafnbyYFHzvtTThacRWIlQqilh4azFZy+jiG4e0O1nLWtku/FdRGZMNfQt2t1hoJ9n99epuZJE6FrHrvs8WPGk2lvtiuAFETv/QIDAQABo4IDfDCCA3gwDAYDVR0TAQH/BAIwADAOBgNVHQ8BAf8EBAMCBeAwKgYDVR0lAQH/BCAwHgYIKwYBBQUHAwEGCCsGAQUFBwMCBggrBgEFBQcDBDAdBgNVHQ4EFgQUA/zKkiov3OEIw0r2Gkwxr5E7bzMwgZYGCCsGAQUFBwEBBIGJMIGGMDkGCCsGAQUFBzABhi1odHRwOi8vd3d3LmRvY3VtZW50YS5jb20ucHkvZmlybWFkaWdpdGFsL29zY3AwSQYIKwYBBQUHMAKGPWh0dHBzOi8vd3d3LmRvY3VtZW50YS5jb20ucHkvZmlybWFkaWdpdGFsL2Rlc2Nhcmdhcy9jYWRvYy5jcnQwHwYDVR0jBBgwFoAUQCasJlxij8b1AlTkjcEaJtbupbIwTwYDVR0fBEgwRjBEoEKgQIY+aHR0cHM6Ly93d3cuZG9jdW1lbnRhLmNvbS5weS9maXJtYWRpZ2l0YWwvZGVzY2FyZ2FzL2NybGRvYy5jcmwwIQYDVR0RBBowGIEWYW5lZmZhQGludmVzdG9yLmNvbS5weTCCAd0GA1UdIASCAdQwggHQMIIBzAYOKwYBBAGC+TsBAQEGAQEwggG4MD8GCCsGAQUFBwIBFjNodHRwczovL3d3dy5kb2N1bWVudGEuY29tLnB5L2Zpcm1hZGlnaXRhbC9kZXNjYXJnYXMwgcAGCCsGAQUFBwICMIGzGoGwRXN0ZSBlcyB1biBjZXJ0aWZpY2FkbyBkZSBwZXJzb25hIGbtc2ljYSBjdXlhIGNsYXZlIHByaXZhZGEgZXN04SBjb250ZW5pZGEgZW4gdW4gbfNkdWxvIGRlIGhhcmR3YXJlIHNlZ3VybyB5IHN1IGZpbmFsaWRhZCBlcyBhdXRlbnRpY2FyIGEgc3UgdGl0dWxhciBvIGdlbmVyYXIgZmlybWFzIGRpZ2l0YWxlcy4wgbEGCCsGAQUFBwICMIGkGoGhVGhpcyBpcyBhbiBlbmQgdXNlciBjZXJ0aWZpY2F0ZSB3aG9zZSBwcml2YXRlIGtleSBpcyBlbWJlZGRlZCB3aXRoaW4gYSBzZWN1cmUgaGFyZHdhcmUgbW9kdWxlIHRoYXQgYWltcyB0byBhdXRoZW50aWNhdGUgaXRzIG93bmVyIG9yIGdlbmVyYXRlIGRpZ2l0YWwgc2lnbmF0dXJlcy4wDQYJKoZIhvcNAQELBQADggIBACb00FwTajSXz9oI3+v7+sYV+iHd9Mj4aolRcbIZ2Hb1OLBvFmekgxma022x1dWCoiLzDoI66Uwq7+0NoZjYtqf2gRQu5lhcXFtUwiIUacgaOh4s1dBnhhfLbdSSeMv271bsJePkh0iJW0wF8pLJILOudugvgpEvlF1HeOrt92+8CXlQbygy38O3zwpFfhEbbHgEhjCxppe7FkZ4bxGLhNELZLTCq+jUr/6bZldBXqqHwbxKk8SaLCIlQht+YqE6ioGf5z0DHQtFzbdXj4jqtZ4puAHU+EXF+FGFdGzhvYrDw2md8bBo/wTWKYrkNzp3wVx1bR0zKTbSdkZdUwUUJUP5C98K/naGznd6VxJ9j0ct+9rQK0W3ojjWvjXUiC6VjipoFKA8YJHyJTNRBHZgRcXYTUaHj49UV5OEVgduQqnoq4htMIaOtM4JOYpQPxJUBuqHJEFAV74lezvGicydzJdXB4bbVIlQKynAqe0vmKv15hVLSiiO9Uy8xbyD60fRe2OiqlQ473XRiqCGoayzN25VbWelTPu76g1RnUuMH62mXBBj9iQm9eTBbEu2zN+VzKCMXVKVVK/weh3SVMO2ipMVTBJRAgj9SjyertAwpqHF17A5l8N/WRscHZQCE+OcQLGup0RVaUZorgrkc0R/AcO8Xp4bu3DFINsheo2PYpYC</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+aqBznDbpYHibqLsOBHv+Qmv3Gr1FnejhEwjInhfh1Y=</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Y+3wJOMP3JY16bEUtgml2qEIrlc/vWMqGQ/VOkXiOUI=</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fELFnqMc531iehO8E10qUnjU3FFGSSVfKvsVGL702GU=</DigestValue>
      </Reference>
      <Reference URI="/xl/drawings/drawing1.xml?ContentType=application/vnd.openxmlformats-officedocument.drawing+xml">
        <DigestMethod Algorithm="http://www.w3.org/2001/04/xmlenc#sha256"/>
        <DigestValue>Z5LCSNJGV+TzIIHLD/zQAngxz+zqKNLd5qVFa6o2GLs=</DigestValue>
      </Reference>
      <Reference URI="/xl/drawings/vmlDrawing1.vml?ContentType=application/vnd.openxmlformats-officedocument.vmlDrawing">
        <DigestMethod Algorithm="http://www.w3.org/2001/04/xmlenc#sha256"/>
        <DigestValue>W2XDc96WyQQrsowW9x3ATHaDV6XWRNtsLdePb2cPLC8=</DigestValue>
      </Reference>
      <Reference URI="/xl/media/image1.jpeg?ContentType=image/jpeg">
        <DigestMethod Algorithm="http://www.w3.org/2001/04/xmlenc#sha256"/>
        <DigestValue>gtntWbl+wkbpWIjrBYC+36tSrRtyqoQX7r0bRgwNDTQ=</DigestValue>
      </Reference>
      <Reference URI="/xl/media/image2.emf?ContentType=image/x-emf">
        <DigestMethod Algorithm="http://www.w3.org/2001/04/xmlenc#sha256"/>
        <DigestValue>RVvugwxgVp3k7sKj1OKYx8hgamNkV33Wt5lXurm/qm0=</DigestValue>
      </Reference>
      <Reference URI="/xl/media/image3.emf?ContentType=image/x-emf">
        <DigestMethod Algorithm="http://www.w3.org/2001/04/xmlenc#sha256"/>
        <DigestValue>vEuUavNQ6DFO8h5mhbNXAIbagqP61Z2zMTXFQP+gEtk=</DigestValue>
      </Reference>
      <Reference URI="/xl/media/image4.emf?ContentType=image/x-emf">
        <DigestMethod Algorithm="http://www.w3.org/2001/04/xmlenc#sha256"/>
        <DigestValue>P2KKi7w4vbO/wKsmhQaqAsOszZx8L7/i1XyX5qUQPYM=</DigestValue>
      </Reference>
      <Reference URI="/xl/media/image5.emf?ContentType=image/x-emf">
        <DigestMethod Algorithm="http://www.w3.org/2001/04/xmlenc#sha256"/>
        <DigestValue>hpXi3ZMlnvdSwmKdDLLIw8Tynm+DpVwV9RjauqKgqKM=</DigestValue>
      </Reference>
      <Reference URI="/xl/printerSettings/printerSettings1.bin?ContentType=application/vnd.openxmlformats-officedocument.spreadsheetml.printerSettings">
        <DigestMethod Algorithm="http://www.w3.org/2001/04/xmlenc#sha256"/>
        <DigestValue>dQty6h4y3OjaBO679MIWuMByZpg6RKGw7ezGcnYUuw0=</DigestValue>
      </Reference>
      <Reference URI="/xl/printerSettings/printerSettings2.bin?ContentType=application/vnd.openxmlformats-officedocument.spreadsheetml.printerSettings">
        <DigestMethod Algorithm="http://www.w3.org/2001/04/xmlenc#sha256"/>
        <DigestValue>/E2xUnaKVvQhybBMAm8SzdIUH7GTLxtcurIpY3UIOPM=</DigestValue>
      </Reference>
      <Reference URI="/xl/printerSettings/printerSettings3.bin?ContentType=application/vnd.openxmlformats-officedocument.spreadsheetml.printerSettings">
        <DigestMethod Algorithm="http://www.w3.org/2001/04/xmlenc#sha256"/>
        <DigestValue>dQty6h4y3OjaBO679MIWuMByZpg6RKGw7ezGcnYUuw0=</DigestValue>
      </Reference>
      <Reference URI="/xl/printerSettings/printerSettings4.bin?ContentType=application/vnd.openxmlformats-officedocument.spreadsheetml.printerSettings">
        <DigestMethod Algorithm="http://www.w3.org/2001/04/xmlenc#sha256"/>
        <DigestValue>dQty6h4y3OjaBO679MIWuMByZpg6RKGw7ezGcnYUuw0=</DigestValue>
      </Reference>
      <Reference URI="/xl/printerSettings/printerSettings5.bin?ContentType=application/vnd.openxmlformats-officedocument.spreadsheetml.printerSettings">
        <DigestMethod Algorithm="http://www.w3.org/2001/04/xmlenc#sha256"/>
        <DigestValue>dQty6h4y3OjaBO679MIWuMByZpg6RKGw7ezGcnYUuw0=</DigestValue>
      </Reference>
      <Reference URI="/xl/sharedStrings.xml?ContentType=application/vnd.openxmlformats-officedocument.spreadsheetml.sharedStrings+xml">
        <DigestMethod Algorithm="http://www.w3.org/2001/04/xmlenc#sha256"/>
        <DigestValue>e3qChXi3cUMTuVcQTyO/MBzY7QAyyGoAOCQeH3DsFzQ=</DigestValue>
      </Reference>
      <Reference URI="/xl/styles.xml?ContentType=application/vnd.openxmlformats-officedocument.spreadsheetml.styles+xml">
        <DigestMethod Algorithm="http://www.w3.org/2001/04/xmlenc#sha256"/>
        <DigestValue>a7ir19gm0TcdBh0ze+FjtD03ef9seCOxzx1hSwFHyp8=</DigestValue>
      </Reference>
      <Reference URI="/xl/theme/theme1.xml?ContentType=application/vnd.openxmlformats-officedocument.theme+xml">
        <DigestMethod Algorithm="http://www.w3.org/2001/04/xmlenc#sha256"/>
        <DigestValue>HZGzVGgBlb8TdKHWKTdHf9neJld6NxNtX99TLOInslw=</DigestValue>
      </Reference>
      <Reference URI="/xl/workbook.xml?ContentType=application/vnd.openxmlformats-officedocument.spreadsheetml.sheet.main+xml">
        <DigestMethod Algorithm="http://www.w3.org/2001/04/xmlenc#sha256"/>
        <DigestValue>BZ56b7RFrMQiG0mGCHKCTlUw42hq2RKYhpstBNrA/Q0=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sheet1.xml?ContentType=application/vnd.openxmlformats-officedocument.spreadsheetml.worksheet+xml">
        <DigestMethod Algorithm="http://www.w3.org/2001/04/xmlenc#sha256"/>
        <DigestValue>x5mtD4A1BkHh5KoTfMs0FJPmRgNSUHiNrwWQMOF8fQc=</DigestValue>
      </Reference>
      <Reference URI="/xl/worksheets/sheet10.xml?ContentType=application/vnd.openxmlformats-officedocument.spreadsheetml.worksheet+xml">
        <DigestMethod Algorithm="http://www.w3.org/2001/04/xmlenc#sha256"/>
        <DigestValue>A2O9C3NBtrUptc28hN8w9vUM/xXtCkcGGPL1upy/LXA=</DigestValue>
      </Reference>
      <Reference URI="/xl/worksheets/sheet11.xml?ContentType=application/vnd.openxmlformats-officedocument.spreadsheetml.worksheet+xml">
        <DigestMethod Algorithm="http://www.w3.org/2001/04/xmlenc#sha256"/>
        <DigestValue>rf3fmjB9Wd8n6U5A7HOlw9EKIRkAq8sdBVJ61c7Af/w=</DigestValue>
      </Reference>
      <Reference URI="/xl/worksheets/sheet12.xml?ContentType=application/vnd.openxmlformats-officedocument.spreadsheetml.worksheet+xml">
        <DigestMethod Algorithm="http://www.w3.org/2001/04/xmlenc#sha256"/>
        <DigestValue>xKfDIQngbaISob0peSmsmZNzrUt5flvqijJOPOSIz+U=</DigestValue>
      </Reference>
      <Reference URI="/xl/worksheets/sheet2.xml?ContentType=application/vnd.openxmlformats-officedocument.spreadsheetml.worksheet+xml">
        <DigestMethod Algorithm="http://www.w3.org/2001/04/xmlenc#sha256"/>
        <DigestValue>aBjBiXn9nSkaRnHoU5syAldugRANoHa8m40+YtjeKRE=</DigestValue>
      </Reference>
      <Reference URI="/xl/worksheets/sheet3.xml?ContentType=application/vnd.openxmlformats-officedocument.spreadsheetml.worksheet+xml">
        <DigestMethod Algorithm="http://www.w3.org/2001/04/xmlenc#sha256"/>
        <DigestValue>jemefwoLzLbiZBFs/S9nCuHE5AUs1FGL0FADwVsOYd8=</DigestValue>
      </Reference>
      <Reference URI="/xl/worksheets/sheet4.xml?ContentType=application/vnd.openxmlformats-officedocument.spreadsheetml.worksheet+xml">
        <DigestMethod Algorithm="http://www.w3.org/2001/04/xmlenc#sha256"/>
        <DigestValue>+sHp5NxUJLvoHyPUgzw/UHsbN1F72ExMkp5eS7PeZRQ=</DigestValue>
      </Reference>
      <Reference URI="/xl/worksheets/sheet5.xml?ContentType=application/vnd.openxmlformats-officedocument.spreadsheetml.worksheet+xml">
        <DigestMethod Algorithm="http://www.w3.org/2001/04/xmlenc#sha256"/>
        <DigestValue>hTEvvxfkwOM0fcSCqD9oGv0X7t5JW49pCYzkx0R7rtU=</DigestValue>
      </Reference>
      <Reference URI="/xl/worksheets/sheet6.xml?ContentType=application/vnd.openxmlformats-officedocument.spreadsheetml.worksheet+xml">
        <DigestMethod Algorithm="http://www.w3.org/2001/04/xmlenc#sha256"/>
        <DigestValue>ahxbeSDnRmwvIWNrjfIwMGOUjFPsLrVCSfZm7gHEWJg=</DigestValue>
      </Reference>
      <Reference URI="/xl/worksheets/sheet7.xml?ContentType=application/vnd.openxmlformats-officedocument.spreadsheetml.worksheet+xml">
        <DigestMethod Algorithm="http://www.w3.org/2001/04/xmlenc#sha256"/>
        <DigestValue>wqKCwEBSbj1HdTTSTwxz38wxJozRvZqyMxrhmVtsths=</DigestValue>
      </Reference>
      <Reference URI="/xl/worksheets/sheet8.xml?ContentType=application/vnd.openxmlformats-officedocument.spreadsheetml.worksheet+xml">
        <DigestMethod Algorithm="http://www.w3.org/2001/04/xmlenc#sha256"/>
        <DigestValue>jVGcmLSvBYXMWQ1Qq6WYfRY4rw0bU0fvqyeK8/Q8X60=</DigestValue>
      </Reference>
      <Reference URI="/xl/worksheets/sheet9.xml?ContentType=application/vnd.openxmlformats-officedocument.spreadsheetml.worksheet+xml">
        <DigestMethod Algorithm="http://www.w3.org/2001/04/xmlenc#sha256"/>
        <DigestValue>D0T7g9bS91vGPweEelQqt479SQaKA1Rku95wdt2OJjI=</DigestValue>
      </Reference>
    </Manifest>
    <SignatureProperties>
      <SignatureProperty Id="idSignatureTime" Target="#idPackageSignature">
        <mdssi:SignatureTime xmlns:mdssi="http://schemas.openxmlformats.org/package/2006/digital-signature">
          <mdssi:Format>YYYY-MM-DDThh:mm:ssTZD</mdssi:Format>
          <mdssi:Value>2020-10-30T20:45:14Z</mdssi:Value>
        </mdssi:SignatureTime>
      </SignatureProperty>
    </SignatureProperties>
  </Object>
  <Object Id="idOfficeObject">
    <SignatureProperties>
      <SignatureProperty Id="idOfficeV1Details" Target="#idPackageSignature">
        <SignatureInfoV1 xmlns="http://schemas.microsoft.com/office/2006/digsig">
          <SetupID>{1B59BD99-96DC-4217-86B9-1B85FBC46CB5}</SetupID>
          <SignatureText>Ana Neffa</SignatureText>
          <SignatureImage/>
          <SignatureComments/>
          <WindowsVersion>10.0</WindowsVersion>
          <OfficeVersion>16.0.13231/21</OfficeVersion>
          <ApplicationVersion>16.0.13231</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2020-10-30T20:45:14Z</xd:SigningTime>
          <xd:SigningCertificate>
            <xd:Cert>
              <xd:CertDigest>
                <DigestMethod Algorithm="http://www.w3.org/2001/04/xmlenc#sha256"/>
                <DigestValue>DTt+7gHvTjpQh7dGVNSquwOCcnCxB+KNPktPDov4qTU=</DigestValue>
              </xd:CertDigest>
              <xd:IssuerSerial>
                <X509IssuerName>C=PY, O=DOCUMENTA S.A., CN=CA-DOCUMENTA S.A., SERIALNUMBER=RUC 80050172-1</X509IssuerName>
                <X509SerialNumber>9054313244404702386</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qTCCBZGgAwIBAgIQWC+ij8rcjflWoRe765RflzANBgkqhkiG9w0BAQsFADBvMQswCQYDVQQGEwJQWTErMCkGA1UECgwiTWluaXN0ZXJpbyBkZSBJbmR1c3RyaWEgeSBDb21lcmNpbzEzMDEGA1UEAwwqQXV0b3JpZGFkIENlcnRpZmljYWRvcmEgUmHDrXogZGVsIFBhcmFndWF5MB4XDTE2MDEyMTE3MzkwN1oXDTI2MDEyMTE3MzkwN1owWzEXMBUGA1UEBRMOUlVDIDgwMDUwMTcyLTExGjAYBgNVBAMTEUNBLURPQ1VNRU5UQSBTLkEuMRcwFQYDVQQKEw5ET0NVTUVOVEEgUy5BLjELMAkGA1UEBhMCUFkwggIiMA0GCSqGSIb3DQEBAQUAA4ICDwAwggIKAoICAQD945XFHgasDzMiYEmYi3plyca69N8oZ2P/hk+D/VTF+X5H6btEEiBu1KNEf35B5e2pyeOAOBsduFcJAgh3tjNAQGcY057ad1eCdBf6pbXv8Mhio0jlcGSvlmF+OVTTYvTUwF2HbgHDqOiQDJpnDzMhVXmNKfKH7W62QYKp0fKB8F8li1ChNt30za2bqzeTntqq3kCXHlhbjHlLMHqV76MgsEeHuSJMtxOBbQatlxyJRmcEfUyF/hu8A8q3caWLFOzfsJbTfpAxkxo3/ewkRVF/SAj70/3VBrw+IY/9TTTeS2oYrWkurC3tT5KTmwr1mMKIBprkVRVqzWuh+4HyPmgF/u4kqI6A8xiA1mdsk+hCP5zICkEv+qwjP9mK4pq1gTvjvuQ6sbu2+qBaUi5nTr/L81Y5vSvLOR0Hod7GmCx9p7JWMzEVAGmh28F0ZqPt5Ry37w4DLdtrBJPzdyso36OZseNaXM3puukBisbv2vyt2ydUvuLwEbl2oYDKcvfifCLauqlgwCv5BKFuxBDL/KKaxnJZBYKbEtgY9ztwYEY8xyAbyQqH/JAB88VW04vw7GVkdUPu7mw1udKafyJXRrqlsrAbCTWdtwYuXJPj3mi/x3z6+Fg1+kx9izYU/5+DtGLhk3YN0eIObqtjUjBhqT+u1rJ3iZtalwRtDBhEb5ehrQIDAQABo4ICUzCCAk8wEgYDVR0TAQH/BAgwBgEB/wIBADAOBgNVHQ8BAf8EBAMCAQYwHQYDVR0OBBYEFEAmrCZcYo/G9QJU5I3BGibW7qWyMB8GA1UdIwQYMBaAFMLEEfIqaEQMACjsTNYp25L7Xr3WMIGJBggrBgEFBQcBAQR9MHswPgYIKwYBBQUHMAKGMmh0dHA6Ly93d3cuYWNyYWl6Lmdvdi5weS9jcnQvYWNfcmFpel9weV9zaGEyNTYuY3J0MDkGCCsGAQUFBzABhi1odHRwOi8vd3d3LmRvY3VtZW50YS5jb20ucHkvZmlybWFkaWdpdGFsL29jc3AwggEdBgNVHSAEggEUMIIBEDCCAQwGA1UdIDCCAQMwNgYIKwYBBQUHAgEWKmh0dHA6Ly93d3cuYWNyYWl6Lmdvdi5weS9jcHMvcG9saXRpY2FzLnBkZjBmBggrBgEFBQcCAjBaGlhDZXJ0aWZpY2Fkb3MgZW1pdGlkb3MgZGVudHJvIGRlbCBtYXJjbyBkZSBsYSBQS0kgUGFyYWd1YXkgYmFqbyBsYSBqZXJhcnF1aWEgZGUgc3UgQUNSYWl6MGEGCCsGAQUFBwICMFUaU0lzc3VlZCBDZXJ0aWZpY2F0ZXMgaW4gdGhlIHNjb3BlIG9mIHRoZSBQS0kgUGFyYWd1YXkgdW5kZXIgdGhlIGhpZXJhY2h5IG9mIFJPT1QgQ0EuMDwGA1UdHwQ1MDMwMaAvoC2GK2h0dHA6Ly93d3cuYWNyYWl6Lmdvdi5weS9hcmwvYWNfcmFpel9weS5jcmwwDQYJKoZIhvcNAQELBQADggIBAGK+wo/po7oT9Qq40OltXGGgBIA3i4NGFQ5UBsWU3tI+O3jNkBi/9k/BkYHVT9UxWNHUxoZw+QJsAKl5f8wQksVH18Scq5Z+RUSBQ7v1hvvH1m2P7FXcB0nf+nwDVoDyGv57EmhKofwQibUzKajDts6JrsXyugQhVbLynSCw4qPMJLpImpL21LxxVMcryQMYymYUAr3DrMLOUuXxKLXCSOf8oP/PSmBvKldr2xeGJ5kowMxq0Af8mn7+pnm3yi0Ons5plFugKv3eSAmBY3zBS5NGPt9FFY/9FeNbCNXLEIRhaCx3T/6lSfIJZU5fCfLUY3y0hkSwuoK1gf/hHFyqyN/PrJ8E9PbyEzpMYwc51K+PhRRMcrJaD9txveHz8XjDrjjoISL+ZV54LMzUi5sF++nG79TLxDaC4vBtg6I8mOooFqzbsYgM3R4SaElTQIv6dSEZX1wKJXh25RbldqePe4Alnwe3vU97ZrTEpKPQkRM4lPJVElOicbYR1Wx5xrvyFucagF6IVeP4IZLJt1L4rbiSzPq027Q8jECgeJeRQWVKS8nQ8KyMfA0tgAuL3Vtub5pSbMI3xqtQwdJtOgwFj2iVp1BQv3XegF6OySbw/sk46AGWOTwb6vwUPq5TfnuNzO92keBxGg+aWylEC25zYFPYpAq384g5lmVaV53zmp1f</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P8AAAB/AAAAAAAAAAAAAAAjGwAAkQ0AACBFTUYAAAEA5BsAAKoAAAAGAAAAAAAAAAAAAAAAAAAAgAcAADgEAAAJAgAAJQEAAAAAAAAAAAAAAAAAACjzBwCIeAQACgAAABAAAAAAAAAAAAAAAEsAAAAQAAAAAAAAAAUAAAAeAAAAGAAAAAAAAAAAAAAAAAEAAIAAAAAnAAAAGAAAAAEAAAA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8PDwAAAAAAAlAAAADAAAAAEAAABMAAAAZAAAAAAAAAAAAAAA/wAAAH8AAAAAAAAAAAAAAAABAACAAAAAIQDwAAAAAAAAAAAAAACAPwAAAAAAAAAAAACAPwAAAAAAAAAAAAAAAAAAAAAAAAAAAAAAAAAAAAAAAAAAJQAAAAwAAAAAAACAKAAAAAwAAAABAAAAJwAAABgAAAABAAAAAAAAAPDw8A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L0AAAAEAAAA9gAAABAAAAC9AAAABAAAADoAAAANAAAAIQDwAAAAAAAAAAAAAACAPwAAAAAAAAAAAACAPwAAAAAAAAAAAAAAAAAAAAAAAAAAAAAAAAAAAAAAAAAAJQAAAAwAAAAAAACAKAAAAAwAAAABAAAAUgAAAHABAAABAAAA9f///wAAAAAAAAAAAAAAAJABAAAAAAABAAAAAHMAZQBnAG8AZQAgAHUAaQAAAAAAAAAAAAAAAAAAAAAAAAAAAAAAAAAAAAAAAAAAAAAAAAAAAAAAAAAAAAAAAAAAAAAA3vHBdyBeVXfIg8cAuE/kZCIAAABcb34Fs4HwA/////+Ixa8AFNF5ZAEAEgDIxK8AjPJKEeDErwACAgAAWgAAAAIAAAABAAAAHwEAAAgAAABKJe8PAAAAAAIAAAAwxa8AiMWvAFnctOYAAAAANMavAPnwwXeExK8AsC+CBQAAwXfWATIA9f///wAAAAAAAAAAAAAAAJABAAAAAAABAAAAAHMAZQBnAG8AZQAgAHUAaQDyoEvV6MSvAI1mrHcAAFV33MSvAAAAAADkxK8AAAAAAPGeeGQAAFV3AAAAABMAFAC4T+RkIF5Vd/zErwBk9Z52AAAAAMAXggXgxFZ3ZHYACAAAAAAlAAAADAAAAAEAAAAYAAAADAAAAAAAAAASAAAADAAAAAEAAAAeAAAAGAAAAL0AAAAEAAAA9wAAABEAAAAlAAAADAAAAAEAAABUAAAAiAAAAL4AAAAEAAAA9QAAABAAAAABAAAAVRXZQXsJ2UG+AAAABAAAAAoAAABMAAAAAAAAAAAAAAAAAAAA//////////9gAAAAMwAwAC8AMQAwAC8AMgAwADIAMA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xO5nfYZK4AiGfNAAAAAADIg8cAyIPHAI5P5GQAAAAA/GSuAE8AAAAAAAAAAAAAAAAAAAAAAAAAsITHAAAAAAAAAAAAAAAAAAAAAAAAAAAAAAAAAAAAAAAAAAAAAAAAAAAAAAAAAAAAAAAAAAAAAAAAAAAAAAAAAE4Q6XcAAErVuGWuADgR4nfIg8cA8Z54ZAAAAABIEuJ3//8AAAAAAAArE+J3KxPid+hlrgDsZa4Ajk/kZAAAAAAAAAAAAAAAAAcAAAAAAAAA1K+rdwkAAAAgZq4ABwAAACBmrgAAAAAAAQAAAAHYAAAAAgAAAAAAAAAAAADAF4IF4MRWd2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K4A3vHBdyAAAAD8Y64AiBAK3AAAxwAAAAAAIAAAALxorgCgDwAAfGiuAKNZwGEgAAAAAQAAAIs+wGGyKz5AEE2kEq87wGHwSiNiAQAAABBNpBIDAAAAKic+QCDIGWK8aK4AAAAAAHF8teaQKxliDGauAPnwwXdcZK4ABAAAAAAAwXcQidIS4P///wAAAAAAAAAAAAAAAJABAAAAAAABAAAAAGEAcgBpAGEAbAAAAAAAAAAAAAAAAAAAAAAAAAAAAAAABgAAAAAAAADUr6t3AAAAAMBlrgAGAAAAwGWuAAAAAAABAAAAAdgAAAACAAAAAAAAAAAAAMAXggXgxFZ3ZHYACAAAAAAlAAAADAAAAAMAAAAYAAAADAAAAAAAAAASAAAADAAAAAEAAAAWAAAADAAAAAgAAABUAAAAVAAAAAoAAAAnAAAAHgAAAEoAAAABAAAAVRXZQXsJ2UEKAAAASwAAAAEAAABMAAAABAAAAAkAAAAnAAAAIAAAAEsAAABQAAAAWAAPMh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BvAAAARwAAACkAAAAzAAAARwAAABUAAAAhAPAAAAAAAAAAAAAAAIA/AAAAAAAAAAAAAIA/AAAAAAAAAAAAAAAAAAAAAAAAAAAAAAAAAAAAAAAAAAAlAAAADAAAAAAAAIAoAAAADAAAAAQAAABSAAAAcAEAAAQAAADw////AAAAAAAAAAAAAAAAkAEAAAAAAAEAAAAAcwBlAGcAbwBlACAAdQBpAAAAAAAAAAAAAAAAAAAAAAAAAAAAAAAAAAAAAAAAAAAAAAAAAAAAAAAAAAAAAAAAAAAArgDe8cF3LQAAAOBqrgBtEwoF5KfDYWiXfwUAAAAAAAAAAAAAAAAAAABA0LbJEmhmrgAgAAAABwAAAAAAAEIBZK4A0L85EQAAAABkZq4AAQAAAAAAAADcZK4ACAAAALg6OhFE+sQSiXy15nAnAACEZq4A+fDBd9RkrgCwL4IFAADBd0xnrgDw////AAAAAAAAAAAAAAAAkAEAAAAAAAEAAAAAcwBlAGcAbwBlACAAdQBpAAAAAAAAAAAAAAAAAAAAAAAJAAAAAAAAANSvq3cAAAAAOGauAAkAAAA4Zq4AAAAAAAEAAAAB2AAAAAIAAAAAAAAAAAAAwBeCBeDEVndkdgAIAAAAACUAAAAMAAAABAAAABgAAAAMAAAAAAAAABIAAAAMAAAAAQAAAB4AAAAYAAAAKQAAADMAAABwAAAASAAAACUAAAAMAAAABAAAAFQAAACEAAAAKgAAADMAAABuAAAARwAAAAEAAABVFdlBewnZQSoAAAAzAAAACQAAAEwAAAAAAAAAAAAAAAAAAAD//////////2AAAABBAG4AYQAgAE4AZQBmAGYAYQB2MAoAAAAJAAAACAAAAAQAAAAMAAAACAAAAAUAAAAFAAAACAAAAEsAAABAAAAAMAAAAAUAAAAgAAAAAQAAAAEAAAAQAAAAAAAAAAAAAAAAAQAAgAAAAAAAAAAAAAAAAAEAAIAAAAAlAAAADAAAAAIAAAAnAAAAGAAAAAUAAAAAAAAA////AAAAAAAlAAAADAAAAAUAAABMAAAAZAAAAAAAAABQAAAA/wAAAHwAAAAAAAAAUAAAAAABAAAtAAAAIQDwAAAAAAAAAAAAAACAPwAAAAAAAAAAAACAPwAAAAAAAAAAAAAAAAAAAAAAAAAAAAAAAAAAAAAAAAAAJQAAAAwAAAAAAACAKAAAAAwAAAAFAAAAJwAAABgAAAAFAAAAAAAAAP///wAAAAAAJQAAAAwAAAAFAAAATAAAAGQAAAAJAAAAUAAAAPYAAABcAAAACQAAAFAAAADuAAAADQAAACEA8AAAAAAAAAAAAAAAgD8AAAAAAAAAAAAAgD8AAAAAAAAAAAAAAAAAAAAAAAAAAAAAAAAAAAAAAAAAACUAAAAMAAAAAAAAgCgAAAAMAAAABQAAACUAAAAMAAAAAQAAABgAAAAMAAAAAAAAABIAAAAMAAAAAQAAAB4AAAAYAAAACQAAAFAAAAD3AAAAXQAAACUAAAAMAAAAAQAAAFQAAADoAAAACgAAAFAAAACSAAAAXAAAAAEAAABVFdlBewnZQQoAAABQAAAAGgAAAEwAAAAAAAAAAAAAAAAAAAD//////////4AAAABBAG4AYQAgAEMAcgBpAHMAdABpAG4AYQAgAE4AZQBmAGYAYQAgAFAAZQByAHMAYQBuAG8ABwAAAAcAAAAGAAAAAwAAAAcAAAAEAAAAAwAAAAUAAAAEAAAAAwAAAAcAAAAGAAAAAwAAAAgAAAAGAAAABAAAAAQAAAAGAAAAAwAAAAYAAAAGAAAABAAAAAUAAAAGAAAABwAAAAcAAABLAAAAQAAAADAAAAAFAAAAIAAAAAEAAAABAAAAEAAAAAAAAAAAAAAAAAEAAIAAAAAAAAAAAAAAAAABAACAAAAAJQAAAAwAAAACAAAAJwAAABgAAAAFAAAAAAAAAP///wAAAAAAJQAAAAwAAAAFAAAATAAAAGQAAAAJAAAAYAAAAPYAAABsAAAACQAAAGAAAADuAAAADQAAACEA8AAAAAAAAAAAAAAAgD8AAAAAAAAAAAAAgD8AAAAAAAAAAAAAAAAAAAAAAAAAAAAAAAAAAAAAAAAAACUAAAAMAAAAAAAAgCgAAAAMAAAABQAAACUAAAAMAAAAAQAAABgAAAAMAAAAAAAAABIAAAAMAAAAAQAAAB4AAAAYAAAACQAAAGAAAAD3AAAAbQAAACUAAAAMAAAAAQAAAFQAAACsAAAACgAAAGAAAABWAAAAbAAAAAEAAABVFdlBewnZQQoAAABgAAAAEAAAAEwAAAAAAAAAAAAAAAAAAAD//////////2wAAABEAGkAcgBlAGMAdABvAHIAIABUAGkAdAB1AGwAYQByAAgAAAADAAAABAAAAAYAAAAFAAAABAAAAAcAAAAEAAAAAwAAAAYAAAADAAAABAAAAAcAAAADAAAABgAAAAQAAABLAAAAQAAAADAAAAAFAAAAIAAAAAEAAAABAAAAEAAAAAAAAAAAAAAAAAEAAIAAAAAAAAAAAAAAAAABAACAAAAAJQAAAAwAAAACAAAAJwAAABgAAAAFAAAAAAAAAP///wAAAAAAJQAAAAwAAAAFAAAATAAAAGQAAAAJAAAAcAAAAO8AAAB8AAAACQAAAHAAAADnAAAADQAAACEA8AAAAAAAAAAAAAAAgD8AAAAAAAAAAAAAgD8AAAAAAAAAAAAAAAAAAAAAAAAAAAAAAAAAAAAAAAAAACUAAAAMAAAAAAAAgCgAAAAMAAAABQAAACUAAAAMAAAAAQAAABgAAAAMAAAAAAAAABIAAAAMAAAAAQAAABYAAAAMAAAAAAAAAFQAAAA4AQAACgAAAHAAAADuAAAAfAAAAAEAAABVFdlBewnZQQoAAABwAAAAJwAAAEwAAAAEAAAACQAAAHAAAADwAAAAfQAAAJwAAABGAGkAcgBtAGEAZABvACAAcABvAHIAOgAgAEEATgBBACAAQwBSAEkAUwBUAEkATgBBACAATgBFAEYARgBBACAAUABFAFIAUwBBAE4ATwAAAAYAAAADAAAABAAAAAkAAAAGAAAABwAAAAcAAAADAAAABwAAAAcAAAAEAAAAAwAAAAMAAAAHAAAACAAAAAcAAAADAAAABwAAAAcAAAADAAAABgAAAAYAAAADAAAACAAAAAcAAAADAAAACAAAAAYAAAAGAAAABgAAAAcAAAADAAAABgAAAAYAAAAHAAAABgAAAAcAAAAIAAAACQAAABYAAAAMAAAAAAAAACUAAAAMAAAAAgAAAA4AAAAUAAAAAAAAABAAAAAUAAAA</Object>
  <Object Id="idInvalidSigLnImg">AQAAAGwAAAAAAAAAAAAAAP8AAAB/AAAAAAAAAAAAAAAjGwAAkQ0AACBFTUYAAAEAUCEAALEAAAAGAAAAAAAAAAAAAAAAAAAAgAcAADgEAAAJAgAAJQEAAAAAAAAAAAAAAAAAACjzBwCIeAQACgAAABAAAAAAAAAAAAAAAEsAAAAQAAAAAAAAAAUAAAAeAAAAGAAAAAAAAAAAAAAAAAEAAIAAAAAnAAAAGAAAAAEAAAA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8PDwAAAAAAAlAAAADAAAAAEAAABMAAAAZAAAAAAAAAAAAAAA/wAAAH8AAAAAAAAAAAAAAAABAACAAAAAIQDwAAAAAAAAAAAAAACAPwAAAAAAAAAAAACAPwAAAAAAAAAAAAAAAAAAAAAAAAAAAAAAAAAAAAAAAAAAJQAAAAwAAAAAAACAKAAAAAwAAAABAAAAJwAAABgAAAABAAAAAAAAAPDw8A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AkAAAADAAAAGAAAABIAAAAJAAAAAwAAABAAAAAQAAAAIQDwAAAAAAAAAAAAAACAPwAAAAAAAAAAAACAPwAAAAAAAAAAAAAAAAAAAAAAAAAAAAAAAAAAAAAAAAAAJQAAAAwAAAAAAACAKAAAAAwAAAABAAAAFQAAAAwAAAADAAAAcgAAAKAEAAAKAAAAAwAAABcAAAAQAAAACgAAAAMAAAAOAAAADgAAAAAA/wEAAAAAAAAAAAAAgD8AAAAAAAAAAAAAgD8AAAAAAAAAAP///wAAAAAAbAAAADQAAACgAAAAAAQAAA4AAAAOAAAAKAAAABAAAAAQAAAAAQAgAAMAAAAABAAAAAAAAAAAAAAAAAAAAAAAAAAA/wAA/wAA/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ODo6/wsLCzEAAAAADg85PTU31uYAAAAAAAAAADs97f8AAAAAAAAAAAAAAAAAAAAAAAAAAAAAAAA6Ozumpqen//r6+v9OUFD/kZKS/wAAAAAODzk9NTfW5js97f8AAAAAAAAAAAAAAAAAAAAAAAAAAAAAAAAAAAAAOjs7pqanp//6+vr/+vr6//r6+v+srKyvAAAAADs97f81N9bmAAAAAAAAAAAAAAAAAAAAAAAAAAAAAAAAAAAAADo7O6amp6f/+vr6//r6+v88PDw9AAAAADs97f8AAAAADg85PTU31uYAAAAAAAAAAAAAAAAAAAAAAAAAAAAAAAA6Ozumpqen//r6+v88PDw9AAAAADs97f8AAAAAAAAAAAAAAAAODzk9NTfW5gAAAAAAAAAAAAAAAAAAAAAAAAAAOjs7ppGSkv84Ojr/ODo6/xISElEAAAAAAAAAAAAAAAAAAAAAAAAAAAAAAAAAAAAAAAAAAAAAAAAAAAAAAAAAADo7O6ZOUFD/+vr6//r6+v+vr6/xOzs7e0lLS8wAAAAAAAAAAAAAAAAAAAAAAAAAAAAAAAAAAAAAAAAAAAAAAABFR0f2+vr6//r6+v/6+vr/+vr6//r6+v9ISkr4CwsLMQAAAAAAAAAAAAAAAAAAAAAAAAAAAAAAAAAAAAAYGRluiImJ9vr6+v/6+vr/+vr6//r6+v/6+vr/pqen/x4fH4oAAAAAAAAAAAAAAAAAAAAAAAAAAAAAAAAAAAAAGBkZboiJifb6+vr/+vr6//r6+v/6+vr/+vr6/6anp/8eHx+KAAAAAAAAAAAAAAAAAAAAAAAAAAAAAAAAAAAAAAsLCzFISkr4+vr6//r6+v/6+vr/+vr6//r6+v9dXl72EhISUQAAAAAAAAAAAAAAAAAAAAAAAAAAAAAAAAAAAAAAAAAAHh8fimZnZ//6+vr/+vr6//r6+v97fX3/OTs7uwAAAAAAAAAAAAAAAAAAAAAAAAAAAAAAAAAAAAAAAAAAAAAAAAAAAAAYGRluODo6/zg6Ov84Ojr/Hh8figAAAAAAAAAAAAAAAAAAAAAAAAAAAAAAAAAAAAAnAAAAGAAAAAEAAAAAAAAA////AAAAAAAlAAAADAAAAAEAAABMAAAAZAAAACIAAAAEAAAAcQAAABAAAAAiAAAABAAAAFAAAAANAAAAIQDwAAAAAAAAAAAAAACAPwAAAAAAAAAAAACAPwAAAAAAAAAAAAAAAAAAAAAAAAAAAAAAAAAAAAAAAAAAJQAAAAwAAAAAAACAKAAAAAwAAAABAAAAUgAAAHABAAABAAAA9f///wAAAAAAAAAAAAAAAJABAAAAAAABAAAAAHMAZQBnAG8AZQAgAHUAaQAAAAAAAAAAAAAAAAAAAAAAAAAAAAAAAAAAAAAAAAAAAAAAAAAAAAAAAAAAAAAAAAAAAAAA3vHBdyBeVXfIg8cAuE/kZCIAAABcb34Fs4HwA/////+Ixa8AFNF5ZAEAEgDIxK8AjPJKEeDErwACAgAAWgAAAAIAAAABAAAAHwEAAAgAAABKJe8PAAAAAAIAAAAwxa8AiMWvAFnctOYAAAAANMavAPnwwXeExK8AsC+CBQAAwXfWATIA9f///wAAAAAAAAAAAAAAAJABAAAAAAABAAAAAHMAZQBnAG8AZQAgAHUAaQDyoEvV6MSvAI1mrHcAAFV33MSvAAAAAADkxK8AAAAAAPGeeGQAAFV3AAAAABMAFAC4T+RkIF5Vd/zErwBk9Z52AAAAAMAXggXgxFZ3ZHYACAAAAAAlAAAADAAAAAEAAAAYAAAADAAAAP8AAAASAAAADAAAAAEAAAAeAAAAGAAAACIAAAAEAAAAcgAAABEAAAAlAAAADAAAAAEAAABUAAAAqAAAACMAAAAEAAAAcAAAABAAAAABAAAAVRXZQXsJ2UEjAAAABAAAAA8AAABMAAAAAAAAAAAAAAAAAAAA//////////9sAAAARgBpAHIAbQBhACAAbgBvACAAdgDhAGwAaQBkAGEAmQoGAAAAAwAAAAQAAAAJAAAABgAAAAMAAAAHAAAABwAAAAMAAAAFAAAABgAAAAMAAAADAAAABwAAAAYAAABLAAAAQAAAADAAAAAFAAAAIAAAAAEAAAABAAAAEAAAAAAAAAAAAAAAAAEAAIAAAAAAAAAAAAAAAAABAACAAAAAUgAAAHABAAACAAAAEAAAAAcAAAAAAAAAAAAAALwCAAAAAAAAAQICIlMAeQBzAHQAZQBtAAAAAAAAAAAAAAAAAAAAAAAAAAAAAAAAAAAAAAAAAAAAAAAAAAAAAAAAAAAAAAAAAAAAAAAAAAAADE7md9hkrgCIZ80AAAAAAMiDxwDIg8cAjk/kZAAAAAD8ZK4ATwAAAAAAAAAAAAAAAAAAAAAAAACwhMcAAAAAAAAAAAAAAAAAAAAAAAAAAAAAAAAAAAAAAAAAAAAAAAAAAAAAAAAAAAAAAAAAAAAAAAAAAAAAAAAAThDpdwAAStW4Za4AOBHid8iDxwDxnnhkAAAAAEgS4nf//wAAAAAAACsT4ncrE+J36GWuAOxlrgCOT+RkAAAAAAAAAAAAAAAABwAAAAAAAADUr6t3CQAAACBmrgAHAAAAIGauAAAAAAABAAAAAdgAAAACAAAAAAAAAAAAAMAXggXgxFZ3ZHYACAAAAAAlAAAADAAAAAIAAAAnAAAAGAAAAAMAAAAAAAAAAAAAAAAAAAAlAAAADAAAAAMAAABMAAAAZAAAAAAAAAAAAAAA//////////8AAAAAFgAAAAAAAAA1AAAAIQDwAAAAAAAAAAAAAACAPwAAAAAAAAAAAACAPwAAAAAAAAAAAAAAAAAAAAAAAAAAAAAAAAAAAAAAAAAAJQAAAAwAAAAAAACAKAAAAAwAAAADAAAAJwAAABgAAAADAAAAAAAAAAAAAAAAAAAAJQAAAAwAAAADAAAATAAAAGQAAAAAAAAAAAAAAP//////////AAAAABYAAAAAAQAAAAAAACEA8AAAAAAAAAAAAAAAgD8AAAAAAAAAAAAAgD8AAAAAAAAAAAAAAAAAAAAAAAAAAAAAAAAAAAAAAAAAACUAAAAMAAAAAAAAgCgAAAAMAAAAAwAAACcAAAAYAAAAAwAAAAAAAAAAAAAAAAAAACUAAAAMAAAAAwAAAEwAAABkAAAAAAAAAAAAAAD//////////wABAAAWAAAAAAAAADUAAAAhAPAAAAAAAAAAAAAAAIA/AAAAAAAAAAAAAIA/AAAAAAAAAAAAAAAAAAAAAAAAAAAAAAAAAAAAAAAAAAAlAAAADAAAAAAAAIAoAAAADAAAAAMAAAAnAAAAGAAAAAMAAAAAAAAAAAAAAAAAAAAlAAAADAAAAAMAAABMAAAAZAAAAAAAAABLAAAA/wAAAEwAAAAAAAAASwAAAAABAAACAAAAIQDwAAAAAAAAAAAAAACAPwAAAAAAAAAAAACAPwAAAAAAAAAAAAAAAAAAAAAAAAAAAAAAAAAAAAAAAAAAJQAAAAwAAAAAAACAKAAAAAwAAAADAAAAJwAAABgAAAADAAAAAAAAAP///wAAAAAAJQAAAAwAAAADAAAATAAAAGQAAAAAAAAAFgAAAP8AAABKAAAAAAAAABYAAAAAAQAANQAAACEA8AAAAAAAAAAAAAAAgD8AAAAAAAAAAAAAgD8AAAAAAAAAAAAAAAAAAAAAAAAAAAAAAAAAAAAAAAAAACUAAAAMAAAAAAAAgCgAAAAMAAAAAwAAACcAAAAYAAAAAwAAAAAAAAD///8AAAAAACUAAAAMAAAAAwAAAEwAAABkAAAACQAAACcAAAAfAAAASgAAAAkAAAAnAAAAFwAAACQAAAAhAPAAAAAAAAAAAAAAAIA/AAAAAAAAAAAAAIA/AAAAAAAAAAAAAAAAAAAAAAAAAAAAAAAAAAAAAAAAAAAlAAAADAAAAAAAAIAoAAAADAAAAAMAAABSAAAAcAEAAAMAAADg////AAAAAAAAAAAAAAAAkAEAAAAAAAEAAAAAYQByAGkAYQBsAAAAAAAAAAAAAAAAAAAAAAAAAAAAAAAAAAAAAAAAAAAAAAAAAAAAAAAAAAAAAAAAAAAAAAAAAAAArgDe8cF3IAAAAPxjrgCIEArcAADHAAAAAAAgAAAAvGiuAKAPAAB8aK4Ao1nAYSAAAAABAAAAiz7AYbIrPkAQTaQSrzvAYfBKI2IBAAAAEE2kEgMAAAAqJz5AIMgZYrxorgAAAAAAcXy15pArGWIMZq4A+fDBd1xkrgAEAAAAAADBdxCJ0hLg////AAAAAAAAAAAAAAAAkAEAAAAAAAEAAAAAYQByAGkAYQBsAAAAAAAAAAAAAAAAAAAAAAAAAAAAAAAGAAAAAAAAANSvq3cAAAAAwGWuAAYAAADAZa4AAAAAAAEAAAAB2AAAAAIAAAAAAAAAAAAAwBeCBeDEVndkdgAIAAAAACUAAAAMAAAAAwAAABgAAAAMAAAAAAAAABIAAAAMAAAAAQAAABYAAAAMAAAACAAAAFQAAABUAAAACgAAACcAAAAeAAAASgAAAAEAAABVFdlBewnZQQoAAABLAAAAAQAAAEwAAAAEAAAACQAAACcAAAAgAAAASwAAAFAAAABYAAAAFQAAABYAAAAMAAAAAAAAACUAAAAMAAAAAgAAACcAAAAYAAAABAAAAAAAAAD///8AAAAAACUAAAAMAAAABAAAAEwAAABkAAAAKQAAABkAAAD2AAAASgAAACkAAAAZAAAAzgAAADIAAAAhAPAAAAAAAAAAAAAAAIA/AAAAAAAAAAAAAIA/AAAAAAAAAAAAAAAAAAAAAAAAAAAAAAAAAAAAAAAAAAAlAAAADAAAAAAAAIAoAAAADAAAAAQAAAAnAAAAGAAAAAQAAAAAAAAA////AAAAAAAlAAAADAAAAAQAAABMAAAAZAAAACkAAAAZAAAA9gAAAEcAAAApAAAAGQAAAM4AAAAvAAAAIQDwAAAAAAAAAAAAAACAPwAAAAAAAAAAAACAPwAAAAAAAAAAAAAAAAAAAAAAAAAAAAAAAAAAAAAAAAAAJQAAAAwAAAAAAACAKAAAAAwAAAAEAAAAJwAAABgAAAAEAAAAAAAAAP///wAAAAAAJQAAAAwAAAAEAAAATAAAAGQAAAApAAAAMwAAAG8AAABHAAAAKQAAADMAAABHAAAAFQAAACEA8AAAAAAAAAAAAAAAgD8AAAAAAAAAAAAAgD8AAAAAAAAAAAAAAAAAAAAAAAAAAAAAAAAAAAAAAAAAACUAAAAMAAAAAAAAgCgAAAAMAAAABAAAAFIAAABwAQAABAAAAPD///8AAAAAAAAAAAAAAACQAQAAAAAAAQAAAABzAGUAZwBvAGUAIAB1AGkAAAAAAAAAAAAAAAAAAAAAAAAAAAAAAAAAAAAAAAAAAAAAAAAAAAAAAAAAAAAAAAAAAACuAN7xwXctAAAA4GquAG0TCgXkp8NhaJd/BQAAAAAAAAAAAAAAAAAAAEDQtskSaGauACAAAAAHAAAAAAAAQgFkrgDQvzkRAAAAAGRmrgABAAAAAAAAANxkrgAIAAAAuDo6EUT6xBKJfLXmcCcAAIRmrgD58MF31GSuALAvggUAAMF3TGeuAPD///8AAAAAAAAAAAAAAACQAQAAAAAAAQAAAABzAGUAZwBvAGUAIAB1AGkAAAAAAAAAAAAAAAAAAAAAAAkAAAAAAAAA1K+rdwAAAAA4Zq4ACQAAADhmrgAAAAAAAQAAAAHYAAAAAgAAAAAAAAAAAADAF4IF4MRWd2R2AAgAAAAAJQAAAAwAAAAEAAAAGAAAAAwAAAAAAAAAEgAAAAwAAAABAAAAHgAAABgAAAApAAAAMwAAAHAAAABIAAAAJQAAAAwAAAAEAAAAVAAAAIQAAAAqAAAAMwAAAG4AAABHAAAAAQAAAFUV2UF7CdlBKgAAADMAAAAJAAAATAAAAAAAAAAAAAAAAAAAAP//////////YAAAAEEAbgBhACAATgBlAGYAZgBhAAAACgAAAAkAAAAIAAAABAAAAAwAAAAIAAAABQAAAAUAAAAIAAAASwAAAEAAAAAwAAAABQAAACAAAAABAAAAAQAAABAAAAAAAAAAAAAAAAABAACAAAAAAAAAAAAAAAAAAQAAgAAAACUAAAAMAAAAAgAAACcAAAAYAAAABQAAAAAAAAD///8AAAAAACUAAAAMAAAABQAAAEwAAABkAAAAAAAAAFAAAAD/AAAAfAAAAAAAAABQAAAAAAEAAC0AAAAhAPAAAAAAAAAAAAAAAIA/AAAAAAAAAAAAAIA/AAAAAAAAAAAAAAAAAAAAAAAAAAAAAAAAAAAAAAAAAAAlAAAADAAAAAAAAIAoAAAADAAAAAUAAAAnAAAAGAAAAAUAAAAAAAAA////AAAAAAAlAAAADAAAAAUAAABMAAAAZAAAAAkAAABQAAAA9gAAAFwAAAAJAAAAUAAAAO4AAAANAAAAIQDwAAAAAAAAAAAAAACAPwAAAAAAAAAAAACAPwAAAAAAAAAAAAAAAAAAAAAAAAAAAAAAAAAAAAAAAAAAJQAAAAwAAAAAAACAKAAAAAwAAAAFAAAAJQAAAAwAAAABAAAAGAAAAAwAAAAAAAAAEgAAAAwAAAABAAAAHgAAABgAAAAJAAAAUAAAAPcAAABdAAAAJQAAAAwAAAABAAAAVAAAAOgAAAAKAAAAUAAAAJIAAABcAAAAAQAAAFUV2UF7CdlBCgAAAFAAAAAaAAAATAAAAAAAAAAAAAAAAAAAAP//////////gAAAAEEAbgBhACAAQwByAGkAcwB0AGkAbgBhACAATgBlAGYAZgBhACAAUABlAHIAcwBhAG4AbwAHAAAABwAAAAYAAAADAAAABwAAAAQAAAADAAAABQAAAAQAAAADAAAABwAAAAYAAAADAAAACAAAAAYAAAAEAAAABAAAAAYAAAADAAAABgAAAAYAAAAEAAAABQAAAAYAAAAHAAAABwAAAEsAAABAAAAAMAAAAAUAAAAgAAAAAQAAAAEAAAAQAAAAAAAAAAAAAAAAAQAAgAAAAAAAAAAAAAAAAAEAAIAAAAAlAAAADAAAAAIAAAAnAAAAGAAAAAUAAAAAAAAA////AAAAAAAlAAAADAAAAAUAAABMAAAAZAAAAAkAAABgAAAA9gAAAGwAAAAJAAAAYAAAAO4AAAANAAAAIQDwAAAAAAAAAAAAAACAPwAAAAAAAAAAAACAPwAAAAAAAAAAAAAAAAAAAAAAAAAAAAAAAAAAAAAAAAAAJQAAAAwAAAAAAACAKAAAAAwAAAAFAAAAJQAAAAwAAAABAAAAGAAAAAwAAAAAAAAAEgAAAAwAAAABAAAAHgAAABgAAAAJAAAAYAAAAPcAAABtAAAAJQAAAAwAAAABAAAAVAAAAKwAAAAKAAAAYAAAAFYAAABsAAAAAQAAAFUV2UF7CdlBCgAAAGAAAAAQAAAATAAAAAAAAAAAAAAAAAAAAP//////////bAAAAEQAaQByAGUAYwB0AG8AcgAgAFQAaQB0AHUAbABhAHIACAAAAAMAAAAEAAAABgAAAAUAAAAEAAAABwAAAAQAAAADAAAABgAAAAMAAAAEAAAABwAAAAMAAAAGAAAABAAAAEsAAABAAAAAMAAAAAUAAAAgAAAAAQAAAAEAAAAQAAAAAAAAAAAAAAAAAQAAgAAAAAAAAAAAAAAAAAEAAIAAAAAlAAAADAAAAAIAAAAnAAAAGAAAAAUAAAAAAAAA////AAAAAAAlAAAADAAAAAUAAABMAAAAZAAAAAkAAABwAAAA7wAAAHwAAAAJAAAAcAAAAOcAAAANAAAAIQDwAAAAAAAAAAAAAACAPwAAAAAAAAAAAACAPwAAAAAAAAAAAAAAAAAAAAAAAAAAAAAAAAAAAAAAAAAAJQAAAAwAAAAAAACAKAAAAAwAAAAFAAAAJQAAAAwAAAABAAAAGAAAAAwAAAAAAAAAEgAAAAwAAAABAAAAFgAAAAwAAAAAAAAAVAAAADgBAAAKAAAAcAAAAO4AAAB8AAAAAQAAAFUV2UF7CdlBCgAAAHAAAAAnAAAATAAAAAQAAAAJAAAAcAAAAPAAAAB9AAAAnAAAAEYAaQByAG0AYQBkAG8AIABwAG8AcgA6ACAAQQBOAEEAIABDAFIASQBTAFQASQBOAEEAIABOAEUARgBGAEEAIABQAEUAUgBTAEEATgBPAAAABgAAAAMAAAAEAAAACQAAAAYAAAAHAAAABwAAAAMAAAAHAAAABwAAAAQAAAADAAAAAwAAAAcAAAAIAAAABwAAAAMAAAAHAAAABwAAAAMAAAAGAAAABgAAAAMAAAAIAAAABwAAAAMAAAAIAAAABgAAAAYAAAAGAAAABwAAAAMAAAAGAAAABgAAAAcAAAAGAAAABwAAAAgAAAAJAAAAFgAAAAwAAAAAAAAAJQAAAAwAAAACAAAADgAAABQAAAAAAAAAEAAAABQAAAA=</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vt:i4>
      </vt:variant>
    </vt:vector>
  </HeadingPairs>
  <TitlesOfParts>
    <vt:vector size="13" baseType="lpstr">
      <vt:lpstr>INDICE</vt:lpstr>
      <vt:lpstr>1</vt:lpstr>
      <vt:lpstr>2</vt:lpstr>
      <vt:lpstr>3</vt:lpstr>
      <vt:lpstr>4</vt:lpstr>
      <vt:lpstr>5</vt:lpstr>
      <vt:lpstr>6</vt:lpstr>
      <vt:lpstr>7</vt:lpstr>
      <vt:lpstr>8</vt:lpstr>
      <vt:lpstr>9</vt:lpstr>
      <vt:lpstr>10</vt:lpstr>
      <vt:lpstr>11</vt:lpstr>
      <vt:lpstr>'10'!_Hlk492023274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Pablo.Roa</dc:creator>
  <cp:lastModifiedBy>Pablo.Roa</cp:lastModifiedBy>
  <dcterms:created xsi:type="dcterms:W3CDTF">2015-06-05T18:19:34Z</dcterms:created>
  <dcterms:modified xsi:type="dcterms:W3CDTF">2020-10-30T19:45:15Z</dcterms:modified>
</cp:coreProperties>
</file>