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franco\Desktop\1_ADMINISTRADORAS DE FONDOS\Estados Financieros AFPISA\Estados Financieros INVESTOR AFPISA\Diciembre 2019\"/>
    </mc:Choice>
  </mc:AlternateContent>
  <bookViews>
    <workbookView xWindow="0" yWindow="0" windowWidth="17490" windowHeight="7350" tabRatio="713"/>
  </bookViews>
  <sheets>
    <sheet name="indice" sheetId="9" r:id="rId1"/>
    <sheet name="1" sheetId="1" r:id="rId2"/>
    <sheet name="2" sheetId="2" r:id="rId3"/>
    <sheet name="3" sheetId="3" r:id="rId4"/>
    <sheet name="4" sheetId="4" r:id="rId5"/>
    <sheet name="5" sheetId="5" r:id="rId6"/>
    <sheet name="6" sheetId="6" r:id="rId7"/>
    <sheet name="7" sheetId="7" r:id="rId8"/>
    <sheet name="8" sheetId="8" r:id="rId9"/>
    <sheet name="9" sheetId="12" r:id="rId10"/>
    <sheet name="10" sheetId="10" r:id="rId11"/>
    <sheet name="11" sheetId="11" r:id="rId12"/>
  </sheets>
  <definedNames>
    <definedName name="_Hlk486413223" localSheetId="10">'10'!$A$6</definedName>
    <definedName name="_Hlk492023274" localSheetId="10">'10'!$A$62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 l="1"/>
  <c r="C4" i="3"/>
  <c r="N5" i="11" l="1"/>
  <c r="N6" i="11"/>
  <c r="N7" i="11"/>
  <c r="N8" i="11"/>
  <c r="O69" i="11" s="1"/>
  <c r="N9" i="11"/>
  <c r="N10" i="11"/>
  <c r="N11" i="11"/>
  <c r="N12" i="11"/>
  <c r="O114" i="11" s="1"/>
  <c r="N13" i="11"/>
  <c r="N14" i="11"/>
  <c r="N15" i="11"/>
  <c r="N16" i="11"/>
  <c r="N17" i="11"/>
  <c r="N18" i="11"/>
  <c r="N19" i="11"/>
  <c r="N20" i="11"/>
  <c r="O106" i="11" s="1"/>
  <c r="N21" i="11"/>
  <c r="N22" i="11"/>
  <c r="N23" i="11"/>
  <c r="N24" i="11"/>
  <c r="N25" i="11"/>
  <c r="N26" i="11"/>
  <c r="N27" i="11"/>
  <c r="N28" i="11"/>
  <c r="N29" i="11"/>
  <c r="N30" i="11"/>
  <c r="N31" i="11"/>
  <c r="N32" i="11"/>
  <c r="N33" i="11"/>
  <c r="N34" i="11"/>
  <c r="N35" i="11"/>
  <c r="N36" i="11"/>
  <c r="O36" i="11" s="1"/>
  <c r="N37" i="11"/>
  <c r="N38" i="11"/>
  <c r="N39" i="11"/>
  <c r="N40" i="11"/>
  <c r="N41" i="11"/>
  <c r="N42" i="11"/>
  <c r="N43" i="11"/>
  <c r="N44" i="11"/>
  <c r="N45" i="11"/>
  <c r="N46" i="11"/>
  <c r="N47" i="11"/>
  <c r="N48" i="11"/>
  <c r="N49" i="11"/>
  <c r="N50" i="11"/>
  <c r="N51" i="11"/>
  <c r="N52" i="11"/>
  <c r="N53" i="11"/>
  <c r="N54" i="11"/>
  <c r="N55" i="11"/>
  <c r="N56" i="11"/>
  <c r="N57" i="11"/>
  <c r="N58" i="11"/>
  <c r="N59" i="11"/>
  <c r="N60" i="11"/>
  <c r="O60" i="11" s="1"/>
  <c r="N61" i="11"/>
  <c r="N62" i="11"/>
  <c r="N63" i="11"/>
  <c r="N64" i="11"/>
  <c r="N65" i="11"/>
  <c r="N66" i="11"/>
  <c r="N67" i="11"/>
  <c r="N68" i="11"/>
  <c r="O122" i="11" s="1"/>
  <c r="N69" i="11"/>
  <c r="N70" i="11"/>
  <c r="N71" i="11"/>
  <c r="N72" i="11"/>
  <c r="O110" i="11" s="1"/>
  <c r="N73" i="11"/>
  <c r="N74" i="11"/>
  <c r="N75" i="11"/>
  <c r="N76" i="11"/>
  <c r="N77" i="11"/>
  <c r="N78" i="11"/>
  <c r="N79" i="11"/>
  <c r="N80" i="11"/>
  <c r="O85" i="11" s="1"/>
  <c r="N81" i="11"/>
  <c r="N82" i="11"/>
  <c r="N83" i="11"/>
  <c r="N84" i="11"/>
  <c r="N85" i="11"/>
  <c r="N86" i="11"/>
  <c r="N87" i="11"/>
  <c r="N88" i="11"/>
  <c r="N89" i="11"/>
  <c r="N90" i="11"/>
  <c r="N91" i="11"/>
  <c r="N92" i="11"/>
  <c r="N93" i="11"/>
  <c r="N94" i="11"/>
  <c r="N95" i="11"/>
  <c r="N96" i="11"/>
  <c r="N97" i="11"/>
  <c r="N98" i="11"/>
  <c r="N99" i="11"/>
  <c r="N100" i="11"/>
  <c r="N101" i="11"/>
  <c r="N102" i="11"/>
  <c r="N103" i="11"/>
  <c r="N104" i="11"/>
  <c r="O105" i="11" s="1"/>
  <c r="N105" i="11"/>
  <c r="N106" i="11"/>
  <c r="N107" i="11"/>
  <c r="N108" i="11"/>
  <c r="N109" i="11"/>
  <c r="N110" i="11"/>
  <c r="N111" i="11"/>
  <c r="N112" i="11"/>
  <c r="N113" i="11"/>
  <c r="N114" i="11"/>
  <c r="N115" i="11"/>
  <c r="N116" i="11"/>
  <c r="O121" i="11" s="1"/>
  <c r="N117" i="11"/>
  <c r="N118" i="11"/>
  <c r="N119" i="11"/>
  <c r="N120" i="11"/>
  <c r="N121" i="11"/>
  <c r="N122" i="11"/>
  <c r="N4" i="11"/>
  <c r="J123" i="11"/>
  <c r="O119" i="11"/>
  <c r="O118" i="11"/>
  <c r="O115" i="11"/>
  <c r="O111" i="11"/>
  <c r="O107" i="11"/>
  <c r="O103" i="11"/>
  <c r="O102" i="11"/>
  <c r="O99" i="11"/>
  <c r="O98" i="11"/>
  <c r="O97" i="11"/>
  <c r="O95" i="11"/>
  <c r="O94" i="11"/>
  <c r="O93" i="11"/>
  <c r="O91" i="11"/>
  <c r="O90" i="11"/>
  <c r="O87" i="11"/>
  <c r="O86" i="11"/>
  <c r="O83" i="11"/>
  <c r="O82" i="11"/>
  <c r="O81" i="11"/>
  <c r="O79" i="11"/>
  <c r="O78" i="11"/>
  <c r="O75" i="11"/>
  <c r="O74" i="11"/>
  <c r="O71" i="11"/>
  <c r="O70" i="11"/>
  <c r="O67" i="11"/>
  <c r="O66" i="11"/>
  <c r="O63" i="11"/>
  <c r="O62" i="11"/>
  <c r="O59" i="11"/>
  <c r="O58" i="11"/>
  <c r="O55" i="11"/>
  <c r="O54" i="11"/>
  <c r="O51" i="11"/>
  <c r="O50" i="11"/>
  <c r="O47" i="11"/>
  <c r="O46" i="11"/>
  <c r="O43" i="11"/>
  <c r="O42" i="11"/>
  <c r="O41" i="11"/>
  <c r="O39" i="11"/>
  <c r="O38" i="11"/>
  <c r="O37" i="11"/>
  <c r="O35" i="11"/>
  <c r="O34" i="11"/>
  <c r="O31" i="11"/>
  <c r="O30" i="11"/>
  <c r="O27" i="11"/>
  <c r="O26" i="11"/>
  <c r="O23" i="11"/>
  <c r="O22" i="11"/>
  <c r="O19" i="11"/>
  <c r="O18" i="11"/>
  <c r="O17" i="11"/>
  <c r="O15" i="11"/>
  <c r="O14" i="11"/>
  <c r="O13" i="11"/>
  <c r="O11" i="11"/>
  <c r="O10" i="11"/>
  <c r="O9" i="11"/>
  <c r="O7" i="11"/>
  <c r="O6" i="11"/>
  <c r="O5" i="11"/>
  <c r="O4" i="11"/>
  <c r="O8" i="11" l="1"/>
  <c r="O12" i="11"/>
  <c r="O16" i="11"/>
  <c r="O20" i="11"/>
  <c r="O24" i="11"/>
  <c r="O28" i="11"/>
  <c r="O32" i="11"/>
  <c r="O40" i="11"/>
  <c r="O44" i="11"/>
  <c r="O48" i="11"/>
  <c r="O52" i="11"/>
  <c r="O56" i="11"/>
  <c r="O64" i="11"/>
  <c r="O68" i="11"/>
  <c r="O72" i="11"/>
  <c r="O76" i="11"/>
  <c r="O80" i="11"/>
  <c r="O84" i="11"/>
  <c r="O88" i="11"/>
  <c r="O92" i="11"/>
  <c r="O96" i="11"/>
  <c r="O100" i="11"/>
  <c r="O104" i="11"/>
  <c r="O108" i="11"/>
  <c r="O112" i="11"/>
  <c r="O116" i="11"/>
  <c r="O120" i="11"/>
  <c r="O21" i="11"/>
  <c r="O25" i="11"/>
  <c r="O29" i="11"/>
  <c r="O33" i="11"/>
  <c r="O45" i="11"/>
  <c r="O49" i="11"/>
  <c r="O53" i="11"/>
  <c r="O57" i="11"/>
  <c r="O61" i="11"/>
  <c r="O65" i="11"/>
  <c r="O73" i="11"/>
  <c r="O77" i="11"/>
  <c r="O89" i="11"/>
  <c r="O101" i="11"/>
  <c r="O109" i="11"/>
  <c r="O113" i="11"/>
  <c r="O117" i="11"/>
  <c r="E24" i="1" l="1"/>
  <c r="E23" i="1"/>
  <c r="E17" i="1"/>
  <c r="C24" i="1"/>
  <c r="C23" i="1"/>
  <c r="B106" i="10" l="1"/>
  <c r="C72" i="10"/>
  <c r="C148" i="10" l="1"/>
  <c r="B148" i="10"/>
  <c r="C139" i="10"/>
  <c r="B139" i="10"/>
  <c r="C131" i="10"/>
  <c r="B131" i="10"/>
  <c r="C106" i="10" l="1"/>
  <c r="E72" i="10" l="1"/>
  <c r="C14" i="7"/>
  <c r="D14" i="7"/>
  <c r="E10" i="7"/>
  <c r="E11" i="7"/>
  <c r="E12" i="7"/>
  <c r="E14" i="7"/>
  <c r="C23" i="5"/>
  <c r="E15" i="7" l="1"/>
  <c r="C14" i="2" l="1"/>
  <c r="E7" i="2"/>
  <c r="C17" i="1"/>
  <c r="O4" i="9"/>
  <c r="C10" i="9"/>
  <c r="A2" i="11" l="1"/>
  <c r="B4" i="8" l="1"/>
  <c r="D6" i="4"/>
  <c r="C6" i="4"/>
  <c r="D5" i="5"/>
  <c r="C5" i="5"/>
  <c r="D5" i="6"/>
  <c r="C5" i="6"/>
  <c r="E5" i="8"/>
  <c r="C5" i="8"/>
  <c r="B4" i="7"/>
  <c r="E6" i="7"/>
  <c r="B4" i="6"/>
  <c r="B4" i="5"/>
  <c r="B4" i="4"/>
  <c r="D16" i="4"/>
  <c r="D12" i="4"/>
  <c r="E5" i="3"/>
  <c r="D5" i="3"/>
  <c r="D17" i="4" l="1"/>
  <c r="E6" i="2"/>
  <c r="E14" i="2"/>
  <c r="B4" i="2"/>
  <c r="C31" i="5" l="1"/>
  <c r="C16" i="5"/>
  <c r="D31" i="5"/>
  <c r="D23" i="5"/>
  <c r="D16" i="5"/>
  <c r="D12" i="5"/>
  <c r="D17" i="5" l="1"/>
  <c r="D25" i="5" s="1"/>
  <c r="D32" i="5" s="1"/>
  <c r="D34" i="5" s="1"/>
  <c r="C12" i="5"/>
  <c r="C17" i="5" l="1"/>
  <c r="C25" i="5" s="1"/>
  <c r="C32" i="5" s="1"/>
  <c r="C34" i="5" s="1"/>
  <c r="E23" i="8"/>
  <c r="E17" i="8"/>
  <c r="C17" i="8"/>
  <c r="D19" i="6"/>
  <c r="C19" i="6"/>
  <c r="D13" i="6"/>
  <c r="C13" i="6"/>
  <c r="D29" i="4"/>
  <c r="C29" i="4"/>
  <c r="D22" i="4"/>
  <c r="D23" i="4" s="1"/>
  <c r="C22" i="4"/>
  <c r="C16" i="4"/>
  <c r="C12" i="4"/>
  <c r="E18" i="3"/>
  <c r="D18" i="3"/>
  <c r="E12" i="3"/>
  <c r="D12" i="3"/>
  <c r="E11" i="2"/>
  <c r="E10" i="2"/>
  <c r="E24" i="8" l="1"/>
  <c r="D20" i="6"/>
  <c r="C17" i="4"/>
  <c r="C23" i="4" s="1"/>
  <c r="C30" i="4" s="1"/>
  <c r="C32" i="4" s="1"/>
  <c r="E19" i="3"/>
  <c r="C20" i="6"/>
  <c r="D30" i="4"/>
  <c r="D32" i="4" s="1"/>
  <c r="D19" i="3"/>
  <c r="C23" i="8"/>
  <c r="C24" i="8" s="1"/>
  <c r="E13" i="2" l="1"/>
  <c r="D14" i="2"/>
  <c r="E15" i="2" s="1"/>
</calcChain>
</file>

<file path=xl/sharedStrings.xml><?xml version="1.0" encoding="utf-8"?>
<sst xmlns="http://schemas.openxmlformats.org/spreadsheetml/2006/main" count="1264" uniqueCount="383">
  <si>
    <t>FONDO MUTUO CORTO PLAZO DOLARES AMERICANOS</t>
  </si>
  <si>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</si>
  <si>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</si>
  <si>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</si>
  <si>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</si>
  <si>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</si>
  <si>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</si>
  <si>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</si>
  <si>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</si>
  <si>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</si>
  <si>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</si>
  <si>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</si>
  <si>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</si>
  <si>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</si>
  <si>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</si>
  <si>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</si>
  <si>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</si>
  <si>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</si>
  <si>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</si>
  <si>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</si>
  <si>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</si>
  <si>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</si>
  <si>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</si>
  <si>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</si>
  <si>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</si>
  <si>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</si>
  <si>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</si>
  <si>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</si>
  <si>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</si>
  <si>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 xml:space="preserve">Otros </t>
  </si>
  <si>
    <t>Total Ingresos</t>
  </si>
  <si>
    <t>EGRESOS</t>
  </si>
  <si>
    <t>Comisión por Administración</t>
  </si>
  <si>
    <t xml:space="preserve">- Gastos de Ventas </t>
  </si>
  <si>
    <t>Comisión por Corretaje</t>
  </si>
  <si>
    <t>Otros Egresos</t>
  </si>
  <si>
    <t>Total Egresos</t>
  </si>
  <si>
    <t>Resultado del Ejercicio</t>
  </si>
  <si>
    <t>(EN MONEDA EXTRANJERA)</t>
  </si>
  <si>
    <t>ACTIVOS</t>
  </si>
  <si>
    <t>ACTIVO CORRIENTE</t>
  </si>
  <si>
    <t>DISPONIBILIDADES</t>
  </si>
  <si>
    <t>Bancos</t>
  </si>
  <si>
    <t xml:space="preserve">INVERSIONES </t>
  </si>
  <si>
    <t>Titulo de Renta Variable</t>
  </si>
  <si>
    <t>ACTIVO NO CORRIENTE</t>
  </si>
  <si>
    <t>Total de Activo Bruto</t>
  </si>
  <si>
    <t xml:space="preserve">PASIVOS </t>
  </si>
  <si>
    <t xml:space="preserve">PASIVO </t>
  </si>
  <si>
    <t>ACREEDORES POR OPERACIONES</t>
  </si>
  <si>
    <t>Comisiones a Pagar a la Administradora</t>
  </si>
  <si>
    <t>Rescates a Pagar</t>
  </si>
  <si>
    <t xml:space="preserve">Total Pasivo </t>
  </si>
  <si>
    <t>Activo Neto</t>
  </si>
  <si>
    <t>Cuotas partes en circulación</t>
  </si>
  <si>
    <t>Valor cuota parte al cierre</t>
  </si>
  <si>
    <t>(EN MONEDA LOCAL)</t>
  </si>
  <si>
    <t>TOTAL ACTIVO CORRIENTE</t>
  </si>
  <si>
    <t>TOTAL ACTIVO NO CORRIENTE</t>
  </si>
  <si>
    <t>(Moneda Local)</t>
  </si>
  <si>
    <t>Tipo de cambio Vendedor</t>
  </si>
  <si>
    <t>Desde</t>
  </si>
  <si>
    <t>Comparativo</t>
  </si>
  <si>
    <t>FECHA DE REPORTE</t>
  </si>
  <si>
    <t>USD</t>
  </si>
  <si>
    <t>Aumento o disminución en acreedores por operaciones</t>
  </si>
  <si>
    <t>Estados Financieros</t>
  </si>
  <si>
    <t>(Anexo D)</t>
  </si>
  <si>
    <t>Índice</t>
  </si>
  <si>
    <t>NOTAS A LOS ESTADOS FINANCIEROS</t>
  </si>
  <si>
    <t>Fondo Mutuo Corto Plazo Dólares Americanos</t>
  </si>
  <si>
    <t>ESTADO DE VARIACION DEL ACTIVO NETO EN DOLARES AMERICANOS</t>
  </si>
  <si>
    <t>ESTADO DE FLUJO DE CAJA EN DOLARES AMERICANOS</t>
  </si>
  <si>
    <t>ESTADO DE RESULTADO EN DOLARES AMERICANOS</t>
  </si>
  <si>
    <t>BALANCE GENERAL EN DOLARES AMERICANOS</t>
  </si>
  <si>
    <t>BALANCE GENERAL EN GUARANIES</t>
  </si>
  <si>
    <t>ESTADO DE RESULTADO EN GUARANIES</t>
  </si>
  <si>
    <t>ESTADO DE VARIACION DEL ACTIVO NETO EN GUARANIES</t>
  </si>
  <si>
    <t>ESTADO DE FLUJO DE CAJA EN GUARANIES</t>
  </si>
  <si>
    <t>Nota  1 – INFORMACIÓN BÁSICA DEL FONDO EN MONEDA EXTRANJERA</t>
  </si>
  <si>
    <r>
      <t>-</t>
    </r>
    <r>
      <rPr>
        <sz val="7"/>
        <color theme="1"/>
        <rFont val="Times New Roman"/>
        <family val="1"/>
      </rPr>
      <t xml:space="preserve">       </t>
    </r>
    <r>
      <rPr>
        <b/>
        <sz val="12"/>
        <color theme="1"/>
        <rFont val="Arial"/>
        <family val="2"/>
      </rPr>
      <t xml:space="preserve"> Naturaleza jurídica : </t>
    </r>
    <r>
      <rPr>
        <sz val="12"/>
        <color theme="1"/>
        <rFont val="Arial"/>
        <family val="2"/>
      </rPr>
      <t xml:space="preserve">       Fondos Mutuos </t>
    </r>
  </si>
  <si>
    <r>
      <t>-</t>
    </r>
    <r>
      <rPr>
        <sz val="7"/>
        <color theme="1"/>
        <rFont val="Times New Roman"/>
        <family val="1"/>
      </rPr>
      <t xml:space="preserve">       </t>
    </r>
    <r>
      <rPr>
        <sz val="12"/>
        <color theme="1"/>
        <rFont val="Arial"/>
        <family val="2"/>
      </rPr>
      <t>Autorizados por Resolución Nro. 34 E/17 de fecha 24 de Agosto de 2017 de la Comisión Nacional de Valores</t>
    </r>
    <r>
      <rPr>
        <b/>
        <sz val="12"/>
        <color theme="1"/>
        <rFont val="Arial"/>
        <family val="2"/>
      </rPr>
      <t>;</t>
    </r>
  </si>
  <si>
    <r>
      <t>-</t>
    </r>
    <r>
      <rPr>
        <sz val="7"/>
        <color theme="1"/>
        <rFont val="Times New Roman"/>
        <family val="1"/>
      </rPr>
      <t xml:space="preserve">       </t>
    </r>
    <r>
      <rPr>
        <sz val="12"/>
        <color theme="1"/>
        <rFont val="Arial"/>
        <family val="2"/>
      </rPr>
      <t>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r>
  </si>
  <si>
    <r>
      <t>-</t>
    </r>
    <r>
      <rPr>
        <sz val="7"/>
        <color theme="1"/>
        <rFont val="Times New Roman"/>
        <family val="1"/>
      </rPr>
      <t xml:space="preserve">       </t>
    </r>
    <r>
      <rPr>
        <sz val="12"/>
        <color theme="1"/>
        <rFont val="Arial"/>
        <family val="2"/>
      </rPr>
      <t>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r>
  </si>
  <si>
    <r>
      <t>-</t>
    </r>
    <r>
      <rPr>
        <sz val="7"/>
        <color theme="1"/>
        <rFont val="Times New Roman"/>
        <family val="1"/>
      </rPr>
      <t xml:space="preserve">       </t>
    </r>
    <r>
      <rPr>
        <sz val="12"/>
        <color theme="1"/>
        <rFont val="Arial"/>
        <family val="2"/>
      </rPr>
      <t>El reglamento interno de del Fondo fue aprobado por Resolución Nro. 34 E/17 de fecha 24 de Agosto de 2017, de la Comisión Nacional de Valores.</t>
    </r>
  </si>
  <si>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</si>
  <si>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</si>
  <si>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r>
      <t>-</t>
    </r>
    <r>
      <rPr>
        <sz val="7"/>
        <color theme="1"/>
        <rFont val="Times New Roman"/>
        <family val="1"/>
      </rPr>
      <t xml:space="preserve">       </t>
    </r>
    <r>
      <rPr>
        <sz val="12"/>
        <color theme="1"/>
        <rFont val="Arial"/>
        <family val="2"/>
      </rPr>
      <t>Fue inscripta en la Comisión Nacional de Valores por medio de la Resolución Nro. 34 E/17 de fecha 24 de Agosto de 2017 de la Comisión Nacional de Valores</t>
    </r>
    <r>
      <rPr>
        <b/>
        <sz val="12"/>
        <color theme="1"/>
        <rFont val="Arial"/>
        <family val="2"/>
      </rPr>
      <t>;</t>
    </r>
  </si>
  <si>
    <t>Nota 3.- Principales políticas y prácticas contables aplicadas.</t>
  </si>
  <si>
    <t>3.1 Los Estados Financieros han sido preparados de acuerdo a las normas establecidas por la comisión Nacional de Valores y Normas Internacionales de Información Financiera</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</si>
  <si>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</si>
  <si>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</si>
  <si>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</si>
  <si>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</si>
  <si>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r>
      <t xml:space="preserve"> </t>
    </r>
    <r>
      <rPr>
        <sz val="12"/>
        <color theme="1"/>
        <rFont val="Arial"/>
        <family val="2"/>
      </rPr>
      <t>Las inversiones (Bonos y CDA en cartera), se exponen a sus valores actualizados. Las diferencias  se exponen en el estado de resultados en el rubro intereses ganados</t>
    </r>
    <r>
      <rPr>
        <sz val="11"/>
        <color theme="1"/>
        <rFont val="Calibri"/>
        <family val="2"/>
        <scheme val="minor"/>
      </rPr>
      <t>.</t>
    </r>
  </si>
  <si>
    <t>3.6 Política de Reconocimiento de Ingresos:</t>
  </si>
  <si>
    <r>
      <t>Los ingresos son reconocidos con base en el criterio de lo devengado, de conformidad con las disposiciones de las Normas contables</t>
    </r>
    <r>
      <rPr>
        <b/>
        <sz val="12"/>
        <color theme="1"/>
        <rFont val="Arial"/>
        <family val="2"/>
      </rPr>
      <t>.</t>
    </r>
  </si>
  <si>
    <t xml:space="preserve">3.7  Flujo de Efectivo  </t>
  </si>
  <si>
    <t>3.13 Tipos de cambio utilizados para convertir en moneda nacional los saldos en Moneda Extranjera:</t>
  </si>
  <si>
    <t>Periodo actual</t>
  </si>
  <si>
    <t>Periodo anterior</t>
  </si>
  <si>
    <t>Tipo de cambio comprador</t>
  </si>
  <si>
    <t>Tipo de cambio vendedor</t>
  </si>
  <si>
    <r>
      <t>a)</t>
    </r>
    <r>
      <rPr>
        <b/>
        <sz val="7"/>
        <color theme="1"/>
        <rFont val="Times New Roman"/>
        <family val="1"/>
      </rPr>
      <t xml:space="preserve">    </t>
    </r>
    <r>
      <rPr>
        <b/>
        <sz val="12"/>
        <color theme="1"/>
        <rFont val="Arial"/>
        <family val="2"/>
      </rPr>
      <t>Posición en moneda extranjera</t>
    </r>
  </si>
  <si>
    <t>Detalle</t>
  </si>
  <si>
    <t>Moneda extranjera clase</t>
  </si>
  <si>
    <t>Moneda extranjera Monto</t>
  </si>
  <si>
    <t>Cambio vigente</t>
  </si>
  <si>
    <t>Saldo periodo actual (Gs.)</t>
  </si>
  <si>
    <t>Activos</t>
  </si>
  <si>
    <t>Pasivos</t>
  </si>
  <si>
    <t>NO APLICABLE. Los fondos se constituyeron y registran en moneda extranjera, y su conversión a Guaraníes se efectúa al cierre al solo efecto de su presentación a los entes reguladores.</t>
  </si>
  <si>
    <r>
      <t>b)</t>
    </r>
    <r>
      <rPr>
        <b/>
        <sz val="7"/>
        <color theme="1"/>
        <rFont val="Times New Roman"/>
        <family val="1"/>
      </rPr>
      <t xml:space="preserve">    </t>
    </r>
    <r>
      <rPr>
        <b/>
        <sz val="12"/>
        <color theme="1"/>
        <rFont val="Arial"/>
        <family val="2"/>
      </rPr>
      <t>Diferencia de cambio en Moneda Extranjera</t>
    </r>
  </si>
  <si>
    <r>
      <t>Ø</t>
    </r>
    <r>
      <rPr>
        <sz val="7"/>
        <color theme="1"/>
        <rFont val="Times New Roman"/>
        <family val="1"/>
      </rPr>
      <t xml:space="preserve">  </t>
    </r>
    <r>
      <rPr>
        <u/>
        <sz val="12"/>
        <color theme="1"/>
        <rFont val="Arial"/>
        <family val="2"/>
      </rPr>
      <t>Comisión de administración</t>
    </r>
    <r>
      <rPr>
        <sz val="12"/>
        <color theme="1"/>
        <rFont val="Arial"/>
        <family val="2"/>
      </rPr>
      <t xml:space="preserve">: 1,10% nominal anual (base 365) IVA incluido sobre el patrimonio neto de pre cierre administrado. La comisión se devenga diariamente y se cobra mensualmente. </t>
    </r>
  </si>
  <si>
    <r>
      <t>Ø</t>
    </r>
    <r>
      <rPr>
        <sz val="7"/>
        <color theme="1"/>
        <rFont val="Times New Roman"/>
        <family val="1"/>
      </rPr>
      <t xml:space="preserve">  </t>
    </r>
    <r>
      <rPr>
        <u/>
        <sz val="12"/>
        <color theme="1"/>
        <rFont val="Arial"/>
        <family val="2"/>
      </rPr>
      <t>Comisiones propias de las operaciones de inversión</t>
    </r>
    <r>
      <rPr>
        <sz val="12"/>
        <color theme="1"/>
        <rFont val="Arial"/>
        <family val="2"/>
      </rPr>
      <t>: de 0% a 0,50% del monto negociado (incluye comisión de intermediación por transacciones bursátiles o extrabursátiles) y arancel BVPASA 0,025% del monto negociado también.</t>
    </r>
  </si>
  <si>
    <r>
      <t>Ø</t>
    </r>
    <r>
      <rPr>
        <sz val="7"/>
        <color theme="1"/>
        <rFont val="Times New Roman"/>
        <family val="1"/>
      </rPr>
      <t xml:space="preserve">  </t>
    </r>
    <r>
      <rPr>
        <u/>
        <sz val="12"/>
        <color theme="1"/>
        <rFont val="Arial"/>
        <family val="2"/>
      </rPr>
      <t xml:space="preserve">Gastos y comisiones bancarias: </t>
    </r>
    <r>
      <rPr>
        <sz val="12"/>
        <color theme="1"/>
        <rFont val="Arial"/>
        <family val="2"/>
      </rPr>
      <t>mantenimiento de cuentas, transferencias interbancarias y otras de similar naturaleza).</t>
    </r>
  </si>
  <si>
    <r>
      <t>c)</t>
    </r>
    <r>
      <rPr>
        <b/>
        <sz val="7"/>
        <color theme="1"/>
        <rFont val="Times New Roman"/>
        <family val="1"/>
      </rPr>
      <t xml:space="preserve">    </t>
    </r>
    <r>
      <rPr>
        <b/>
        <sz val="12"/>
        <color theme="1"/>
        <rFont val="Arial"/>
        <family val="2"/>
      </rPr>
      <t>Gastos operacionales y comisiones de la administradora con cargo al Fondo:</t>
    </r>
  </si>
  <si>
    <t>Concepto</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</si>
  <si>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</si>
  <si>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</si>
  <si>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</si>
  <si>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</si>
  <si>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</si>
  <si>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</si>
  <si>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</si>
  <si>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</si>
  <si>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</si>
  <si>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</si>
  <si>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</si>
  <si>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</si>
  <si>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</si>
  <si>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</si>
  <si>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</si>
  <si>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</si>
  <si>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</si>
  <si>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</si>
  <si>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</si>
  <si>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</si>
  <si>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</si>
  <si>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</si>
  <si>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</si>
  <si>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</si>
  <si>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</si>
  <si>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Dólares americanos depositadas en bancos e INVESTOR CASA DE BOLSA S.A.</t>
  </si>
  <si>
    <t>Banco Familiar Cta. Cte.</t>
  </si>
  <si>
    <t>Valores al Cobro</t>
  </si>
  <si>
    <t>4.3 – ACREEDORES  POR OPERACIONES</t>
  </si>
  <si>
    <t>Comisión por Administración ( en usd)</t>
  </si>
  <si>
    <t>INGRESOS FINANCIEROS</t>
  </si>
  <si>
    <t>CONCEPTO</t>
  </si>
  <si>
    <t>INTERESES GANADOS EN OPERACIONES</t>
  </si>
  <si>
    <t>GANANCIA EN OPERACIONES</t>
  </si>
  <si>
    <t xml:space="preserve">EGRESOS OPERATIVOS </t>
  </si>
  <si>
    <t>COMISIONES DE ADM. DEVENGADOS</t>
  </si>
  <si>
    <t>PERDIDA EN OPERACIONES</t>
  </si>
  <si>
    <t>CUADRO DE INVERSIONES</t>
  </si>
  <si>
    <t>Instrumento</t>
  </si>
  <si>
    <t>Emisor</t>
  </si>
  <si>
    <t>Fecha de vencimiento</t>
  </si>
  <si>
    <t>Total de las Inversiones</t>
  </si>
  <si>
    <t>INFORME DEL SINDICO</t>
  </si>
  <si>
    <t>Señores accionistas de</t>
  </si>
  <si>
    <t>Es mi informe.</t>
  </si>
  <si>
    <t>Juan José Talavera</t>
  </si>
  <si>
    <t>Síndico Titular</t>
  </si>
  <si>
    <t>NOTAS A LOS ESTADOS CONTABLES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</si>
  <si>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</si>
  <si>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</si>
  <si>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</si>
  <si>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</si>
  <si>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</si>
  <si>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</si>
  <si>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</si>
  <si>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</si>
  <si>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</si>
  <si>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</si>
  <si>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</si>
  <si>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</si>
  <si>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CDA</t>
  </si>
  <si>
    <t xml:space="preserve">BANCO ATLAS S.A. </t>
  </si>
  <si>
    <t>Financiero (Bancos)</t>
  </si>
  <si>
    <t>Paraguay</t>
  </si>
  <si>
    <t>Dólares Americanos</t>
  </si>
  <si>
    <t>10.00%</t>
  </si>
  <si>
    <t>Bonos Subordinados</t>
  </si>
  <si>
    <t>BANCO BILBAO VIZCAYA ARGENTARIA PARAGUAY S.A.</t>
  </si>
  <si>
    <t>26/03/2018</t>
  </si>
  <si>
    <t>05/11/2021</t>
  </si>
  <si>
    <t>01/02/2018</t>
  </si>
  <si>
    <t>06/03/2018</t>
  </si>
  <si>
    <t>BANCO RIO S.A.E.C.A.</t>
  </si>
  <si>
    <t>14/06/2018</t>
  </si>
  <si>
    <t>10/01/2020</t>
  </si>
  <si>
    <t>BANCO BASA S.A.</t>
  </si>
  <si>
    <t>10/08/2020</t>
  </si>
  <si>
    <t xml:space="preserve">BANCO CONTINENTAL S.A.E.C.A. </t>
  </si>
  <si>
    <t>16/10/2018</t>
  </si>
  <si>
    <t>21/10/2020</t>
  </si>
  <si>
    <t>FIC S.A. DE FINANZAS</t>
  </si>
  <si>
    <t>Financiero (Financieras)</t>
  </si>
  <si>
    <t>28/12/2018</t>
  </si>
  <si>
    <t>24/06/2020</t>
  </si>
  <si>
    <t xml:space="preserve">BANCO FAMILIAR S.A.E.C.A. </t>
  </si>
  <si>
    <t>28/12/2020</t>
  </si>
  <si>
    <t>Bonos Financieros</t>
  </si>
  <si>
    <t>29/08/2019</t>
  </si>
  <si>
    <t>20/04/2023</t>
  </si>
  <si>
    <t>20/03/2019</t>
  </si>
  <si>
    <t>18/11/2022</t>
  </si>
  <si>
    <t>BANCO ITAU PARAGUAY S.A.</t>
  </si>
  <si>
    <t>22/11/2019</t>
  </si>
  <si>
    <t>12/04/2019</t>
  </si>
  <si>
    <t>18/11/2019</t>
  </si>
  <si>
    <t>13/12/2019</t>
  </si>
  <si>
    <t>22/01/2020</t>
  </si>
  <si>
    <t>17/01/2020</t>
  </si>
  <si>
    <t>30/01/2020</t>
  </si>
  <si>
    <t>15/04/2019</t>
  </si>
  <si>
    <t>13/02/2020</t>
  </si>
  <si>
    <t>30/03/2020</t>
  </si>
  <si>
    <t>13/04/2020</t>
  </si>
  <si>
    <t>15/06/2020</t>
  </si>
  <si>
    <t>22/04/2019</t>
  </si>
  <si>
    <t>27/07/2020</t>
  </si>
  <si>
    <t>25/04/2019</t>
  </si>
  <si>
    <t>BANCO REGIONAL S.A.E.C.A.</t>
  </si>
  <si>
    <t>09/04/2021</t>
  </si>
  <si>
    <t>08/04/2021</t>
  </si>
  <si>
    <t>07/12/2020</t>
  </si>
  <si>
    <t xml:space="preserve">SUDAMERIS BANK S.A.E.C.A. </t>
  </si>
  <si>
    <t>17/05/2019</t>
  </si>
  <si>
    <t>17/03/2020</t>
  </si>
  <si>
    <t>22/05/2019</t>
  </si>
  <si>
    <t>23/03/2020</t>
  </si>
  <si>
    <t>18/05/2020</t>
  </si>
  <si>
    <t>22/05/2020</t>
  </si>
  <si>
    <t>24/05/2019</t>
  </si>
  <si>
    <t>01/06/2020</t>
  </si>
  <si>
    <t>26/07/2021</t>
  </si>
  <si>
    <t>CRISOL Y ENCARNACION FINANCIERA S.A.E.C.A.</t>
  </si>
  <si>
    <t>27/05/2019</t>
  </si>
  <si>
    <t>05/10/2020</t>
  </si>
  <si>
    <t>21/06/2019</t>
  </si>
  <si>
    <t>17/07/2020</t>
  </si>
  <si>
    <t>22/07/2020</t>
  </si>
  <si>
    <t>30/07/2020</t>
  </si>
  <si>
    <t>02/07/2019</t>
  </si>
  <si>
    <t>13/07/2020</t>
  </si>
  <si>
    <t>10/04/2020</t>
  </si>
  <si>
    <t>10/07/2019</t>
  </si>
  <si>
    <t>19/10/2020</t>
  </si>
  <si>
    <t>12/07/2019</t>
  </si>
  <si>
    <t>17/09/2020</t>
  </si>
  <si>
    <t>BANCO GNB PARAGUAY S.A.</t>
  </si>
  <si>
    <t>15/07/2019</t>
  </si>
  <si>
    <t>27/08/2021</t>
  </si>
  <si>
    <t>19/07/2019</t>
  </si>
  <si>
    <t>22/09/2020</t>
  </si>
  <si>
    <t>13/10/2020</t>
  </si>
  <si>
    <t>30/07/2019</t>
  </si>
  <si>
    <t>30/09/2020</t>
  </si>
  <si>
    <t>31/07/2019</t>
  </si>
  <si>
    <t>10/02/2020</t>
  </si>
  <si>
    <t>06/08/2019</t>
  </si>
  <si>
    <t>17/11/2020</t>
  </si>
  <si>
    <t>23/11/2020</t>
  </si>
  <si>
    <t>07/08/2019</t>
  </si>
  <si>
    <t>25/05/2023</t>
  </si>
  <si>
    <t>04/04/2024</t>
  </si>
  <si>
    <t>22/08/2019</t>
  </si>
  <si>
    <t>30/11/2020</t>
  </si>
  <si>
    <t>01/02/2021</t>
  </si>
  <si>
    <t>18/01/2021</t>
  </si>
  <si>
    <t>22/01/2021</t>
  </si>
  <si>
    <t xml:space="preserve">VISION BANCO S.A.E.C.A. </t>
  </si>
  <si>
    <t>20/04/2020</t>
  </si>
  <si>
    <t>27/08/2024</t>
  </si>
  <si>
    <t>06/09/2019</t>
  </si>
  <si>
    <t>22/03/2021</t>
  </si>
  <si>
    <t>11/09/2019</t>
  </si>
  <si>
    <t>17/03/2021</t>
  </si>
  <si>
    <t>23/09/2019</t>
  </si>
  <si>
    <t>27/09/2019</t>
  </si>
  <si>
    <t>30/03/2021</t>
  </si>
  <si>
    <t>17/05/2021</t>
  </si>
  <si>
    <t>24/05/2021</t>
  </si>
  <si>
    <t>Saldo al 30/09/2019</t>
  </si>
  <si>
    <t>Saldo al 30/09/2018</t>
  </si>
  <si>
    <t>4-2 COMPOSICIÓN DE LAS INVERSIONES</t>
  </si>
  <si>
    <t>Ver Cuadro</t>
  </si>
  <si>
    <t>Las cuatro (4) Notas que se acompañan son parte integrande de estos Estados Financieros</t>
  </si>
  <si>
    <t>Valores al cobro  (Nota  4.1  )</t>
  </si>
  <si>
    <t>Titulo de Renta fija (Nota  4.2  )</t>
  </si>
  <si>
    <r>
      <rPr>
        <b/>
        <sz val="12"/>
        <color theme="1"/>
        <rFont val="Arial"/>
        <family val="2"/>
      </rPr>
      <t xml:space="preserve">3.10 </t>
    </r>
    <r>
      <rPr>
        <sz val="12"/>
        <color theme="1"/>
        <rFont val="Arial"/>
        <family val="2"/>
      </rPr>
      <t>– Valorización de las Inversiones. Las inversiones son incorporadas al valor de costo, y ajustadas diariamente por devengamiento de los intereses, y las ganancias a realizar, afectando a resultados como Intereses Ganados.</t>
    </r>
  </si>
  <si>
    <r>
      <rPr>
        <b/>
        <sz val="12"/>
        <color theme="1"/>
        <rFont val="Arial"/>
        <family val="2"/>
      </rPr>
      <t>3.11</t>
    </r>
    <r>
      <rPr>
        <sz val="12"/>
        <color theme="1"/>
        <rFont val="Arial"/>
        <family val="2"/>
      </rPr>
      <t xml:space="preserve"> – Los ingresos y gastos del fondo son reconocidos aplicando el criterio de lo devengado;</t>
    </r>
  </si>
  <si>
    <r>
      <rPr>
        <b/>
        <sz val="12"/>
        <color theme="1"/>
        <rFont val="Arial"/>
        <family val="2"/>
      </rPr>
      <t xml:space="preserve">3.9 </t>
    </r>
    <r>
      <rPr>
        <sz val="12"/>
        <color theme="1"/>
        <rFont val="Arial"/>
        <family val="2"/>
      </rPr>
      <t>La Administradora no ha realizado cambios en la aplicación de los criterios contables del Fondo.</t>
    </r>
  </si>
  <si>
    <r>
      <rPr>
        <b/>
        <sz val="12"/>
        <color theme="1"/>
        <rFont val="Arial"/>
        <family val="2"/>
      </rPr>
      <t>3.12</t>
    </r>
    <r>
      <rPr>
        <sz val="12"/>
        <color theme="1"/>
        <rFont val="Arial"/>
        <family val="2"/>
      </rPr>
      <t xml:space="preserve"> -  A la fecha de la información financiera, no se ajustaron los precios por inflación.</t>
    </r>
  </si>
  <si>
    <r>
      <t>d)</t>
    </r>
    <r>
      <rPr>
        <b/>
        <sz val="7"/>
        <color theme="1"/>
        <rFont val="Times New Roman"/>
        <family val="1"/>
      </rPr>
      <t xml:space="preserve">    </t>
    </r>
    <r>
      <rPr>
        <b/>
        <sz val="12"/>
        <color theme="1"/>
        <rFont val="Arial"/>
        <family val="2"/>
      </rPr>
      <t>Información Estadística</t>
    </r>
  </si>
  <si>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Diciembre 2019,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</si>
  <si>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t>El flujo de efectivos fue preparado de acuerdo con la Resolución CG N° 06/19 de la comisión Nacional de Valores.</t>
  </si>
  <si>
    <r>
      <t>-</t>
    </r>
    <r>
      <rPr>
        <b/>
        <sz val="7"/>
        <color theme="1"/>
        <rFont val="Times New Roman"/>
        <family val="1"/>
      </rPr>
      <t xml:space="preserve">       </t>
    </r>
    <r>
      <rPr>
        <b/>
        <sz val="11"/>
        <color theme="1"/>
        <rFont val="Calibri"/>
        <family val="2"/>
        <scheme val="minor"/>
      </rPr>
      <t xml:space="preserve"> </t>
    </r>
    <r>
      <rPr>
        <b/>
        <sz val="12"/>
        <color theme="1"/>
        <rFont val="Arial"/>
        <family val="2"/>
      </rPr>
      <t>Política de Inversiones de EL FONDO</t>
    </r>
  </si>
  <si>
    <r>
      <t>2.2 – Entidad encargada de la custodia:</t>
    </r>
    <r>
      <rPr>
        <sz val="11"/>
        <color theme="1"/>
        <rFont val="Calibri"/>
        <family val="2"/>
        <scheme val="minor"/>
      </rPr>
      <t xml:space="preserve"> </t>
    </r>
    <r>
      <rPr>
        <sz val="12"/>
        <color theme="1"/>
        <rFont val="Arial"/>
        <family val="2"/>
      </rPr>
      <t xml:space="preserve"> INVESTOR Casa de Bolsa S.A.</t>
    </r>
  </si>
  <si>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y pasivos 1 USD = 6.442,33  Gs.</t>
  </si>
  <si>
    <r>
      <t>3.8</t>
    </r>
    <r>
      <rPr>
        <sz val="12"/>
        <color theme="1"/>
        <rFont val="Arial"/>
        <family val="2"/>
      </rPr>
      <t xml:space="preserve"> – Los estados contables corresponden al trimestre cerrado el 31 de Diciembre de 2019</t>
    </r>
  </si>
  <si>
    <t>6442.33</t>
  </si>
  <si>
    <t>Aranceles</t>
  </si>
  <si>
    <t>Investor Casa de Bolsa</t>
  </si>
  <si>
    <t>Valores a depositar</t>
  </si>
  <si>
    <t>(1) Valores al Cobro</t>
  </si>
  <si>
    <t>No aplicable. No se adeuda  ninguna operación.</t>
  </si>
  <si>
    <t xml:space="preserve">4.4 – COMISIONES A PAGAR A ADMINISTRADORA  </t>
  </si>
  <si>
    <t>4.5  – INGRESOS</t>
  </si>
  <si>
    <t>4.6 – EGRESOS</t>
  </si>
  <si>
    <t>ARANCELES PAGADOS</t>
  </si>
  <si>
    <t>Nota 5. HECHOS POSTERIORES - SITUACION SANITARIA GLOBAL</t>
  </si>
  <si>
    <t>Durante las primeras semanas de 2020 se inició la propagación de un nuevo virus causante de la enfermedad conocida como COVID-19, que a la fecha de emisión de los presentes estados financieros se había extendido a muchos países en diversos continentes con un impacto social y económico importante. Con fecha 11 de marzo de 2020 la Organización Mundial de la Salud lo declaró una pandemia.
Es probable que la propagación del Coronavirus (COVID-19) tenga un impacto en cualquiera (o la totalidad) de nuestras operaciones, la de nuestros inversionistas o su cadena de suministro, que podría extenderse a todos los servicios y bienes. Actualmente, se desconoce el alcance de su impacto, ya que los hechos y el entorno están cambiando constantemente, incluidas las decisiones externas tales como declaraciones de estados de emergencia, cierres nacionales o regionales. Dichas decisiones pueden afectar los niveles de liquidez de la entidad Administradora o del Valor Razonable de las entidades donde se encuentra el mayor porcentaje de las inversiones realizadas, ya sea directamente a la Compañía o a cualquiera de nuestros inversionistas o actividades relacionadas, lo que podría reducir la demanda y probablemente afectar nuestra actividad y rendimiento. La gerencia está siguiendo y apoyando todas las decisiones estatales y brinda apoyo a nuestros empleados, proveedores y clientes en esta situación excepcional</t>
  </si>
  <si>
    <t>07/10/2019</t>
  </si>
  <si>
    <t>28/10/2019</t>
  </si>
  <si>
    <t>24/07/2020</t>
  </si>
  <si>
    <t>13/08/2020</t>
  </si>
  <si>
    <t>14/12/2020</t>
  </si>
  <si>
    <t>29/10/2019</t>
  </si>
  <si>
    <t>30/04/2021</t>
  </si>
  <si>
    <t>22/09/2021</t>
  </si>
  <si>
    <t>30/09/2021</t>
  </si>
  <si>
    <t>30/11/2021</t>
  </si>
  <si>
    <t>19/07/2021</t>
  </si>
  <si>
    <t>22/07/2021</t>
  </si>
  <si>
    <t>30/07/2021</t>
  </si>
  <si>
    <t>17/09/2021</t>
  </si>
  <si>
    <t>SOLAR AHORRO Y FINANZAS S.A.E.C.A.</t>
  </si>
  <si>
    <t>03/09/2020</t>
  </si>
  <si>
    <t>30/10/2019</t>
  </si>
  <si>
    <t>03/08/2020</t>
  </si>
  <si>
    <t>17/11/2021</t>
  </si>
  <si>
    <t>22/11/2021</t>
  </si>
  <si>
    <t>24/10/2022</t>
  </si>
  <si>
    <t>BANCOP S.A.</t>
  </si>
  <si>
    <t>06/11/2019</t>
  </si>
  <si>
    <t>04/11/2021</t>
  </si>
  <si>
    <t>04/11/2022</t>
  </si>
  <si>
    <t>07/11/2022</t>
  </si>
  <si>
    <t>12/11/2019</t>
  </si>
  <si>
    <t>13/11/2019</t>
  </si>
  <si>
    <t>31/01/2022</t>
  </si>
  <si>
    <t>24/01/2022</t>
  </si>
  <si>
    <t>17/01/2022</t>
  </si>
  <si>
    <t>14/11/2019</t>
  </si>
  <si>
    <t>23/05/2022</t>
  </si>
  <si>
    <t>17/03/2022</t>
  </si>
  <si>
    <t>22/03/2022</t>
  </si>
  <si>
    <t>30/03/2022</t>
  </si>
  <si>
    <t xml:space="preserve">FINEXPAR S.A.E.C.A. </t>
  </si>
  <si>
    <t>19/11/2019</t>
  </si>
  <si>
    <t>26/10/2020</t>
  </si>
  <si>
    <t>27/11/2019</t>
  </si>
  <si>
    <t>27/09/2022</t>
  </si>
  <si>
    <t>28/11/2019</t>
  </si>
  <si>
    <t>27/12/2021</t>
  </si>
  <si>
    <t>INTERFISA BANCO S.A.E.C.A.</t>
  </si>
  <si>
    <t>29/11/2019</t>
  </si>
  <si>
    <t>12/03/2022</t>
  </si>
  <si>
    <t>08/07/2020</t>
  </si>
  <si>
    <t>03/12/2019</t>
  </si>
  <si>
    <t>06/12/2019</t>
  </si>
  <si>
    <t>16/12/2021</t>
  </si>
  <si>
    <t>31/05/2021</t>
  </si>
  <si>
    <t>11/12/2019</t>
  </si>
  <si>
    <t>11/12/2023</t>
  </si>
  <si>
    <t>22/10/2021</t>
  </si>
  <si>
    <t>23/10/2023</t>
  </si>
  <si>
    <t>30/05/2023</t>
  </si>
  <si>
    <t>17/05/2022</t>
  </si>
  <si>
    <t>30/05/2022</t>
  </si>
  <si>
    <t>18/12/2019</t>
  </si>
  <si>
    <t>15/03/2021</t>
  </si>
  <si>
    <t>04/12/2023</t>
  </si>
  <si>
    <t>20/12/2019</t>
  </si>
  <si>
    <t>10/12/2021</t>
  </si>
  <si>
    <t>24/12/2019</t>
  </si>
  <si>
    <t>01/08/2022</t>
  </si>
  <si>
    <t>27/12/2019</t>
  </si>
  <si>
    <t>Patrimonio del Fondo al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</si>
</sst>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64" formatCode="_-* #,##0_-;\-* #,##0_-;_-* &quot;-&quot;_-;_-@_-"/>
    <numFmt numFmtId="165" formatCode="_-* #,##0.00_-;\-* #,##0.00_-;_-* &quot;-&quot;??_-;_-@_-"/>
    <numFmt numFmtId="166" formatCode="#,##0.000000"/>
    <numFmt numFmtId="167" formatCode="#,##0.0000000"/>
    <numFmt numFmtId="168" formatCode="#,##0.00_ ;\-#,##0.00\ "/>
    <numFmt numFmtId="169" formatCode="#,##0.##"/>
    <numFmt numFmtId="170" formatCode="_-* #,##0_-;\-* #,##0_-;_-* &quot;-&quot;??_-;_-@_-"/>
    <numFmt numFmtId="171" formatCode="0.0000"/>
    <numFmt numFmtId="172" formatCode="_ * #,##0.00_ ;_ * \-#,##0.00_ ;_ * &quot;-&quot;_ ;_ @_ "/>
  </numFmts>
  <fonts count="53">
    <font>
      <sz val="11"/>
      <color theme="1"/>
      <name val="Calibri"/>
      <family val="2"/>
      <scheme val="minor"/>
    </font>
    <font>
      <sz val="11"/>
      <color theme="1"/>
      <name val="Calibri"/>
      <family val="2"/>
      <scheme val="minor"/>
    </font>
    <font>
      <b/>
      <sz val="20"/>
      <color indexed="8"/>
      <name val="Subway"/>
    </font>
    <font>
      <sz val="11"/>
      <color indexed="8"/>
      <name val="Subway"/>
    </font>
    <font>
      <b/>
      <u/>
      <sz val="14"/>
      <name val="Arial"/>
      <family val="2"/>
    </font>
    <font>
      <sz val="11"/>
      <name val="Arial"/>
      <family val="2"/>
    </font>
    <font>
      <b/>
      <sz val="11"/>
      <name val="Arial"/>
      <family val="2"/>
    </font>
    <font>
      <b/>
      <sz val="10"/>
      <name val="Arial"/>
      <family val="2"/>
    </font>
    <font>
      <sz val="10"/>
      <name val="Arial"/>
      <family val="2"/>
    </font>
    <font>
      <b/>
      <sz val="8"/>
      <name val="Arial"/>
      <family val="2"/>
    </font>
    <font>
      <sz val="8"/>
      <name val="Arial"/>
      <family val="2"/>
    </font>
    <font>
      <b/>
      <sz val="11"/>
      <color indexed="8"/>
      <name val="Arial"/>
      <family val="2"/>
    </font>
    <font>
      <b/>
      <sz val="11"/>
      <color indexed="8"/>
      <name val="Subway"/>
    </font>
    <font>
      <b/>
      <u/>
      <sz val="16"/>
      <name val="Arial"/>
      <family val="2"/>
    </font>
    <font>
      <b/>
      <sz val="8"/>
      <color indexed="8"/>
      <name val="Subway"/>
    </font>
    <font>
      <b/>
      <sz val="12"/>
      <name val="Arial"/>
      <family val="2"/>
    </font>
    <font>
      <b/>
      <sz val="16"/>
      <name val="Arial"/>
      <family val="2"/>
    </font>
    <font>
      <sz val="10"/>
      <color rgb="FF222222"/>
      <name val="Arial"/>
      <family val="2"/>
    </font>
    <font>
      <b/>
      <sz val="18"/>
      <color indexed="8"/>
      <name val="Subway"/>
    </font>
    <font>
      <b/>
      <u/>
      <sz val="12"/>
      <name val="Arial"/>
      <family val="2"/>
    </font>
    <font>
      <u/>
      <sz val="8"/>
      <name val="Arial"/>
      <family val="2"/>
    </font>
    <font>
      <sz val="9"/>
      <name val="Arial"/>
      <family val="2"/>
    </font>
    <font>
      <b/>
      <sz val="11"/>
      <color theme="1"/>
      <name val="Calibri"/>
      <family val="2"/>
      <scheme val="minor"/>
    </font>
    <font>
      <sz val="11"/>
      <color theme="1"/>
      <name val="Arial"/>
      <family val="2"/>
    </font>
    <font>
      <b/>
      <sz val="11"/>
      <color theme="1"/>
      <name val="Arial"/>
      <family val="2"/>
    </font>
    <font>
      <b/>
      <sz val="8"/>
      <color indexed="8"/>
      <name val="Arial"/>
      <family val="2"/>
    </font>
    <font>
      <b/>
      <sz val="18"/>
      <color indexed="8"/>
      <name val="Arial"/>
      <family val="2"/>
    </font>
    <font>
      <b/>
      <sz val="20"/>
      <color indexed="8"/>
      <name val="Arial"/>
      <family val="2"/>
    </font>
    <font>
      <u/>
      <sz val="11"/>
      <color theme="10"/>
      <name val="Calibri"/>
      <family val="2"/>
      <scheme val="minor"/>
    </font>
    <font>
      <sz val="18"/>
      <color theme="0"/>
      <name val="Arial"/>
      <family val="2"/>
    </font>
    <font>
      <sz val="18"/>
      <name val="Arial"/>
      <family val="2"/>
    </font>
    <font>
      <sz val="28"/>
      <color theme="0"/>
      <name val="Arial"/>
      <family val="2"/>
    </font>
    <font>
      <sz val="10"/>
      <color theme="1"/>
      <name val="Arial"/>
      <family val="2"/>
    </font>
    <font>
      <u/>
      <sz val="11"/>
      <name val="Arial"/>
      <family val="2"/>
    </font>
    <font>
      <b/>
      <sz val="12"/>
      <color theme="1"/>
      <name val="Arial"/>
      <family val="2"/>
    </font>
    <font>
      <sz val="12"/>
      <color theme="1"/>
      <name val="Arial"/>
      <family val="2"/>
    </font>
    <font>
      <sz val="7"/>
      <color theme="1"/>
      <name val="Times New Roman"/>
      <family val="1"/>
    </font>
    <font>
      <sz val="11"/>
      <color rgb="FF000000"/>
      <name val="Calibri"/>
      <family val="2"/>
      <scheme val="minor"/>
    </font>
    <font>
      <b/>
      <sz val="7"/>
      <color theme="1"/>
      <name val="Times New Roman"/>
      <family val="1"/>
    </font>
    <font>
      <sz val="12"/>
      <color theme="1"/>
      <name val="Wingdings"/>
      <charset val="2"/>
    </font>
    <font>
      <u/>
      <sz val="12"/>
      <color theme="1"/>
      <name val="Arial"/>
      <family val="2"/>
    </font>
    <font>
      <b/>
      <sz val="11"/>
      <color rgb="FF000000"/>
      <name val="Calibri"/>
      <family val="2"/>
      <scheme val="minor"/>
    </font>
    <font>
      <sz val="9.5"/>
      <color rgb="FF000000"/>
      <name val="Times New Roman"/>
      <family val="1"/>
    </font>
    <font>
      <sz val="11"/>
      <color rgb="FF000000"/>
      <name val="Arial"/>
      <family val="2"/>
    </font>
    <font>
      <b/>
      <u/>
      <sz val="12"/>
      <color theme="1"/>
      <name val="Calibri"/>
      <family val="2"/>
      <scheme val="minor"/>
    </font>
    <font>
      <b/>
      <sz val="18"/>
      <name val="Arial"/>
      <family val="2"/>
    </font>
    <font>
      <b/>
      <sz val="8"/>
      <name val="Calibri"/>
      <family val="2"/>
    </font>
    <font>
      <b/>
      <sz val="10"/>
      <name val="Calibri"/>
      <family val="2"/>
    </font>
    <font>
      <b/>
      <sz val="11"/>
      <color indexed="8"/>
      <name val="Calibri"/>
      <family val="2"/>
      <scheme val="minor"/>
    </font>
    <font>
      <sz val="10"/>
      <name val="Arial"/>
    </font>
    <font>
      <u/>
      <sz val="11"/>
      <name val="Calibri"/>
      <family val="2"/>
      <scheme val="minor"/>
    </font>
    <font>
      <sz val="11"/>
      <color indexed="8"/>
      <name val="Arial"/>
      <family val="2"/>
    </font>
    <font>
      <b/>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499984740745262"/>
        <bgColor indexed="64"/>
      </patternFill>
    </fill>
  </fills>
  <borders count="32">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s>
  <cellStyleXfs count="7">
    <xf numFmtId="0" fontId="0" fillId="0" borderId="0"/>
    <xf numFmtId="165"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xf numFmtId="0" fontId="49" fillId="0" borderId="0"/>
    <xf numFmtId="43" fontId="49" fillId="0" borderId="0" applyFont="0" applyFill="0" applyBorder="0" applyAlignment="0" applyProtection="0"/>
    <xf numFmtId="164" fontId="1" fillId="0" borderId="0" applyFont="0" applyFill="0" applyBorder="0" applyAlignment="0" applyProtection="0"/>
  </cellStyleXfs>
  <cellXfs count="385">
    <xf numFmtId="0" fontId="0" fillId="0" borderId="0" xfId="0"/>
    <xf numFmtId="0" fontId="3" fillId="0" borderId="0" xfId="0" applyFont="1" applyAlignment="1">
      <alignment horizontal="center"/>
    </xf>
    <xf numFmtId="0" fontId="5" fillId="0" borderId="0" xfId="0" applyFont="1"/>
    <xf numFmtId="3" fontId="6" fillId="0" borderId="1" xfId="0" applyNumberFormat="1" applyFont="1" applyBorder="1" applyAlignment="1">
      <alignment horizontal="center"/>
    </xf>
    <xf numFmtId="0" fontId="6" fillId="0" borderId="0" xfId="0" applyFont="1" applyAlignment="1">
      <alignment horizontal="center"/>
    </xf>
    <xf numFmtId="0" fontId="6" fillId="0" borderId="0" xfId="0" applyFont="1"/>
    <xf numFmtId="37" fontId="5" fillId="0" borderId="0" xfId="0" applyNumberFormat="1" applyFont="1"/>
    <xf numFmtId="4" fontId="0" fillId="2" borderId="0" xfId="0" applyNumberFormat="1" applyFill="1"/>
    <xf numFmtId="4" fontId="5" fillId="0" borderId="0" xfId="0" applyNumberFormat="1" applyFont="1"/>
    <xf numFmtId="0" fontId="7" fillId="0" borderId="0" xfId="0" applyFont="1"/>
    <xf numFmtId="0" fontId="0" fillId="0" borderId="0" xfId="0" applyAlignment="1">
      <alignment horizontal="center"/>
    </xf>
    <xf numFmtId="4" fontId="0" fillId="0" borderId="0" xfId="0" applyNumberFormat="1"/>
    <xf numFmtId="0" fontId="9" fillId="0" borderId="0" xfId="0" applyFont="1" applyAlignment="1">
      <alignment vertical="center"/>
    </xf>
    <xf numFmtId="0" fontId="9" fillId="0" borderId="0" xfId="0" applyFont="1" applyAlignment="1">
      <alignment horizontal="center" wrapText="1"/>
    </xf>
    <xf numFmtId="0" fontId="9" fillId="0" borderId="0" xfId="0" applyFont="1" applyAlignment="1">
      <alignment horizontal="center"/>
    </xf>
    <xf numFmtId="14" fontId="9" fillId="0" borderId="0" xfId="0" applyNumberFormat="1" applyFont="1" applyAlignment="1">
      <alignment horizontal="center"/>
    </xf>
    <xf numFmtId="0" fontId="10" fillId="0" borderId="0" xfId="0" applyFont="1"/>
    <xf numFmtId="4" fontId="10" fillId="0" borderId="0" xfId="0" applyNumberFormat="1" applyFont="1"/>
    <xf numFmtId="3" fontId="10" fillId="0" borderId="0" xfId="0" applyNumberFormat="1" applyFont="1"/>
    <xf numFmtId="4" fontId="9" fillId="0" borderId="0" xfId="0" applyNumberFormat="1" applyFont="1" applyAlignment="1">
      <alignment horizontal="right" wrapText="1"/>
    </xf>
    <xf numFmtId="0" fontId="11" fillId="0" borderId="0" xfId="0" applyFont="1"/>
    <xf numFmtId="0" fontId="3" fillId="0" borderId="0" xfId="0" applyFont="1"/>
    <xf numFmtId="0" fontId="3" fillId="2" borderId="0" xfId="0" applyFont="1" applyFill="1"/>
    <xf numFmtId="14" fontId="12" fillId="0" borderId="0" xfId="0" applyNumberFormat="1" applyFont="1" applyAlignment="1">
      <alignment horizontal="center"/>
    </xf>
    <xf numFmtId="0" fontId="13" fillId="0" borderId="0" xfId="0" applyFont="1"/>
    <xf numFmtId="0" fontId="0" fillId="0" borderId="1" xfId="0" applyBorder="1"/>
    <xf numFmtId="3" fontId="0" fillId="0" borderId="0" xfId="0" applyNumberFormat="1"/>
    <xf numFmtId="0" fontId="8" fillId="0" borderId="0" xfId="0" applyFont="1"/>
    <xf numFmtId="4" fontId="0" fillId="0" borderId="1" xfId="0" applyNumberFormat="1" applyBorder="1"/>
    <xf numFmtId="3" fontId="0" fillId="0" borderId="1" xfId="0" applyNumberFormat="1" applyBorder="1"/>
    <xf numFmtId="49" fontId="0" fillId="0" borderId="0" xfId="0" applyNumberFormat="1"/>
    <xf numFmtId="4" fontId="8" fillId="0" borderId="0" xfId="0" applyNumberFormat="1" applyFont="1"/>
    <xf numFmtId="49" fontId="7" fillId="0" borderId="0" xfId="0" applyNumberFormat="1" applyFont="1"/>
    <xf numFmtId="3" fontId="7" fillId="0" borderId="0" xfId="0" applyNumberFormat="1" applyFont="1"/>
    <xf numFmtId="0" fontId="16" fillId="0" borderId="0" xfId="0" applyFont="1"/>
    <xf numFmtId="0" fontId="0" fillId="2" borderId="0" xfId="0" applyFill="1"/>
    <xf numFmtId="166" fontId="17" fillId="0" borderId="0" xfId="0" applyNumberFormat="1" applyFont="1"/>
    <xf numFmtId="0" fontId="17" fillId="0" borderId="0" xfId="0" applyFont="1"/>
    <xf numFmtId="3" fontId="8" fillId="0" borderId="0" xfId="0" applyNumberFormat="1" applyFont="1"/>
    <xf numFmtId="0" fontId="15" fillId="0" borderId="0" xfId="0" applyFont="1"/>
    <xf numFmtId="0" fontId="19" fillId="0" borderId="0" xfId="0" applyFont="1"/>
    <xf numFmtId="0" fontId="15" fillId="0" borderId="0" xfId="0" applyFont="1" applyAlignment="1">
      <alignment horizontal="center"/>
    </xf>
    <xf numFmtId="37" fontId="10" fillId="0" borderId="0" xfId="0" applyNumberFormat="1" applyFont="1"/>
    <xf numFmtId="0" fontId="20" fillId="0" borderId="0" xfId="0" applyFont="1"/>
    <xf numFmtId="0" fontId="9" fillId="0" borderId="0" xfId="0" applyFont="1"/>
    <xf numFmtId="0" fontId="21" fillId="0" borderId="0" xfId="0" applyFont="1"/>
    <xf numFmtId="3" fontId="21" fillId="0" borderId="0" xfId="0" applyNumberFormat="1" applyFont="1"/>
    <xf numFmtId="4" fontId="21" fillId="0" borderId="0" xfId="0" applyNumberFormat="1" applyFont="1"/>
    <xf numFmtId="3" fontId="5" fillId="0" borderId="0" xfId="0" applyNumberFormat="1" applyFont="1"/>
    <xf numFmtId="0" fontId="6" fillId="0" borderId="0" xfId="0" applyFont="1" applyAlignment="1">
      <alignment horizontal="center"/>
    </xf>
    <xf numFmtId="14" fontId="12" fillId="0" borderId="0" xfId="0" applyNumberFormat="1" applyFont="1" applyAlignment="1">
      <alignment horizontal="center"/>
    </xf>
    <xf numFmtId="0" fontId="3" fillId="0" borderId="0" xfId="0" applyFont="1" applyAlignment="1">
      <alignment horizontal="center"/>
    </xf>
    <xf numFmtId="14" fontId="12" fillId="0" borderId="0" xfId="0" applyNumberFormat="1" applyFont="1" applyAlignment="1">
      <alignment horizontal="center"/>
    </xf>
    <xf numFmtId="2" fontId="8" fillId="0" borderId="0" xfId="0" applyNumberFormat="1" applyFont="1"/>
    <xf numFmtId="0" fontId="22" fillId="0" borderId="0" xfId="0" applyFont="1"/>
    <xf numFmtId="14" fontId="22" fillId="3" borderId="0" xfId="0" applyNumberFormat="1" applyFont="1" applyFill="1" applyAlignment="1">
      <alignment horizontal="center"/>
    </xf>
    <xf numFmtId="1" fontId="22" fillId="3" borderId="0" xfId="0" applyNumberFormat="1" applyFont="1" applyFill="1" applyAlignment="1">
      <alignment horizontal="center"/>
    </xf>
    <xf numFmtId="17" fontId="22" fillId="3" borderId="0" xfId="0" applyNumberFormat="1" applyFont="1" applyFill="1" applyAlignment="1">
      <alignment horizontal="center"/>
    </xf>
    <xf numFmtId="165" fontId="22" fillId="3" borderId="0" xfId="1" applyFont="1" applyFill="1" applyAlignment="1">
      <alignment horizontal="center"/>
    </xf>
    <xf numFmtId="14" fontId="12" fillId="0" borderId="0" xfId="0" applyNumberFormat="1" applyFont="1" applyAlignment="1"/>
    <xf numFmtId="0" fontId="5" fillId="0" borderId="9" xfId="0" applyFont="1" applyBorder="1"/>
    <xf numFmtId="0" fontId="5" fillId="0" borderId="12" xfId="0" applyFont="1" applyBorder="1"/>
    <xf numFmtId="0" fontId="5" fillId="0" borderId="0" xfId="0" applyFont="1" applyBorder="1"/>
    <xf numFmtId="0" fontId="21" fillId="0" borderId="13" xfId="0" applyFont="1" applyBorder="1"/>
    <xf numFmtId="0" fontId="6" fillId="0" borderId="0" xfId="0" applyFont="1" applyBorder="1" applyAlignment="1">
      <alignment horizontal="center"/>
    </xf>
    <xf numFmtId="3" fontId="6" fillId="0" borderId="0" xfId="0" applyNumberFormat="1" applyFont="1" applyBorder="1" applyAlignment="1">
      <alignment horizontal="center"/>
    </xf>
    <xf numFmtId="0" fontId="6" fillId="0" borderId="12" xfId="0" applyFont="1" applyBorder="1"/>
    <xf numFmtId="37" fontId="5" fillId="0" borderId="0" xfId="0" applyNumberFormat="1" applyFont="1" applyBorder="1"/>
    <xf numFmtId="37" fontId="5" fillId="0" borderId="0" xfId="0" applyNumberFormat="1" applyFont="1" applyBorder="1" applyAlignment="1">
      <alignment horizontal="center"/>
    </xf>
    <xf numFmtId="168" fontId="5" fillId="0" borderId="0" xfId="0" applyNumberFormat="1" applyFont="1" applyBorder="1"/>
    <xf numFmtId="0" fontId="5" fillId="0" borderId="14" xfId="0" applyFont="1" applyBorder="1"/>
    <xf numFmtId="168" fontId="5" fillId="0" borderId="1" xfId="0" applyNumberFormat="1" applyFont="1" applyBorder="1"/>
    <xf numFmtId="37" fontId="5" fillId="0" borderId="1" xfId="0" applyNumberFormat="1" applyFont="1" applyBorder="1"/>
    <xf numFmtId="0" fontId="21" fillId="0" borderId="15" xfId="0" applyFont="1" applyBorder="1"/>
    <xf numFmtId="4" fontId="6" fillId="0" borderId="1" xfId="0" applyNumberFormat="1" applyFont="1" applyBorder="1" applyAlignment="1">
      <alignment horizontal="center"/>
    </xf>
    <xf numFmtId="4" fontId="6" fillId="0" borderId="0" xfId="0" applyNumberFormat="1" applyFont="1" applyBorder="1" applyAlignment="1">
      <alignment horizontal="center"/>
    </xf>
    <xf numFmtId="3" fontId="5" fillId="0" borderId="0" xfId="1" applyNumberFormat="1" applyFont="1" applyBorder="1" applyAlignment="1">
      <alignment horizontal="center"/>
    </xf>
    <xf numFmtId="4" fontId="5" fillId="0" borderId="0" xfId="0" applyNumberFormat="1" applyFont="1" applyBorder="1" applyAlignment="1">
      <alignment horizontal="center"/>
    </xf>
    <xf numFmtId="4" fontId="5" fillId="0" borderId="0" xfId="1" applyNumberFormat="1" applyFont="1" applyBorder="1" applyAlignment="1">
      <alignment horizontal="center"/>
    </xf>
    <xf numFmtId="0" fontId="5" fillId="0" borderId="12" xfId="0" applyFont="1" applyBorder="1" applyAlignment="1">
      <alignment horizontal="center"/>
    </xf>
    <xf numFmtId="4" fontId="6" fillId="0" borderId="2" xfId="1" applyNumberFormat="1" applyFont="1" applyBorder="1" applyAlignment="1">
      <alignment horizontal="center"/>
    </xf>
    <xf numFmtId="37" fontId="6" fillId="0" borderId="0" xfId="0" applyNumberFormat="1" applyFont="1" applyBorder="1" applyAlignment="1">
      <alignment horizontal="center"/>
    </xf>
    <xf numFmtId="4" fontId="5" fillId="0" borderId="1" xfId="0" applyNumberFormat="1" applyFont="1" applyBorder="1" applyAlignment="1">
      <alignment horizontal="center"/>
    </xf>
    <xf numFmtId="4" fontId="0" fillId="2" borderId="0" xfId="0" applyNumberFormat="1" applyFont="1" applyFill="1" applyBorder="1" applyAlignment="1">
      <alignment horizontal="center"/>
    </xf>
    <xf numFmtId="4" fontId="6" fillId="0" borderId="3" xfId="1" applyNumberFormat="1" applyFont="1" applyBorder="1" applyAlignment="1">
      <alignment horizontal="center"/>
    </xf>
    <xf numFmtId="0" fontId="7" fillId="0" borderId="0" xfId="0" applyFont="1" applyAlignment="1">
      <alignment vertical="center"/>
    </xf>
    <xf numFmtId="0" fontId="7" fillId="0" borderId="0" xfId="0" applyFont="1" applyAlignment="1"/>
    <xf numFmtId="4" fontId="23" fillId="0" borderId="4" xfId="0" applyNumberFormat="1" applyFont="1" applyBorder="1" applyAlignment="1">
      <alignment horizontal="center" vertical="center"/>
    </xf>
    <xf numFmtId="0" fontId="6" fillId="0" borderId="5" xfId="0" applyFont="1" applyBorder="1" applyAlignment="1">
      <alignment horizontal="center" wrapText="1"/>
    </xf>
    <xf numFmtId="0" fontId="5" fillId="0" borderId="6" xfId="0" applyFont="1" applyBorder="1" applyAlignment="1">
      <alignment horizontal="center" wrapText="1"/>
    </xf>
    <xf numFmtId="0" fontId="6" fillId="0" borderId="6" xfId="0" applyFont="1" applyBorder="1" applyAlignment="1">
      <alignment horizontal="center" wrapText="1"/>
    </xf>
    <xf numFmtId="0" fontId="5" fillId="0" borderId="6" xfId="0" applyFont="1" applyBorder="1" applyAlignment="1">
      <alignment vertical="center"/>
    </xf>
    <xf numFmtId="0" fontId="5" fillId="0" borderId="6" xfId="0" applyFont="1" applyBorder="1" applyAlignment="1">
      <alignment horizontal="left"/>
    </xf>
    <xf numFmtId="0" fontId="6" fillId="0" borderId="7" xfId="0" applyFont="1" applyBorder="1" applyAlignment="1">
      <alignment horizontal="center"/>
    </xf>
    <xf numFmtId="3" fontId="6" fillId="0" borderId="4" xfId="0" applyNumberFormat="1" applyFont="1" applyBorder="1" applyAlignment="1">
      <alignment horizontal="center" vertical="center"/>
    </xf>
    <xf numFmtId="0" fontId="6" fillId="0" borderId="4" xfId="0" applyFont="1" applyBorder="1" applyAlignment="1">
      <alignment horizontal="center" vertical="center"/>
    </xf>
    <xf numFmtId="4" fontId="6"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4" fontId="24" fillId="0" borderId="5" xfId="0" applyNumberFormat="1" applyFont="1" applyBorder="1" applyAlignment="1">
      <alignment horizontal="center" vertical="center"/>
    </xf>
    <xf numFmtId="4" fontId="9" fillId="0" borderId="6" xfId="0" applyNumberFormat="1" applyFont="1" applyBorder="1" applyAlignment="1">
      <alignment horizontal="center" vertical="center"/>
    </xf>
    <xf numFmtId="4" fontId="6" fillId="0" borderId="5" xfId="0" applyNumberFormat="1" applyFont="1" applyBorder="1" applyAlignment="1">
      <alignment horizontal="center" vertical="center"/>
    </xf>
    <xf numFmtId="4" fontId="23" fillId="0" borderId="6" xfId="0" applyNumberFormat="1" applyFont="1" applyBorder="1" applyAlignment="1">
      <alignment horizontal="center" vertical="center"/>
    </xf>
    <xf numFmtId="165" fontId="5" fillId="0" borderId="6" xfId="1" applyFont="1" applyBorder="1" applyAlignment="1">
      <alignment horizontal="center" vertical="center"/>
    </xf>
    <xf numFmtId="4" fontId="5" fillId="0" borderId="6" xfId="0" applyNumberFormat="1" applyFont="1" applyBorder="1" applyAlignment="1">
      <alignment horizontal="center" vertical="center"/>
    </xf>
    <xf numFmtId="0" fontId="10" fillId="0" borderId="0" xfId="0" applyFont="1" applyBorder="1"/>
    <xf numFmtId="0" fontId="3" fillId="0" borderId="0" xfId="0" applyFont="1" applyBorder="1"/>
    <xf numFmtId="0" fontId="3" fillId="0" borderId="0" xfId="0" applyFont="1" applyBorder="1" applyAlignment="1">
      <alignment horizontal="center"/>
    </xf>
    <xf numFmtId="0" fontId="5" fillId="0" borderId="10" xfId="0" applyFont="1" applyBorder="1"/>
    <xf numFmtId="0" fontId="8" fillId="0" borderId="11" xfId="0" applyFont="1" applyBorder="1"/>
    <xf numFmtId="1" fontId="6" fillId="0" borderId="1" xfId="0" applyNumberFormat="1" applyFont="1" applyBorder="1" applyAlignment="1">
      <alignment horizontal="center"/>
    </xf>
    <xf numFmtId="4" fontId="6" fillId="0" borderId="2" xfId="0" applyNumberFormat="1" applyFont="1" applyBorder="1" applyAlignment="1">
      <alignment horizontal="center"/>
    </xf>
    <xf numFmtId="4" fontId="6" fillId="0" borderId="8" xfId="0" applyNumberFormat="1" applyFont="1" applyBorder="1" applyAlignment="1">
      <alignment horizontal="center"/>
    </xf>
    <xf numFmtId="3" fontId="0" fillId="0" borderId="2" xfId="0" applyNumberFormat="1" applyFont="1" applyBorder="1" applyAlignment="1">
      <alignment horizontal="center"/>
    </xf>
    <xf numFmtId="0" fontId="0" fillId="0" borderId="10" xfId="0" applyBorder="1"/>
    <xf numFmtId="0" fontId="0" fillId="0" borderId="14" xfId="0" applyBorder="1"/>
    <xf numFmtId="0" fontId="6" fillId="0" borderId="16" xfId="0" applyFont="1" applyBorder="1"/>
    <xf numFmtId="3" fontId="0" fillId="0" borderId="17" xfId="0" applyNumberFormat="1" applyFont="1" applyBorder="1" applyAlignment="1">
      <alignment horizontal="center"/>
    </xf>
    <xf numFmtId="3" fontId="0" fillId="0" borderId="0" xfId="0" applyNumberFormat="1" applyFont="1" applyBorder="1" applyAlignment="1">
      <alignment horizontal="center"/>
    </xf>
    <xf numFmtId="3" fontId="0" fillId="0" borderId="13" xfId="0" applyNumberFormat="1" applyFont="1" applyBorder="1" applyAlignment="1">
      <alignment horizontal="center"/>
    </xf>
    <xf numFmtId="4" fontId="0" fillId="0" borderId="13" xfId="0" applyNumberFormat="1" applyFont="1" applyBorder="1" applyAlignment="1">
      <alignment horizontal="center"/>
    </xf>
    <xf numFmtId="49" fontId="5" fillId="0" borderId="12" xfId="0" applyNumberFormat="1" applyFont="1" applyBorder="1"/>
    <xf numFmtId="4" fontId="5" fillId="0" borderId="13" xfId="0" applyNumberFormat="1" applyFont="1" applyBorder="1" applyAlignment="1">
      <alignment horizontal="center"/>
    </xf>
    <xf numFmtId="49" fontId="6" fillId="0" borderId="16" xfId="0" applyNumberFormat="1" applyFont="1" applyBorder="1"/>
    <xf numFmtId="4" fontId="6" fillId="0" borderId="17" xfId="0" applyNumberFormat="1" applyFont="1" applyBorder="1" applyAlignment="1">
      <alignment horizontal="center"/>
    </xf>
    <xf numFmtId="49" fontId="6" fillId="0" borderId="18" xfId="0" applyNumberFormat="1" applyFont="1" applyBorder="1"/>
    <xf numFmtId="4" fontId="6" fillId="0" borderId="19" xfId="0" applyNumberFormat="1" applyFont="1" applyBorder="1" applyAlignment="1">
      <alignment horizontal="center"/>
    </xf>
    <xf numFmtId="49" fontId="0" fillId="0" borderId="12" xfId="0" applyNumberFormat="1" applyBorder="1"/>
    <xf numFmtId="3" fontId="0" fillId="0" borderId="0" xfId="0" applyNumberFormat="1" applyBorder="1"/>
    <xf numFmtId="3" fontId="0" fillId="0" borderId="13" xfId="0" applyNumberFormat="1" applyBorder="1"/>
    <xf numFmtId="0" fontId="0" fillId="0" borderId="15" xfId="0" applyBorder="1"/>
    <xf numFmtId="4" fontId="7" fillId="2" borderId="1" xfId="0" applyNumberFormat="1" applyFont="1" applyFill="1" applyBorder="1" applyAlignment="1">
      <alignment horizontal="center" vertical="center"/>
    </xf>
    <xf numFmtId="0" fontId="0" fillId="2" borderId="9" xfId="0" applyFill="1" applyBorder="1"/>
    <xf numFmtId="0" fontId="13" fillId="0" borderId="10" xfId="0" applyFont="1" applyBorder="1"/>
    <xf numFmtId="0" fontId="0" fillId="2" borderId="11" xfId="0" applyFill="1" applyBorder="1"/>
    <xf numFmtId="0" fontId="7" fillId="0" borderId="16" xfId="0" applyFont="1" applyBorder="1"/>
    <xf numFmtId="0" fontId="7" fillId="0" borderId="12" xfId="0" applyFont="1" applyBorder="1"/>
    <xf numFmtId="3" fontId="0" fillId="2" borderId="0" xfId="0" applyNumberFormat="1" applyFill="1" applyBorder="1" applyAlignment="1">
      <alignment horizontal="center" vertical="center"/>
    </xf>
    <xf numFmtId="3" fontId="0" fillId="2" borderId="13" xfId="0" applyNumberFormat="1" applyFill="1" applyBorder="1" applyAlignment="1">
      <alignment horizontal="center" vertical="center"/>
    </xf>
    <xf numFmtId="0" fontId="8" fillId="0" borderId="12" xfId="0" applyFont="1" applyBorder="1"/>
    <xf numFmtId="0" fontId="0" fillId="0" borderId="12" xfId="0" applyBorder="1"/>
    <xf numFmtId="4" fontId="7" fillId="2" borderId="0" xfId="0" applyNumberFormat="1" applyFont="1" applyFill="1" applyBorder="1" applyAlignment="1">
      <alignment horizontal="center" vertical="center"/>
    </xf>
    <xf numFmtId="4" fontId="7" fillId="2" borderId="15" xfId="0" applyNumberFormat="1" applyFont="1" applyFill="1" applyBorder="1" applyAlignment="1">
      <alignment horizontal="center" vertical="center"/>
    </xf>
    <xf numFmtId="0" fontId="7" fillId="0" borderId="14" xfId="0" applyFont="1" applyBorder="1"/>
    <xf numFmtId="0" fontId="17" fillId="0" borderId="1" xfId="0" applyFont="1" applyBorder="1"/>
    <xf numFmtId="0" fontId="17" fillId="0" borderId="15" xfId="0" applyFont="1" applyBorder="1"/>
    <xf numFmtId="4" fontId="23" fillId="2" borderId="0" xfId="0" applyNumberFormat="1" applyFont="1" applyFill="1" applyBorder="1" applyAlignment="1">
      <alignment horizontal="center" vertical="center"/>
    </xf>
    <xf numFmtId="4" fontId="23" fillId="2" borderId="13" xfId="0" applyNumberFormat="1" applyFont="1" applyFill="1" applyBorder="1" applyAlignment="1">
      <alignment horizontal="center" vertical="center"/>
    </xf>
    <xf numFmtId="4" fontId="6" fillId="2" borderId="2" xfId="0" applyNumberFormat="1" applyFont="1" applyFill="1" applyBorder="1" applyAlignment="1">
      <alignment horizontal="center" vertical="center"/>
    </xf>
    <xf numFmtId="4" fontId="6" fillId="2" borderId="17" xfId="0" applyNumberFormat="1" applyFont="1" applyFill="1" applyBorder="1" applyAlignment="1">
      <alignment horizontal="center" vertical="center"/>
    </xf>
    <xf numFmtId="4" fontId="6" fillId="2" borderId="1" xfId="0" applyNumberFormat="1" applyFont="1" applyFill="1" applyBorder="1" applyAlignment="1">
      <alignment horizontal="center" vertical="center"/>
    </xf>
    <xf numFmtId="4" fontId="6" fillId="2" borderId="15" xfId="0" applyNumberFormat="1" applyFont="1" applyFill="1" applyBorder="1" applyAlignment="1">
      <alignment horizontal="center" vertical="center"/>
    </xf>
    <xf numFmtId="166" fontId="6" fillId="0" borderId="0" xfId="0" applyNumberFormat="1" applyFont="1" applyBorder="1" applyAlignment="1">
      <alignment horizontal="center" vertical="center"/>
    </xf>
    <xf numFmtId="166" fontId="6" fillId="0" borderId="13" xfId="0" applyNumberFormat="1" applyFont="1" applyBorder="1" applyAlignment="1">
      <alignment horizontal="center" vertical="center"/>
    </xf>
    <xf numFmtId="167" fontId="6" fillId="0" borderId="8" xfId="0" applyNumberFormat="1" applyFont="1" applyBorder="1" applyAlignment="1">
      <alignment horizontal="center" vertical="center"/>
    </xf>
    <xf numFmtId="167" fontId="6" fillId="0" borderId="19" xfId="0" applyNumberFormat="1" applyFont="1" applyBorder="1" applyAlignment="1">
      <alignment horizontal="center" vertical="center"/>
    </xf>
    <xf numFmtId="4" fontId="6" fillId="2" borderId="0" xfId="0" applyNumberFormat="1" applyFont="1" applyFill="1" applyBorder="1" applyAlignment="1">
      <alignment horizontal="center" vertical="center"/>
    </xf>
    <xf numFmtId="4" fontId="6" fillId="2" borderId="13" xfId="0" applyNumberFormat="1" applyFont="1" applyFill="1" applyBorder="1" applyAlignment="1">
      <alignment horizontal="center" vertical="center"/>
    </xf>
    <xf numFmtId="4" fontId="6" fillId="2" borderId="8" xfId="0" applyNumberFormat="1" applyFont="1" applyFill="1" applyBorder="1" applyAlignment="1">
      <alignment horizontal="center" vertical="center"/>
    </xf>
    <xf numFmtId="4" fontId="6" fillId="2" borderId="19"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8"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166" fontId="6" fillId="0" borderId="8" xfId="0" applyNumberFormat="1" applyFont="1" applyBorder="1" applyAlignment="1">
      <alignment horizontal="center" vertical="center"/>
    </xf>
    <xf numFmtId="0" fontId="23" fillId="0" borderId="0" xfId="0" applyFont="1"/>
    <xf numFmtId="0" fontId="13" fillId="0" borderId="10" xfId="0" applyFont="1" applyBorder="1" applyAlignment="1">
      <alignment horizontal="center"/>
    </xf>
    <xf numFmtId="0" fontId="6" fillId="0" borderId="14" xfId="0" applyFont="1" applyBorder="1"/>
    <xf numFmtId="0" fontId="6" fillId="2" borderId="15" xfId="0" applyFont="1" applyFill="1" applyBorder="1" applyAlignment="1">
      <alignment horizontal="center" vertical="center"/>
    </xf>
    <xf numFmtId="3" fontId="23" fillId="2" borderId="0" xfId="0" applyNumberFormat="1" applyFont="1" applyFill="1" applyBorder="1" applyAlignment="1">
      <alignment horizontal="center" vertical="center"/>
    </xf>
    <xf numFmtId="3" fontId="23" fillId="2" borderId="13" xfId="0" applyNumberFormat="1" applyFont="1" applyFill="1" applyBorder="1" applyAlignment="1">
      <alignment horizontal="center" vertical="center"/>
    </xf>
    <xf numFmtId="0" fontId="23" fillId="0" borderId="12" xfId="0" applyFont="1" applyBorder="1"/>
    <xf numFmtId="3" fontId="6" fillId="2" borderId="17" xfId="0" applyNumberFormat="1" applyFont="1" applyFill="1" applyBorder="1" applyAlignment="1">
      <alignment horizontal="center" vertical="center"/>
    </xf>
    <xf numFmtId="3" fontId="6" fillId="2" borderId="0" xfId="0" applyNumberFormat="1" applyFont="1" applyFill="1" applyBorder="1" applyAlignment="1">
      <alignment horizontal="center" vertical="center"/>
    </xf>
    <xf numFmtId="3" fontId="6" fillId="2" borderId="13" xfId="0" applyNumberFormat="1" applyFont="1" applyFill="1" applyBorder="1" applyAlignment="1">
      <alignment horizontal="center" vertical="center"/>
    </xf>
    <xf numFmtId="3" fontId="6" fillId="2" borderId="19" xfId="0" applyNumberFormat="1" applyFont="1" applyFill="1" applyBorder="1" applyAlignment="1">
      <alignment horizontal="center" vertical="center"/>
    </xf>
    <xf numFmtId="3" fontId="6" fillId="2" borderId="15" xfId="0" applyNumberFormat="1" applyFont="1" applyFill="1" applyBorder="1" applyAlignment="1">
      <alignment horizontal="center" vertical="center"/>
    </xf>
    <xf numFmtId="166" fontId="6" fillId="0" borderId="19" xfId="0" applyNumberFormat="1" applyFont="1" applyBorder="1" applyAlignment="1">
      <alignment horizontal="center" vertical="center"/>
    </xf>
    <xf numFmtId="4" fontId="0" fillId="0" borderId="15" xfId="0" applyNumberFormat="1" applyBorder="1"/>
    <xf numFmtId="3" fontId="0" fillId="0" borderId="2" xfId="0" applyNumberFormat="1" applyBorder="1"/>
    <xf numFmtId="3" fontId="0" fillId="0" borderId="17" xfId="0" applyNumberFormat="1" applyBorder="1"/>
    <xf numFmtId="49" fontId="0" fillId="0" borderId="14" xfId="0" applyNumberFormat="1" applyBorder="1"/>
    <xf numFmtId="3" fontId="0" fillId="0" borderId="15" xfId="0" applyNumberFormat="1" applyBorder="1"/>
    <xf numFmtId="3" fontId="23" fillId="0" borderId="0" xfId="0" applyNumberFormat="1" applyFont="1" applyBorder="1" applyAlignment="1">
      <alignment horizontal="center" vertical="center"/>
    </xf>
    <xf numFmtId="3" fontId="23" fillId="0" borderId="13" xfId="0" applyNumberFormat="1" applyFont="1" applyBorder="1" applyAlignment="1">
      <alignment horizontal="center" vertical="center"/>
    </xf>
    <xf numFmtId="3" fontId="6" fillId="0" borderId="2" xfId="0" applyNumberFormat="1" applyFont="1" applyBorder="1" applyAlignment="1">
      <alignment horizontal="center" vertical="center"/>
    </xf>
    <xf numFmtId="3" fontId="6" fillId="0" borderId="17" xfId="0" applyNumberFormat="1" applyFont="1" applyBorder="1" applyAlignment="1">
      <alignment horizontal="center" vertical="center"/>
    </xf>
    <xf numFmtId="3" fontId="5" fillId="0" borderId="0" xfId="0" applyNumberFormat="1" applyFont="1" applyBorder="1" applyAlignment="1">
      <alignment horizontal="center" vertical="center"/>
    </xf>
    <xf numFmtId="3" fontId="6" fillId="0" borderId="8" xfId="0" applyNumberFormat="1" applyFont="1" applyBorder="1" applyAlignment="1">
      <alignment horizontal="center" vertical="center"/>
    </xf>
    <xf numFmtId="3" fontId="6" fillId="0" borderId="19" xfId="0" applyNumberFormat="1" applyFont="1" applyBorder="1" applyAlignment="1">
      <alignment horizontal="center" vertical="center"/>
    </xf>
    <xf numFmtId="49" fontId="23" fillId="0" borderId="12" xfId="0" applyNumberFormat="1" applyFont="1" applyBorder="1"/>
    <xf numFmtId="1" fontId="6" fillId="2" borderId="2" xfId="0" applyNumberFormat="1" applyFont="1" applyFill="1" applyBorder="1" applyAlignment="1">
      <alignment horizontal="center" vertical="center"/>
    </xf>
    <xf numFmtId="1" fontId="6" fillId="2" borderId="17" xfId="0" applyNumberFormat="1" applyFont="1" applyFill="1" applyBorder="1" applyAlignment="1">
      <alignment horizontal="center" vertical="center"/>
    </xf>
    <xf numFmtId="3" fontId="6" fillId="0" borderId="15" xfId="0" applyNumberFormat="1" applyFont="1" applyBorder="1" applyAlignment="1">
      <alignment horizontal="center"/>
    </xf>
    <xf numFmtId="3" fontId="6" fillId="0" borderId="13" xfId="0" applyNumberFormat="1" applyFont="1" applyBorder="1" applyAlignment="1">
      <alignment horizontal="center"/>
    </xf>
    <xf numFmtId="3" fontId="5" fillId="0" borderId="13" xfId="1" applyNumberFormat="1" applyFont="1" applyBorder="1" applyAlignment="1">
      <alignment horizontal="center"/>
    </xf>
    <xf numFmtId="37" fontId="5" fillId="0" borderId="15" xfId="0" applyNumberFormat="1" applyFont="1" applyBorder="1"/>
    <xf numFmtId="0" fontId="4" fillId="0" borderId="0" xfId="0" applyFont="1" applyBorder="1" applyAlignment="1">
      <alignment vertical="center"/>
    </xf>
    <xf numFmtId="0" fontId="23" fillId="2" borderId="0" xfId="0" applyFont="1" applyFill="1" applyAlignment="1">
      <alignment horizontal="center"/>
    </xf>
    <xf numFmtId="0" fontId="32" fillId="2" borderId="0" xfId="0" applyFont="1" applyFill="1"/>
    <xf numFmtId="0" fontId="32" fillId="0" borderId="0" xfId="0" applyFont="1"/>
    <xf numFmtId="0" fontId="29" fillId="4" borderId="0" xfId="0" applyFont="1" applyFill="1" applyAlignment="1">
      <alignment vertical="center" wrapText="1"/>
    </xf>
    <xf numFmtId="0" fontId="0" fillId="4" borderId="0" xfId="0" applyFill="1"/>
    <xf numFmtId="0" fontId="30" fillId="4" borderId="0" xfId="0" applyFont="1" applyFill="1"/>
    <xf numFmtId="0" fontId="29" fillId="4" borderId="0" xfId="0" applyFont="1" applyFill="1" applyAlignment="1">
      <alignment horizontal="center" vertical="center"/>
    </xf>
    <xf numFmtId="0" fontId="29" fillId="4" borderId="0" xfId="0" applyFont="1" applyFill="1" applyAlignment="1">
      <alignment vertical="center"/>
    </xf>
    <xf numFmtId="14" fontId="29" fillId="4" borderId="0" xfId="0" applyNumberFormat="1" applyFont="1" applyFill="1" applyAlignment="1">
      <alignment horizontal="center" vertical="center"/>
    </xf>
    <xf numFmtId="0" fontId="32" fillId="4" borderId="0" xfId="0" applyFont="1" applyFill="1"/>
    <xf numFmtId="0" fontId="23" fillId="4" borderId="0" xfId="0" applyFont="1" applyFill="1" applyAlignment="1">
      <alignment horizontal="center"/>
    </xf>
    <xf numFmtId="0" fontId="5" fillId="0" borderId="0" xfId="0" applyFont="1" applyFill="1"/>
    <xf numFmtId="0" fontId="33" fillId="0" borderId="0" xfId="2" applyFont="1" applyFill="1"/>
    <xf numFmtId="0" fontId="34" fillId="0" borderId="0" xfId="0" applyFont="1" applyAlignment="1">
      <alignment vertical="center"/>
    </xf>
    <xf numFmtId="0" fontId="35" fillId="0" borderId="0" xfId="0" applyFont="1" applyAlignment="1">
      <alignment horizontal="left" vertical="center" indent="5"/>
    </xf>
    <xf numFmtId="0" fontId="34" fillId="0" borderId="0" xfId="0" applyFont="1" applyAlignment="1">
      <alignment horizontal="left" vertical="center"/>
    </xf>
    <xf numFmtId="0" fontId="0" fillId="0" borderId="0" xfId="0" applyAlignment="1">
      <alignment horizontal="left"/>
    </xf>
    <xf numFmtId="0" fontId="34" fillId="0" borderId="0" xfId="0" applyFont="1" applyAlignment="1">
      <alignment horizontal="left" vertical="center" indent="5"/>
    </xf>
    <xf numFmtId="0" fontId="0" fillId="0" borderId="0" xfId="0" applyAlignment="1"/>
    <xf numFmtId="0" fontId="39" fillId="0" borderId="0" xfId="0" applyFont="1" applyAlignment="1">
      <alignment vertical="center"/>
    </xf>
    <xf numFmtId="0" fontId="35" fillId="0" borderId="0" xfId="0" applyFont="1" applyAlignment="1">
      <alignment vertical="center"/>
    </xf>
    <xf numFmtId="0" fontId="41" fillId="0" borderId="20" xfId="0" applyFont="1" applyBorder="1" applyAlignment="1">
      <alignment vertical="center"/>
    </xf>
    <xf numFmtId="0" fontId="41" fillId="0" borderId="21" xfId="0" applyFont="1" applyBorder="1" applyAlignment="1">
      <alignment vertical="center" wrapText="1"/>
    </xf>
    <xf numFmtId="0" fontId="41" fillId="0" borderId="0" xfId="0" applyFont="1" applyAlignment="1">
      <alignment vertical="center"/>
    </xf>
    <xf numFmtId="0" fontId="41" fillId="0" borderId="21" xfId="0" applyFont="1" applyBorder="1" applyAlignment="1">
      <alignment vertical="center"/>
    </xf>
    <xf numFmtId="0" fontId="37" fillId="0" borderId="25" xfId="0" applyFont="1" applyBorder="1" applyAlignment="1">
      <alignment vertical="center"/>
    </xf>
    <xf numFmtId="0" fontId="37" fillId="0" borderId="26" xfId="0" applyFont="1" applyBorder="1" applyAlignment="1">
      <alignment vertical="center"/>
    </xf>
    <xf numFmtId="0" fontId="34" fillId="0" borderId="0" xfId="0" applyFont="1" applyAlignment="1">
      <alignment horizontal="left" vertical="center" indent="2"/>
    </xf>
    <xf numFmtId="0" fontId="43" fillId="0" borderId="4" xfId="0" applyFont="1" applyBorder="1" applyAlignment="1">
      <alignment horizontal="center" vertical="center"/>
    </xf>
    <xf numFmtId="0" fontId="43" fillId="0" borderId="4" xfId="0" applyFont="1" applyBorder="1" applyAlignment="1">
      <alignment horizontal="center" vertical="center" wrapText="1"/>
    </xf>
    <xf numFmtId="4" fontId="43" fillId="0" borderId="4" xfId="0" applyNumberFormat="1" applyFont="1" applyBorder="1" applyAlignment="1">
      <alignment horizontal="center" vertical="center" wrapText="1"/>
    </xf>
    <xf numFmtId="0" fontId="43" fillId="0" borderId="4" xfId="0" applyFont="1" applyBorder="1" applyAlignment="1">
      <alignment horizontal="left" vertical="center"/>
    </xf>
    <xf numFmtId="0" fontId="37" fillId="0" borderId="4" xfId="0" applyFont="1" applyBorder="1" applyAlignment="1">
      <alignment vertical="center"/>
    </xf>
    <xf numFmtId="0" fontId="37" fillId="0" borderId="4" xfId="0" applyFont="1" applyBorder="1" applyAlignment="1">
      <alignment horizontal="center" vertical="center"/>
    </xf>
    <xf numFmtId="0" fontId="37" fillId="0" borderId="4" xfId="0" applyFont="1" applyBorder="1" applyAlignment="1">
      <alignment horizontal="center" vertical="center" wrapText="1"/>
    </xf>
    <xf numFmtId="3" fontId="37" fillId="0" borderId="4" xfId="0" applyNumberFormat="1" applyFont="1" applyBorder="1" applyAlignment="1">
      <alignment horizontal="center" vertical="center"/>
    </xf>
    <xf numFmtId="0" fontId="41" fillId="0" borderId="4" xfId="0" applyFont="1" applyBorder="1" applyAlignment="1">
      <alignment vertical="center"/>
    </xf>
    <xf numFmtId="0" fontId="41" fillId="0" borderId="4" xfId="0" applyFont="1" applyBorder="1" applyAlignment="1">
      <alignment horizontal="center" vertical="center"/>
    </xf>
    <xf numFmtId="0" fontId="41" fillId="0" borderId="4" xfId="0" applyFont="1" applyBorder="1" applyAlignment="1">
      <alignment horizontal="center" vertical="center" wrapText="1"/>
    </xf>
    <xf numFmtId="4" fontId="41" fillId="0" borderId="4" xfId="0" applyNumberFormat="1" applyFont="1" applyBorder="1" applyAlignment="1">
      <alignment horizontal="center" vertical="center"/>
    </xf>
    <xf numFmtId="3" fontId="41" fillId="0" borderId="4" xfId="0" applyNumberFormat="1" applyFont="1" applyBorder="1" applyAlignment="1">
      <alignment horizontal="center" vertical="center"/>
    </xf>
    <xf numFmtId="0" fontId="41" fillId="0" borderId="0" xfId="0" applyFont="1" applyBorder="1" applyAlignment="1">
      <alignment horizontal="center" vertical="center"/>
    </xf>
    <xf numFmtId="0" fontId="41" fillId="0" borderId="0" xfId="0" applyFont="1" applyBorder="1" applyAlignment="1">
      <alignment vertical="center"/>
    </xf>
    <xf numFmtId="4" fontId="41" fillId="0" borderId="0" xfId="0" applyNumberFormat="1" applyFont="1" applyBorder="1" applyAlignment="1">
      <alignment horizontal="center" vertical="center"/>
    </xf>
    <xf numFmtId="3" fontId="41" fillId="0" borderId="0" xfId="0" applyNumberFormat="1" applyFont="1" applyBorder="1" applyAlignment="1">
      <alignment horizontal="center" vertical="center"/>
    </xf>
    <xf numFmtId="0" fontId="41" fillId="0" borderId="25" xfId="0" applyFont="1" applyBorder="1" applyAlignment="1">
      <alignment horizontal="center" vertical="center"/>
    </xf>
    <xf numFmtId="4" fontId="37" fillId="0" borderId="4" xfId="0" applyNumberFormat="1" applyFont="1" applyBorder="1" applyAlignment="1">
      <alignment horizontal="center" vertical="center" wrapText="1"/>
    </xf>
    <xf numFmtId="14" fontId="41" fillId="0" borderId="4" xfId="0" applyNumberFormat="1" applyFont="1" applyBorder="1" applyAlignment="1">
      <alignment horizontal="center" vertical="center" wrapText="1"/>
    </xf>
    <xf numFmtId="0" fontId="33" fillId="0" borderId="0" xfId="2" applyFont="1"/>
    <xf numFmtId="4" fontId="24" fillId="0" borderId="4" xfId="0" applyNumberFormat="1" applyFont="1" applyBorder="1" applyAlignment="1">
      <alignment horizontal="center" vertical="center"/>
    </xf>
    <xf numFmtId="4" fontId="24" fillId="0" borderId="4" xfId="0" applyNumberFormat="1" applyFont="1" applyBorder="1" applyAlignment="1">
      <alignment horizontal="right" vertical="center"/>
    </xf>
    <xf numFmtId="4" fontId="24" fillId="0" borderId="28" xfId="0" applyNumberFormat="1" applyFont="1" applyBorder="1" applyAlignment="1">
      <alignment horizontal="center"/>
    </xf>
    <xf numFmtId="0" fontId="23" fillId="0" borderId="0" xfId="0" applyFont="1" applyAlignment="1">
      <alignment horizontal="left" vertical="center"/>
    </xf>
    <xf numFmtId="0" fontId="24" fillId="0" borderId="0" xfId="0" applyFont="1" applyAlignment="1">
      <alignment horizontal="left" vertical="center"/>
    </xf>
    <xf numFmtId="0" fontId="45" fillId="0" borderId="0" xfId="0" applyFont="1" applyAlignment="1">
      <alignment horizontal="center"/>
    </xf>
    <xf numFmtId="4" fontId="37" fillId="0" borderId="4" xfId="0" applyNumberFormat="1" applyFont="1" applyBorder="1" applyAlignment="1">
      <alignment horizontal="center" vertical="center"/>
    </xf>
    <xf numFmtId="0" fontId="46" fillId="0" borderId="4" xfId="0" applyFont="1" applyBorder="1" applyAlignment="1">
      <alignment horizontal="center" vertical="center" wrapText="1"/>
    </xf>
    <xf numFmtId="0" fontId="48" fillId="0" borderId="0" xfId="0" applyFont="1"/>
    <xf numFmtId="165" fontId="0" fillId="0" borderId="0" xfId="1" applyFont="1"/>
    <xf numFmtId="4" fontId="7" fillId="2" borderId="13" xfId="0" applyNumberFormat="1" applyFont="1" applyFill="1" applyBorder="1" applyAlignment="1">
      <alignment horizontal="center" vertical="center"/>
    </xf>
    <xf numFmtId="4" fontId="5" fillId="2" borderId="0" xfId="0" applyNumberFormat="1" applyFont="1" applyFill="1" applyBorder="1" applyAlignment="1">
      <alignment horizontal="center" vertical="center"/>
    </xf>
    <xf numFmtId="4" fontId="5" fillId="2" borderId="13" xfId="0" applyNumberFormat="1" applyFont="1" applyFill="1" applyBorder="1" applyAlignment="1">
      <alignment horizontal="center" vertical="center"/>
    </xf>
    <xf numFmtId="4" fontId="5" fillId="2" borderId="1" xfId="0" applyNumberFormat="1" applyFont="1" applyFill="1" applyBorder="1" applyAlignment="1">
      <alignment horizontal="center" vertical="center"/>
    </xf>
    <xf numFmtId="4" fontId="5" fillId="2" borderId="15" xfId="0" applyNumberFormat="1" applyFont="1" applyFill="1" applyBorder="1" applyAlignment="1">
      <alignment horizontal="center" vertical="center"/>
    </xf>
    <xf numFmtId="170" fontId="0" fillId="0" borderId="0" xfId="1" applyNumberFormat="1" applyFont="1"/>
    <xf numFmtId="3" fontId="5" fillId="2" borderId="13" xfId="0" applyNumberFormat="1" applyFont="1" applyFill="1" applyBorder="1" applyAlignment="1">
      <alignment horizontal="center" vertical="center"/>
    </xf>
    <xf numFmtId="3" fontId="5" fillId="2" borderId="0" xfId="0" applyNumberFormat="1" applyFont="1" applyFill="1" applyBorder="1" applyAlignment="1">
      <alignment horizontal="center" vertical="center"/>
    </xf>
    <xf numFmtId="0" fontId="5" fillId="0" borderId="12" xfId="0" applyFont="1" applyBorder="1" applyAlignment="1">
      <alignment horizontal="left"/>
    </xf>
    <xf numFmtId="0" fontId="6" fillId="0" borderId="10" xfId="0" applyFont="1" applyBorder="1" applyAlignment="1">
      <alignment horizontal="center" wrapText="1"/>
    </xf>
    <xf numFmtId="0" fontId="6" fillId="0" borderId="12" xfId="0" applyFont="1" applyBorder="1" applyAlignment="1">
      <alignment horizontal="center" wrapText="1"/>
    </xf>
    <xf numFmtId="0" fontId="5" fillId="0" borderId="12" xfId="0" applyFont="1" applyBorder="1" applyAlignment="1">
      <alignment vertical="center"/>
    </xf>
    <xf numFmtId="3" fontId="6" fillId="0" borderId="7" xfId="0" applyNumberFormat="1" applyFont="1" applyBorder="1" applyAlignment="1">
      <alignment horizontal="center" vertical="center"/>
    </xf>
    <xf numFmtId="0" fontId="6" fillId="0" borderId="6" xfId="0" applyFont="1" applyBorder="1" applyAlignment="1">
      <alignment horizontal="center"/>
    </xf>
    <xf numFmtId="3" fontId="6" fillId="0" borderId="11" xfId="0" applyNumberFormat="1" applyFont="1" applyBorder="1" applyAlignment="1">
      <alignment horizontal="center" vertical="center"/>
    </xf>
    <xf numFmtId="3" fontId="5" fillId="0" borderId="13" xfId="1" applyNumberFormat="1" applyFont="1" applyBorder="1" applyAlignment="1">
      <alignment horizontal="center" vertical="center"/>
    </xf>
    <xf numFmtId="3" fontId="5" fillId="0" borderId="13" xfId="0" applyNumberFormat="1" applyFont="1" applyBorder="1" applyAlignment="1">
      <alignment horizontal="center" vertical="center"/>
    </xf>
    <xf numFmtId="3" fontId="24" fillId="0" borderId="5" xfId="0" applyNumberFormat="1" applyFont="1" applyBorder="1" applyAlignment="1">
      <alignment horizontal="center" vertical="center"/>
    </xf>
    <xf numFmtId="3" fontId="23" fillId="0" borderId="6" xfId="0" applyNumberFormat="1" applyFont="1" applyBorder="1" applyAlignment="1">
      <alignment horizontal="center" vertical="center"/>
    </xf>
    <xf numFmtId="3" fontId="9"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3" fontId="24" fillId="0" borderId="13"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24" fillId="0" borderId="15" xfId="0" applyNumberFormat="1" applyFont="1" applyBorder="1" applyAlignment="1">
      <alignment horizontal="center" vertical="center"/>
    </xf>
    <xf numFmtId="3" fontId="23" fillId="0" borderId="7" xfId="0" applyNumberFormat="1" applyFont="1" applyBorder="1" applyAlignment="1">
      <alignment horizontal="center" vertical="center"/>
    </xf>
    <xf numFmtId="3" fontId="23" fillId="0" borderId="7" xfId="0" applyNumberFormat="1" applyFont="1" applyBorder="1" applyAlignment="1">
      <alignment horizontal="right" vertical="center"/>
    </xf>
    <xf numFmtId="3" fontId="23" fillId="0" borderId="4" xfId="0" applyNumberFormat="1" applyFont="1" applyBorder="1" applyAlignment="1">
      <alignment horizontal="center"/>
    </xf>
    <xf numFmtId="3" fontId="5" fillId="0" borderId="13" xfId="0" applyNumberFormat="1" applyFont="1" applyBorder="1" applyAlignment="1">
      <alignment horizontal="center"/>
    </xf>
    <xf numFmtId="3" fontId="0" fillId="2" borderId="13" xfId="0" applyNumberFormat="1" applyFont="1" applyFill="1" applyBorder="1" applyAlignment="1">
      <alignment horizontal="center"/>
    </xf>
    <xf numFmtId="3" fontId="6" fillId="0" borderId="17" xfId="1" applyNumberFormat="1" applyFont="1" applyBorder="1" applyAlignment="1">
      <alignment horizontal="center"/>
    </xf>
    <xf numFmtId="3" fontId="5" fillId="0" borderId="15" xfId="0" applyNumberFormat="1" applyFont="1" applyBorder="1" applyAlignment="1">
      <alignment horizontal="center"/>
    </xf>
    <xf numFmtId="3" fontId="6" fillId="0" borderId="22" xfId="1" applyNumberFormat="1" applyFont="1" applyBorder="1" applyAlignment="1">
      <alignment horizontal="center"/>
    </xf>
    <xf numFmtId="171" fontId="21" fillId="0" borderId="0" xfId="0" applyNumberFormat="1" applyFont="1"/>
    <xf numFmtId="3" fontId="5" fillId="0" borderId="0" xfId="0" applyNumberFormat="1" applyFont="1" applyBorder="1" applyAlignment="1">
      <alignment horizontal="center"/>
    </xf>
    <xf numFmtId="3" fontId="0" fillId="2" borderId="0" xfId="0" applyNumberFormat="1" applyFont="1" applyFill="1" applyBorder="1" applyAlignment="1">
      <alignment horizontal="center"/>
    </xf>
    <xf numFmtId="3" fontId="6" fillId="0" borderId="2" xfId="1" applyNumberFormat="1" applyFont="1" applyBorder="1" applyAlignment="1">
      <alignment horizontal="center"/>
    </xf>
    <xf numFmtId="3" fontId="5" fillId="0" borderId="1" xfId="0" applyNumberFormat="1" applyFont="1" applyBorder="1" applyAlignment="1">
      <alignment horizontal="center"/>
    </xf>
    <xf numFmtId="3" fontId="6" fillId="0" borderId="3" xfId="1" applyNumberFormat="1" applyFont="1" applyBorder="1" applyAlignment="1">
      <alignment horizontal="center"/>
    </xf>
    <xf numFmtId="0" fontId="5" fillId="0" borderId="12" xfId="0" applyFont="1" applyBorder="1" applyAlignment="1">
      <alignment horizontal="center" vertical="center" wrapText="1"/>
    </xf>
    <xf numFmtId="0" fontId="50" fillId="0" borderId="0" xfId="2" applyFont="1" applyBorder="1" applyAlignment="1">
      <alignment vertical="center"/>
    </xf>
    <xf numFmtId="0" fontId="51" fillId="0" borderId="0" xfId="0" applyFont="1"/>
    <xf numFmtId="4" fontId="37" fillId="0" borderId="5" xfId="0" applyNumberFormat="1" applyFont="1" applyBorder="1" applyAlignment="1">
      <alignment horizontal="center" vertical="center"/>
    </xf>
    <xf numFmtId="4" fontId="37" fillId="0" borderId="7" xfId="0" applyNumberFormat="1" applyFont="1" applyBorder="1" applyAlignment="1">
      <alignment horizontal="center" vertical="center"/>
    </xf>
    <xf numFmtId="49" fontId="6" fillId="0" borderId="12" xfId="0" applyNumberFormat="1" applyFont="1" applyBorder="1"/>
    <xf numFmtId="0" fontId="41" fillId="0" borderId="29" xfId="0" applyFont="1" applyBorder="1" applyAlignment="1">
      <alignment horizontal="center" vertical="center"/>
    </xf>
    <xf numFmtId="0" fontId="37" fillId="0" borderId="30" xfId="0" applyFont="1" applyBorder="1" applyAlignment="1">
      <alignment horizontal="center" vertical="center"/>
    </xf>
    <xf numFmtId="0" fontId="0" fillId="0" borderId="31" xfId="0" applyBorder="1" applyAlignment="1">
      <alignment horizontal="center" vertical="center"/>
    </xf>
    <xf numFmtId="0" fontId="0" fillId="0" borderId="0" xfId="0" applyBorder="1" applyAlignment="1">
      <alignment horizontal="center"/>
    </xf>
    <xf numFmtId="165" fontId="37" fillId="0" borderId="24" xfId="1" applyFont="1" applyBorder="1" applyAlignment="1">
      <alignment horizontal="center"/>
    </xf>
    <xf numFmtId="4" fontId="37" fillId="0" borderId="0" xfId="0" applyNumberFormat="1" applyFont="1" applyBorder="1" applyAlignment="1">
      <alignment horizontal="center"/>
    </xf>
    <xf numFmtId="0" fontId="37" fillId="0" borderId="24" xfId="0" applyFont="1" applyBorder="1" applyAlignment="1">
      <alignment horizontal="center"/>
    </xf>
    <xf numFmtId="165" fontId="37" fillId="0" borderId="0" xfId="1" applyFont="1" applyBorder="1" applyAlignment="1">
      <alignment horizontal="center"/>
    </xf>
    <xf numFmtId="165" fontId="42" fillId="0" borderId="24" xfId="1" applyFont="1" applyBorder="1" applyAlignment="1">
      <alignment horizontal="center"/>
    </xf>
    <xf numFmtId="165" fontId="37" fillId="0" borderId="23" xfId="1" applyFont="1" applyBorder="1" applyAlignment="1">
      <alignment horizontal="center"/>
    </xf>
    <xf numFmtId="165" fontId="37" fillId="0" borderId="27" xfId="1" applyFont="1" applyBorder="1" applyAlignment="1">
      <alignment horizontal="center"/>
    </xf>
    <xf numFmtId="0" fontId="37" fillId="0" borderId="23" xfId="0" applyFont="1" applyBorder="1" applyAlignment="1">
      <alignment horizontal="center"/>
    </xf>
    <xf numFmtId="0" fontId="41" fillId="0" borderId="4" xfId="0" applyFont="1" applyBorder="1" applyAlignment="1">
      <alignment horizontal="left" vertical="center"/>
    </xf>
    <xf numFmtId="0" fontId="52" fillId="0" borderId="0" xfId="0" applyFont="1" applyAlignment="1">
      <alignment vertical="center"/>
    </xf>
    <xf numFmtId="0" fontId="0" fillId="2" borderId="4" xfId="0" applyFill="1" applyBorder="1" applyAlignment="1">
      <alignment horizontal="left" vertical="center"/>
    </xf>
    <xf numFmtId="0" fontId="0" fillId="2" borderId="17" xfId="0" applyFill="1" applyBorder="1" applyAlignment="1">
      <alignment horizontal="left" vertical="center"/>
    </xf>
    <xf numFmtId="172" fontId="0" fillId="2" borderId="17" xfId="6" applyNumberFormat="1" applyFont="1" applyFill="1" applyBorder="1" applyAlignment="1">
      <alignment horizontal="right" vertical="center"/>
    </xf>
    <xf numFmtId="10" fontId="0" fillId="2" borderId="4" xfId="3" applyNumberFormat="1" applyFont="1" applyFill="1" applyBorder="1" applyAlignment="1">
      <alignment horizontal="right" vertical="center"/>
    </xf>
    <xf numFmtId="169" fontId="0" fillId="2" borderId="17" xfId="0" applyNumberFormat="1" applyFill="1" applyBorder="1" applyAlignment="1">
      <alignment horizontal="right" vertical="center"/>
    </xf>
    <xf numFmtId="10" fontId="0" fillId="2" borderId="17" xfId="3" applyNumberFormat="1" applyFont="1" applyFill="1" applyBorder="1" applyAlignment="1">
      <alignment horizontal="right" vertical="center"/>
    </xf>
    <xf numFmtId="14" fontId="0" fillId="2" borderId="17" xfId="0" applyNumberFormat="1" applyFill="1" applyBorder="1" applyAlignment="1">
      <alignment horizontal="left" vertical="center"/>
    </xf>
    <xf numFmtId="10" fontId="1" fillId="2" borderId="4" xfId="3" applyNumberFormat="1" applyFont="1" applyFill="1" applyBorder="1" applyAlignment="1">
      <alignment wrapText="1"/>
    </xf>
    <xf numFmtId="172" fontId="47" fillId="0" borderId="17" xfId="6" applyNumberFormat="1" applyFont="1" applyBorder="1" applyAlignment="1">
      <alignment horizontal="right"/>
    </xf>
    <xf numFmtId="0" fontId="48" fillId="0" borderId="0" xfId="0" applyFont="1" applyAlignment="1">
      <alignment horizontal="left" vertical="center"/>
    </xf>
    <xf numFmtId="172" fontId="48" fillId="0" borderId="0" xfId="6" applyNumberFormat="1" applyFont="1"/>
    <xf numFmtId="172" fontId="0" fillId="0" borderId="0" xfId="6" applyNumberFormat="1" applyFont="1"/>
    <xf numFmtId="0" fontId="34" fillId="0" borderId="0" xfId="0" applyFont="1" applyAlignment="1">
      <alignment vertical="center" wrapText="1"/>
    </xf>
    <xf numFmtId="0" fontId="24" fillId="0" borderId="0" xfId="0" applyFont="1" applyAlignment="1">
      <alignment horizontal="center" vertical="center" wrapText="1"/>
    </xf>
    <xf numFmtId="0" fontId="24" fillId="0" borderId="0" xfId="0" applyFont="1" applyAlignment="1">
      <alignment vertical="center" wrapText="1"/>
    </xf>
    <xf numFmtId="0" fontId="31" fillId="4" borderId="0" xfId="0" applyFont="1" applyFill="1" applyAlignment="1">
      <alignment horizontal="center" vertical="center"/>
    </xf>
    <xf numFmtId="0" fontId="29" fillId="4" borderId="0" xfId="0" applyFont="1" applyFill="1" applyAlignment="1">
      <alignment horizontal="center" vertical="center"/>
    </xf>
    <xf numFmtId="14" fontId="29" fillId="4" borderId="0" xfId="0" applyNumberFormat="1" applyFont="1" applyFill="1" applyAlignment="1">
      <alignment horizontal="center" vertical="center"/>
    </xf>
    <xf numFmtId="0" fontId="6" fillId="0" borderId="0" xfId="0" applyFont="1" applyAlignment="1">
      <alignment horizont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Alignment="1">
      <alignment horizontal="center"/>
    </xf>
    <xf numFmtId="1" fontId="6" fillId="0" borderId="9"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9" xfId="0" applyNumberFormat="1" applyFont="1" applyBorder="1" applyAlignment="1">
      <alignment horizontal="center" vertical="center"/>
    </xf>
    <xf numFmtId="1" fontId="6" fillId="0" borderId="1" xfId="0" applyNumberFormat="1" applyFont="1" applyBorder="1"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15" fillId="0" borderId="0" xfId="0" applyFont="1" applyAlignment="1">
      <alignment horizontal="center" vertical="center"/>
    </xf>
    <xf numFmtId="0" fontId="7" fillId="0" borderId="0" xfId="0" applyFont="1" applyAlignment="1">
      <alignment horizontal="center"/>
    </xf>
    <xf numFmtId="0" fontId="27" fillId="0" borderId="0" xfId="0" applyFont="1" applyAlignment="1">
      <alignment horizontal="center"/>
    </xf>
    <xf numFmtId="0" fontId="13" fillId="0" borderId="0" xfId="0" applyFont="1" applyAlignment="1">
      <alignment horizontal="center"/>
    </xf>
    <xf numFmtId="1" fontId="6" fillId="0" borderId="11" xfId="0" applyNumberFormat="1" applyFont="1" applyBorder="1" applyAlignment="1">
      <alignment horizontal="center" vertical="center"/>
    </xf>
    <xf numFmtId="1" fontId="6" fillId="0" borderId="15" xfId="0" applyNumberFormat="1" applyFont="1" applyBorder="1" applyAlignment="1">
      <alignment horizontal="center" vertical="center"/>
    </xf>
    <xf numFmtId="0" fontId="14" fillId="0" borderId="0" xfId="0" applyFont="1" applyAlignment="1">
      <alignment horizontal="center"/>
    </xf>
    <xf numFmtId="0" fontId="26" fillId="0" borderId="0" xfId="0" applyFont="1" applyAlignment="1">
      <alignment horizontal="center"/>
    </xf>
    <xf numFmtId="0" fontId="6" fillId="0" borderId="1" xfId="0" applyFont="1" applyBorder="1" applyAlignment="1">
      <alignment horizontal="center" vertical="center" wrapText="1"/>
    </xf>
    <xf numFmtId="1" fontId="6" fillId="0" borderId="11"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25" fillId="0" borderId="0" xfId="0" applyFont="1" applyAlignment="1">
      <alignment horizontal="center"/>
    </xf>
    <xf numFmtId="0" fontId="12" fillId="0" borderId="0" xfId="0" applyFont="1" applyAlignment="1">
      <alignment horizontal="center"/>
    </xf>
    <xf numFmtId="0" fontId="18" fillId="0" borderId="0" xfId="0" applyFont="1" applyAlignment="1">
      <alignment horizontal="center"/>
    </xf>
    <xf numFmtId="0" fontId="18" fillId="0" borderId="0" xfId="0" applyFont="1" applyAlignment="1">
      <alignment horizontal="center" vertical="center"/>
    </xf>
    <xf numFmtId="0" fontId="4" fillId="0" borderId="1" xfId="0" applyFont="1" applyBorder="1" applyAlignment="1">
      <alignment horizontal="center" vertical="center"/>
    </xf>
    <xf numFmtId="14" fontId="12" fillId="0" borderId="0" xfId="0" applyNumberFormat="1" applyFont="1" applyAlignment="1">
      <alignment horizontal="center"/>
    </xf>
    <xf numFmtId="0" fontId="2" fillId="0" borderId="0" xfId="0" applyFont="1" applyAlignment="1">
      <alignment horizontal="center"/>
    </xf>
    <xf numFmtId="0" fontId="24" fillId="0" borderId="0" xfId="0" applyFont="1" applyAlignment="1">
      <alignment horizontal="center" vertical="center"/>
    </xf>
    <xf numFmtId="0" fontId="23" fillId="0" borderId="0" xfId="0" applyFont="1" applyAlignment="1">
      <alignment horizontal="left" vertical="center" wrapText="1"/>
    </xf>
    <xf numFmtId="0" fontId="34" fillId="0" borderId="0" xfId="0" applyFont="1" applyAlignment="1">
      <alignment horizontal="center" vertical="center"/>
    </xf>
    <xf numFmtId="0" fontId="43" fillId="0" borderId="0" xfId="0" applyFont="1" applyAlignment="1">
      <alignment horizontal="left" vertical="top" wrapText="1"/>
    </xf>
    <xf numFmtId="0" fontId="41" fillId="0" borderId="16" xfId="0" applyFont="1" applyBorder="1" applyAlignment="1">
      <alignment horizontal="center" vertical="center"/>
    </xf>
    <xf numFmtId="0" fontId="41" fillId="0" borderId="2" xfId="0" applyFont="1" applyBorder="1" applyAlignment="1">
      <alignment horizontal="center" vertical="center"/>
    </xf>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37" fillId="0" borderId="4" xfId="0" applyFont="1" applyBorder="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left" vertical="top"/>
    </xf>
    <xf numFmtId="0" fontId="35"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xf>
    <xf numFmtId="0" fontId="34" fillId="0" borderId="0" xfId="0" applyFont="1" applyAlignment="1">
      <alignment horizontal="left" vertical="center" wrapText="1"/>
    </xf>
    <xf numFmtId="0" fontId="0" fillId="0" borderId="0" xfId="0" applyAlignment="1">
      <alignment horizontal="left" vertical="top" wrapText="1"/>
    </xf>
    <xf numFmtId="0" fontId="44" fillId="0" borderId="16" xfId="0" applyFont="1" applyBorder="1" applyAlignment="1">
      <alignment horizontal="center"/>
    </xf>
    <xf numFmtId="0" fontId="44" fillId="0" borderId="2" xfId="0" applyFont="1" applyBorder="1" applyAlignment="1">
      <alignment horizontal="center"/>
    </xf>
    <xf numFmtId="0" fontId="47" fillId="0" borderId="2" xfId="0" applyFont="1" applyBorder="1" applyAlignment="1">
      <alignment horizontal="right"/>
    </xf>
    <xf numFmtId="0" fontId="47" fillId="0" borderId="17" xfId="0" applyFont="1" applyBorder="1" applyAlignment="1">
      <alignment horizontal="right"/>
    </xf>
    <xf numFmtId="0" fontId="47" fillId="0" borderId="16" xfId="0" applyFont="1" applyBorder="1" applyAlignment="1">
      <alignment horizontal="right"/>
    </xf>
  </cellXfs>
  <cellStyles count="7">
    <cellStyle name="Hipervínculo" xfId="2" builtinId="8"/>
    <cellStyle name="Millares" xfId="1" builtinId="3"/>
    <cellStyle name="Millares [0]" xfId="6" builtinId="6"/>
    <cellStyle name="Millares 2" xfId="5"/>
    <cellStyle name="Normal" xfId="0" builtinId="0"/>
    <cellStyle name="Normal 2" xfId="4"/>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5" Type="http://schemas.openxmlformats.org/officeDocument/2006/relationships/image" Target="../media/image6.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156882</xdr:colOff>
      <xdr:row>4</xdr:row>
      <xdr:rowOff>99426</xdr:rowOff>
    </xdr:to>
    <xdr:pic>
      <xdr:nvPicPr>
        <xdr:cNvPr id="2" name="Imagen 2">
          <a:extLst>
            <a:ext uri="{FF2B5EF4-FFF2-40B4-BE49-F238E27FC236}">
              <a16:creationId xmlns:a16="http://schemas.microsoft.com/office/drawing/2014/main" xmlns="" id="{612A3B46-B2E4-408D-BE5A-0560B5959A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42882" cy="1163985"/>
        </a:xfrm>
        <a:prstGeom prst="rect">
          <a:avLst/>
        </a:prstGeom>
        <a:noFill/>
        <a:ln w="9525">
          <a:solidFill>
            <a:srgbClr val="17375E"/>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8"/>
  <sheetViews>
    <sheetView showGridLines="0" tabSelected="1" topLeftCell="A10" zoomScaleNormal="100" workbookViewId="0">
      <selection activeCell="Q41" sqref="Q41"/>
    </sheetView>
  </sheetViews>
  <sheetFormatPr baseColWidth="10" defaultRowHeight="15"/>
  <cols>
    <col min="4" max="4" width="15.5703125" customWidth="1"/>
    <col min="5" max="5" width="21.5703125" customWidth="1"/>
    <col min="9" max="9" width="14" customWidth="1"/>
    <col min="11" max="11" width="12.85546875" customWidth="1"/>
    <col min="12" max="12" width="25" hidden="1" customWidth="1"/>
    <col min="13" max="16" width="11.42578125" hidden="1" customWidth="1"/>
  </cols>
  <sheetData>
    <row r="1" spans="1:16">
      <c r="A1" s="201"/>
      <c r="B1" s="201"/>
      <c r="C1" s="201"/>
      <c r="D1" s="201"/>
      <c r="E1" s="201"/>
      <c r="F1" s="201"/>
      <c r="G1" s="201"/>
      <c r="H1" s="201"/>
      <c r="I1" s="201"/>
      <c r="J1" s="201"/>
      <c r="K1" s="201"/>
      <c r="N1" s="54" t="s">
        <v>61</v>
      </c>
      <c r="O1" s="55">
        <v>43466</v>
      </c>
    </row>
    <row r="2" spans="1:16" ht="23.25">
      <c r="A2" s="200"/>
      <c r="B2" s="200"/>
      <c r="C2" s="200"/>
      <c r="D2" s="201"/>
      <c r="E2" s="201"/>
      <c r="F2" s="201"/>
      <c r="G2" s="201"/>
      <c r="H2" s="201"/>
      <c r="I2" s="202"/>
      <c r="J2" s="203"/>
      <c r="K2" s="202"/>
      <c r="L2" t="s">
        <v>101</v>
      </c>
      <c r="M2" s="58">
        <v>6442.33</v>
      </c>
      <c r="N2" s="54" t="s">
        <v>62</v>
      </c>
      <c r="O2" s="55">
        <v>43465</v>
      </c>
      <c r="P2" s="56">
        <v>2018</v>
      </c>
    </row>
    <row r="3" spans="1:16" ht="23.25">
      <c r="A3" s="200"/>
      <c r="B3" s="200"/>
      <c r="C3" s="200"/>
      <c r="D3" s="201"/>
      <c r="E3" s="201"/>
      <c r="F3" s="201"/>
      <c r="G3" s="201"/>
      <c r="H3" s="201"/>
      <c r="I3" s="202"/>
      <c r="J3" s="204"/>
      <c r="K3" s="202"/>
      <c r="L3" t="s">
        <v>60</v>
      </c>
      <c r="M3" s="58">
        <v>6463.95</v>
      </c>
      <c r="N3" s="54" t="s">
        <v>63</v>
      </c>
      <c r="O3" s="55">
        <v>43830</v>
      </c>
      <c r="P3" s="56">
        <v>2019</v>
      </c>
    </row>
    <row r="4" spans="1:16" ht="23.25">
      <c r="A4" s="200"/>
      <c r="B4" s="200"/>
      <c r="C4" s="200"/>
      <c r="D4" s="201"/>
      <c r="E4" s="201"/>
      <c r="F4" s="201"/>
      <c r="G4" s="201"/>
      <c r="H4" s="201"/>
      <c r="I4" s="202"/>
      <c r="J4" s="204"/>
      <c r="K4" s="202"/>
      <c r="N4" s="54"/>
      <c r="O4" s="57">
        <f>+O3</f>
        <v>43830</v>
      </c>
    </row>
    <row r="5" spans="1:16" ht="23.25">
      <c r="A5" s="200"/>
      <c r="B5" s="200"/>
      <c r="C5" s="200"/>
      <c r="D5" s="201"/>
      <c r="E5" s="201"/>
      <c r="F5" s="201"/>
      <c r="G5" s="201"/>
      <c r="H5" s="201"/>
      <c r="I5" s="202"/>
      <c r="J5" s="205"/>
      <c r="K5" s="202"/>
    </row>
    <row r="6" spans="1:16" ht="23.25">
      <c r="A6" s="200"/>
      <c r="B6" s="200"/>
      <c r="C6" s="200"/>
      <c r="D6" s="201"/>
      <c r="E6" s="201"/>
      <c r="F6" s="201"/>
      <c r="G6" s="201"/>
      <c r="H6" s="201"/>
      <c r="I6" s="201"/>
      <c r="J6" s="201"/>
      <c r="K6" s="201"/>
    </row>
    <row r="7" spans="1:16" ht="34.5">
      <c r="A7" s="201"/>
      <c r="B7" s="201"/>
      <c r="C7" s="329" t="s">
        <v>70</v>
      </c>
      <c r="D7" s="329"/>
      <c r="E7" s="329"/>
      <c r="F7" s="329"/>
      <c r="G7" s="329"/>
      <c r="H7" s="329"/>
      <c r="I7" s="329"/>
      <c r="J7" s="201"/>
      <c r="K7" s="201"/>
    </row>
    <row r="8" spans="1:16" ht="34.5">
      <c r="A8" s="201"/>
      <c r="B8" s="201"/>
      <c r="C8" s="329" t="s">
        <v>66</v>
      </c>
      <c r="D8" s="329"/>
      <c r="E8" s="329"/>
      <c r="F8" s="329"/>
      <c r="G8" s="329"/>
      <c r="H8" s="329"/>
      <c r="I8" s="329"/>
      <c r="J8" s="201"/>
      <c r="K8" s="201"/>
    </row>
    <row r="9" spans="1:16" ht="23.25">
      <c r="A9" s="201"/>
      <c r="B9" s="201"/>
      <c r="C9" s="330" t="s">
        <v>67</v>
      </c>
      <c r="D9" s="330"/>
      <c r="E9" s="330"/>
      <c r="F9" s="330"/>
      <c r="G9" s="330"/>
      <c r="H9" s="330"/>
      <c r="I9" s="330"/>
      <c r="J9" s="206"/>
      <c r="K9" s="201"/>
    </row>
    <row r="10" spans="1:16" ht="23.25">
      <c r="A10" s="201"/>
      <c r="B10" s="201"/>
      <c r="C10" s="331">
        <f>+O3</f>
        <v>43830</v>
      </c>
      <c r="D10" s="331"/>
      <c r="E10" s="331"/>
      <c r="F10" s="331"/>
      <c r="G10" s="331"/>
      <c r="H10" s="331"/>
      <c r="I10" s="331"/>
      <c r="J10" s="206"/>
      <c r="K10" s="201"/>
    </row>
    <row r="11" spans="1:16">
      <c r="A11" s="201"/>
      <c r="B11" s="201"/>
      <c r="C11" s="207"/>
      <c r="D11" s="207"/>
      <c r="E11" s="207"/>
      <c r="F11" s="207"/>
      <c r="G11" s="207"/>
      <c r="H11" s="207"/>
      <c r="I11" s="206"/>
      <c r="J11" s="206"/>
      <c r="K11" s="201"/>
    </row>
    <row r="12" spans="1:16">
      <c r="A12" s="35"/>
      <c r="B12" s="35"/>
      <c r="C12" s="197"/>
      <c r="D12" s="197"/>
      <c r="E12" s="197"/>
      <c r="F12" s="197"/>
      <c r="G12" s="197"/>
      <c r="H12" s="197"/>
      <c r="I12" s="198"/>
      <c r="J12" s="198"/>
      <c r="K12" s="35"/>
    </row>
    <row r="13" spans="1:16" ht="23.25">
      <c r="C13" s="199"/>
      <c r="D13" s="199"/>
      <c r="E13" s="251" t="s">
        <v>68</v>
      </c>
      <c r="F13" s="164"/>
      <c r="G13" s="164"/>
      <c r="H13" s="164"/>
    </row>
    <row r="14" spans="1:16">
      <c r="B14" s="2"/>
      <c r="C14" s="245" t="s">
        <v>72</v>
      </c>
      <c r="D14" s="208"/>
      <c r="E14" s="208"/>
      <c r="F14" s="208"/>
      <c r="G14" s="208"/>
      <c r="H14" s="209">
        <v>1</v>
      </c>
      <c r="I14" s="2"/>
      <c r="J14" s="2"/>
    </row>
    <row r="15" spans="1:16">
      <c r="B15" s="2"/>
      <c r="C15" s="245" t="s">
        <v>71</v>
      </c>
      <c r="D15" s="208"/>
      <c r="E15" s="208"/>
      <c r="F15" s="208"/>
      <c r="G15" s="208"/>
      <c r="H15" s="209">
        <v>2</v>
      </c>
      <c r="I15" s="2"/>
      <c r="J15" s="2"/>
    </row>
    <row r="16" spans="1:16">
      <c r="B16" s="2"/>
      <c r="C16" s="245" t="s">
        <v>73</v>
      </c>
      <c r="D16" s="208"/>
      <c r="E16" s="208"/>
      <c r="F16" s="208"/>
      <c r="G16" s="208"/>
      <c r="H16" s="209">
        <v>3</v>
      </c>
      <c r="I16" s="2"/>
      <c r="J16" s="2"/>
    </row>
    <row r="17" spans="2:10">
      <c r="B17" s="2"/>
      <c r="C17" s="245" t="s">
        <v>74</v>
      </c>
      <c r="D17" s="208"/>
      <c r="E17" s="208"/>
      <c r="F17" s="208"/>
      <c r="G17" s="208"/>
      <c r="H17" s="209">
        <v>4</v>
      </c>
      <c r="I17" s="2"/>
      <c r="J17" s="2"/>
    </row>
    <row r="18" spans="2:10">
      <c r="B18" s="2"/>
      <c r="C18" s="245" t="s">
        <v>75</v>
      </c>
      <c r="D18" s="208"/>
      <c r="E18" s="208"/>
      <c r="F18" s="208"/>
      <c r="G18" s="208"/>
      <c r="H18" s="209">
        <v>5</v>
      </c>
      <c r="I18" s="2"/>
      <c r="J18" s="2"/>
    </row>
    <row r="19" spans="2:10">
      <c r="B19" s="2"/>
      <c r="C19" s="245" t="s">
        <v>76</v>
      </c>
      <c r="D19" s="208"/>
      <c r="E19" s="208"/>
      <c r="F19" s="208"/>
      <c r="G19" s="208"/>
      <c r="H19" s="209">
        <v>6</v>
      </c>
      <c r="I19" s="2"/>
      <c r="J19" s="2"/>
    </row>
    <row r="20" spans="2:10">
      <c r="B20" s="2"/>
      <c r="C20" s="245" t="s">
        <v>77</v>
      </c>
      <c r="D20" s="208"/>
      <c r="E20" s="208"/>
      <c r="F20" s="208"/>
      <c r="G20" s="208"/>
      <c r="H20" s="209">
        <v>7</v>
      </c>
      <c r="I20" s="2"/>
      <c r="J20" s="2"/>
    </row>
    <row r="21" spans="2:10">
      <c r="B21" s="2"/>
      <c r="C21" s="245" t="s">
        <v>78</v>
      </c>
      <c r="D21" s="208"/>
      <c r="E21" s="208"/>
      <c r="F21" s="208"/>
      <c r="G21" s="208"/>
      <c r="H21" s="209">
        <v>8</v>
      </c>
      <c r="I21" s="2"/>
      <c r="J21" s="2"/>
    </row>
    <row r="22" spans="2:10">
      <c r="B22" s="2"/>
      <c r="C22" s="245" t="s">
        <v>160</v>
      </c>
      <c r="D22" s="2"/>
      <c r="E22" s="2"/>
      <c r="F22" s="2"/>
      <c r="G22" s="2"/>
      <c r="H22" s="245">
        <v>9</v>
      </c>
      <c r="I22" s="2"/>
      <c r="J22" s="2"/>
    </row>
    <row r="23" spans="2:10">
      <c r="B23" s="2"/>
      <c r="C23" s="245" t="s">
        <v>165</v>
      </c>
      <c r="D23" s="2"/>
      <c r="F23" s="2"/>
      <c r="G23" s="2"/>
      <c r="H23" s="245">
        <v>10</v>
      </c>
      <c r="I23" s="2"/>
      <c r="J23" s="2"/>
    </row>
    <row r="24" spans="2:10">
      <c r="B24" s="2"/>
      <c r="C24" s="245" t="s">
        <v>155</v>
      </c>
      <c r="D24" s="2"/>
      <c r="E24" s="2"/>
      <c r="F24" s="2"/>
      <c r="G24" s="2"/>
      <c r="H24" s="245">
        <v>11</v>
      </c>
      <c r="I24" s="2"/>
      <c r="J24" s="2"/>
    </row>
    <row r="25" spans="2:10">
      <c r="B25" s="2"/>
      <c r="C25" s="245"/>
      <c r="D25" s="2"/>
      <c r="E25" s="2"/>
      <c r="F25" s="2"/>
      <c r="G25" s="2"/>
      <c r="H25" s="2"/>
      <c r="I25" s="2"/>
      <c r="J25" s="2"/>
    </row>
    <row r="26" spans="2:10">
      <c r="B26" s="2"/>
      <c r="C26" s="245"/>
      <c r="D26" s="2"/>
      <c r="E26" s="2"/>
      <c r="F26" s="2"/>
      <c r="G26" s="2"/>
      <c r="H26" s="2"/>
      <c r="I26" s="2"/>
      <c r="J26" s="2"/>
    </row>
    <row r="27" spans="2:10">
      <c r="B27" s="2"/>
      <c r="C27" s="245"/>
      <c r="D27" s="2"/>
      <c r="E27" s="2"/>
      <c r="F27" s="2"/>
      <c r="G27" s="2"/>
      <c r="H27" s="2"/>
      <c r="I27" s="2"/>
      <c r="J27" s="2"/>
    </row>
    <row r="28" spans="2:10">
      <c r="B28" s="2"/>
      <c r="C28" s="245"/>
      <c r="D28" s="2"/>
      <c r="E28" s="2"/>
      <c r="F28" s="2"/>
      <c r="G28" s="2"/>
      <c r="H28" s="2"/>
      <c r="I28" s="2"/>
      <c r="J28" s="2"/>
    </row>
    <row r="29" spans="2:10">
      <c r="B29" s="2"/>
      <c r="C29" s="245"/>
      <c r="D29" s="2"/>
      <c r="E29" s="2"/>
      <c r="F29" s="2"/>
      <c r="G29" s="2"/>
      <c r="H29" s="2"/>
      <c r="I29" s="2"/>
      <c r="J29" s="2"/>
    </row>
    <row r="30" spans="2:10">
      <c r="B30" s="2"/>
      <c r="C30" s="245"/>
      <c r="D30" s="2"/>
      <c r="E30" s="2"/>
      <c r="F30" s="2"/>
      <c r="G30" s="2"/>
      <c r="H30" s="2"/>
      <c r="I30" s="2"/>
      <c r="J30" s="2"/>
    </row>
    <row r="31" spans="2:10">
      <c r="B31" s="2"/>
      <c r="C31" s="245"/>
      <c r="D31" s="2"/>
      <c r="E31" s="2"/>
      <c r="F31" s="2"/>
      <c r="G31" s="2"/>
      <c r="H31" s="2"/>
      <c r="I31" s="2"/>
      <c r="J31" s="2"/>
    </row>
    <row r="32" spans="2:10">
      <c r="B32" s="2"/>
      <c r="C32" s="245"/>
      <c r="D32" s="2"/>
      <c r="E32" s="2"/>
      <c r="F32" s="2"/>
      <c r="G32" s="2"/>
      <c r="H32" s="2"/>
      <c r="I32" s="2"/>
      <c r="J32" s="2"/>
    </row>
    <row r="33" spans="2:10">
      <c r="B33" s="2"/>
      <c r="C33" s="245"/>
      <c r="D33" s="2"/>
      <c r="E33" s="2"/>
      <c r="F33" s="2"/>
      <c r="G33" s="2"/>
      <c r="H33" s="2"/>
      <c r="I33" s="2"/>
      <c r="J33" s="2"/>
    </row>
    <row r="34" spans="2:10">
      <c r="B34" s="2"/>
      <c r="C34" s="2"/>
      <c r="D34" s="2"/>
      <c r="E34" s="2"/>
      <c r="F34" s="2"/>
      <c r="G34" s="2"/>
      <c r="H34" s="2"/>
      <c r="I34" s="2"/>
      <c r="J34" s="2"/>
    </row>
    <row r="35" spans="2:10">
      <c r="B35" s="2"/>
      <c r="C35" s="2"/>
      <c r="D35" s="2"/>
      <c r="E35" s="2"/>
      <c r="F35" s="2"/>
      <c r="G35" s="2"/>
      <c r="H35" s="2"/>
      <c r="I35" s="2"/>
      <c r="J35" s="2"/>
    </row>
    <row r="36" spans="2:10">
      <c r="C36" s="164"/>
      <c r="D36" s="164"/>
      <c r="E36" s="164"/>
      <c r="F36" s="164"/>
      <c r="G36" s="164"/>
      <c r="H36" s="164"/>
    </row>
    <row r="38" spans="2:10" ht="15.75">
      <c r="C38" s="327"/>
      <c r="D38" s="326"/>
      <c r="E38" s="327"/>
      <c r="F38" s="327"/>
      <c r="G38" s="327"/>
      <c r="H38" s="328"/>
      <c r="I38" s="327"/>
      <c r="J38" s="328"/>
    </row>
  </sheetData>
  <mergeCells count="4">
    <mergeCell ref="C7:I7"/>
    <mergeCell ref="C8:I8"/>
    <mergeCell ref="C9:I9"/>
    <mergeCell ref="C10:I10"/>
  </mergeCells>
  <hyperlinks>
    <hyperlink ref="C14" location="'1'!A1" display="ESTADO DE FLUJO DE CAJA EN DOLARES AMERICANOS"/>
    <hyperlink ref="H14" location="'Flujo de Caja USD'!A1" display="'Flujo de Caja USD'!A1"/>
    <hyperlink ref="C15" location="'2'!A1" display="ESTADO DE VARIACION DEL ACTIVO NETO EN DOLARES AMERICANOS"/>
    <hyperlink ref="H15" location="'Var. del Activo'!A1" display="'Var. del Activo'!A1"/>
    <hyperlink ref="C16" location="'3'!A1" display="ESTADO DE RESULTADO EN DOLARES AMERICANOS"/>
    <hyperlink ref="H16" location="'Estado de Resultado USD'!A1" display="'Estado de Resultado USD'!A1"/>
    <hyperlink ref="C17" location="'4'!A1" display="BALANCE GENERAL EN DOLARES AMERICANOS"/>
    <hyperlink ref="H17" location="'BALANCE GENERAL USD'!A1" display="'BALANCE GENERAL USD'!A1"/>
    <hyperlink ref="C18" location="'5'!A1" display="BALANCE GENERAL EN GUARANIES"/>
    <hyperlink ref="H18" location="'BALANCE GENERAL PYG'!A1" display="'BALANCE GENERAL PYG'!A1"/>
    <hyperlink ref="C19" location="'6'!A1" display="ESTADO DE RESULTADO EN GUARANIES"/>
    <hyperlink ref="H19" location="'EERR PYG'!A1" display="'EERR PYG'!A1"/>
    <hyperlink ref="C20" location="'7'!A1" display="ESTADO DE VARIACION DEL ACTIVO NETO EN GUARANIES"/>
    <hyperlink ref="H20" location="'Var del Activo PYG'!A1" display="'Var del Activo PYG'!A1"/>
    <hyperlink ref="C21" location="'8'!A1" display="ESTADO DE FLUJO DE CAJA EN GUARANIES"/>
    <hyperlink ref="H21" location="'Flujo de Caja PYG'!A1" display="'Flujo de Caja PYG'!A1"/>
    <hyperlink ref="C22" location="'9'!A1" display="INFORME DEL SINDICO"/>
    <hyperlink ref="H22" location="'9'!A1" display="'9'!A1"/>
    <hyperlink ref="C23" location="'10'!A1" display="NOTAS A LOS ESTADOS CONTABLES"/>
    <hyperlink ref="H23" location="'10'!A1" display="'10'!A1"/>
    <hyperlink ref="C24" location="'11'!A1" display="CUADRO DE INVERSIONES"/>
    <hyperlink ref="H24" location="'11'!A1" display="'11'!A1"/>
  </hyperlink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showGridLines="0" zoomScale="115" zoomScaleNormal="115" workbookViewId="0">
      <selection activeCell="B12" sqref="B12"/>
    </sheetView>
  </sheetViews>
  <sheetFormatPr baseColWidth="10" defaultRowHeight="15"/>
  <cols>
    <col min="4" max="4" width="13" customWidth="1"/>
    <col min="5" max="5" width="12.42578125" customWidth="1"/>
    <col min="7" max="7" width="12.7109375" customWidth="1"/>
  </cols>
  <sheetData>
    <row r="2" spans="2:8">
      <c r="B2" s="249"/>
      <c r="C2" s="164"/>
      <c r="D2" s="164"/>
      <c r="E2" s="164"/>
      <c r="F2" s="164"/>
      <c r="G2" s="164"/>
      <c r="H2" s="164"/>
    </row>
    <row r="3" spans="2:8">
      <c r="B3" s="361" t="s">
        <v>160</v>
      </c>
      <c r="C3" s="361"/>
      <c r="D3" s="361"/>
      <c r="E3" s="361"/>
      <c r="F3" s="361"/>
      <c r="G3" s="361"/>
      <c r="H3" s="361"/>
    </row>
    <row r="4" spans="2:8">
      <c r="B4" s="249"/>
      <c r="C4" s="164"/>
      <c r="D4" s="164"/>
      <c r="E4" s="164"/>
      <c r="F4" s="164"/>
      <c r="G4" s="164"/>
      <c r="H4" s="164"/>
    </row>
    <row r="5" spans="2:8">
      <c r="B5" s="249"/>
      <c r="C5" s="164"/>
      <c r="D5" s="164"/>
      <c r="E5" s="164"/>
      <c r="F5" s="164"/>
      <c r="G5" s="164"/>
      <c r="H5" s="164"/>
    </row>
    <row r="6" spans="2:8">
      <c r="B6" s="249" t="s">
        <v>161</v>
      </c>
      <c r="C6" s="164"/>
      <c r="D6" s="164"/>
      <c r="E6" s="164"/>
      <c r="F6" s="164"/>
      <c r="G6" s="164"/>
      <c r="H6" s="164"/>
    </row>
    <row r="7" spans="2:8">
      <c r="B7" s="250" t="s">
        <v>70</v>
      </c>
      <c r="C7" s="164"/>
      <c r="D7" s="164"/>
      <c r="E7" s="164"/>
      <c r="F7" s="164"/>
      <c r="G7" s="164"/>
      <c r="H7" s="164"/>
    </row>
    <row r="8" spans="2:8">
      <c r="B8" s="164"/>
      <c r="C8" s="164"/>
      <c r="D8" s="164"/>
      <c r="E8" s="164"/>
      <c r="F8" s="164"/>
      <c r="G8" s="164"/>
      <c r="H8" s="164"/>
    </row>
    <row r="9" spans="2:8">
      <c r="B9" s="249"/>
      <c r="C9" s="164"/>
      <c r="D9" s="164"/>
      <c r="E9" s="164"/>
      <c r="F9" s="164"/>
      <c r="G9" s="164"/>
      <c r="H9" s="164"/>
    </row>
    <row r="10" spans="2:8" ht="72" customHeight="1">
      <c r="B10" s="362" t="s">
        <v>298</v>
      </c>
      <c r="C10" s="362"/>
      <c r="D10" s="362"/>
      <c r="E10" s="362"/>
      <c r="F10" s="362"/>
      <c r="G10" s="362"/>
      <c r="H10" s="362"/>
    </row>
    <row r="11" spans="2:8" ht="65.25" customHeight="1">
      <c r="B11" s="362"/>
      <c r="C11" s="362"/>
      <c r="D11" s="362"/>
      <c r="E11" s="362"/>
      <c r="F11" s="362"/>
      <c r="G11" s="362"/>
      <c r="H11" s="362"/>
    </row>
    <row r="12" spans="2:8">
      <c r="B12" s="164"/>
      <c r="C12" s="164"/>
      <c r="D12" s="164"/>
      <c r="E12" s="164"/>
      <c r="F12" s="164"/>
      <c r="G12" s="164"/>
      <c r="H12" s="164"/>
    </row>
    <row r="13" spans="2:8">
      <c r="B13" s="249"/>
      <c r="C13" s="164"/>
      <c r="D13" s="164"/>
      <c r="E13" s="164"/>
      <c r="F13" s="164"/>
      <c r="G13" s="164"/>
      <c r="H13" s="164"/>
    </row>
    <row r="14" spans="2:8">
      <c r="B14" s="249" t="s">
        <v>162</v>
      </c>
      <c r="C14" s="164"/>
      <c r="D14" s="164"/>
      <c r="E14" s="164"/>
      <c r="F14" s="164"/>
      <c r="G14" s="164"/>
      <c r="H14" s="164"/>
    </row>
    <row r="15" spans="2:8">
      <c r="B15" s="249"/>
      <c r="C15" s="164"/>
      <c r="D15" s="164"/>
      <c r="E15" s="164"/>
      <c r="F15" s="164"/>
      <c r="G15" s="164"/>
      <c r="H15" s="164"/>
    </row>
    <row r="16" spans="2:8">
      <c r="B16" s="164"/>
      <c r="C16" s="164"/>
      <c r="D16" s="164"/>
      <c r="E16" s="164"/>
      <c r="F16" s="164"/>
      <c r="G16" s="164"/>
      <c r="H16" s="164"/>
    </row>
    <row r="17" spans="2:8">
      <c r="B17" s="164"/>
      <c r="C17" s="164"/>
      <c r="D17" s="164"/>
      <c r="E17" s="164"/>
      <c r="F17" s="164"/>
      <c r="G17" s="164"/>
      <c r="H17" s="164"/>
    </row>
    <row r="18" spans="2:8">
      <c r="B18" s="250" t="s">
        <v>163</v>
      </c>
      <c r="C18" s="164"/>
      <c r="D18" s="164"/>
      <c r="E18" s="164"/>
      <c r="F18" s="164"/>
      <c r="G18" s="164"/>
      <c r="H18" s="164"/>
    </row>
    <row r="19" spans="2:8">
      <c r="B19" s="249" t="s">
        <v>164</v>
      </c>
      <c r="C19" s="164"/>
      <c r="D19" s="164"/>
      <c r="E19" s="164"/>
      <c r="F19" s="164"/>
      <c r="G19" s="164"/>
      <c r="H19" s="164"/>
    </row>
    <row r="20" spans="2:8">
      <c r="B20" s="164"/>
      <c r="C20" s="164"/>
      <c r="D20" s="164"/>
      <c r="E20" s="164"/>
      <c r="F20" s="164"/>
      <c r="G20" s="164"/>
      <c r="H20" s="164"/>
    </row>
    <row r="21" spans="2:8">
      <c r="B21" s="164"/>
      <c r="C21" s="164"/>
      <c r="D21" s="164"/>
      <c r="E21" s="164"/>
      <c r="F21" s="164"/>
      <c r="G21" s="164"/>
      <c r="H21" s="164"/>
    </row>
  </sheetData>
  <mergeCells count="2">
    <mergeCell ref="B3:H3"/>
    <mergeCell ref="B10:H1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5"/>
  <sheetViews>
    <sheetView showGridLines="0" topLeftCell="A141" zoomScaleNormal="100" workbookViewId="0">
      <selection activeCell="G159" sqref="G159"/>
    </sheetView>
  </sheetViews>
  <sheetFormatPr baseColWidth="10" defaultRowHeight="15"/>
  <cols>
    <col min="1" max="1" width="34.42578125" customWidth="1"/>
    <col min="2" max="2" width="26.42578125" bestFit="1" customWidth="1"/>
    <col min="3" max="3" width="16.42578125" customWidth="1"/>
    <col min="4" max="4" width="14" customWidth="1"/>
    <col min="5" max="5" width="15.42578125" customWidth="1"/>
  </cols>
  <sheetData>
    <row r="2" spans="1:7" ht="15.75">
      <c r="A2" s="363" t="s">
        <v>69</v>
      </c>
      <c r="B2" s="363"/>
      <c r="C2" s="363"/>
      <c r="D2" s="363"/>
      <c r="E2" s="363"/>
      <c r="F2" s="363"/>
      <c r="G2" s="363"/>
    </row>
    <row r="3" spans="1:7" ht="15.75">
      <c r="A3" s="363" t="s">
        <v>79</v>
      </c>
      <c r="B3" s="363"/>
      <c r="C3" s="363"/>
      <c r="D3" s="363"/>
      <c r="E3" s="363"/>
      <c r="F3" s="363"/>
      <c r="G3" s="363"/>
    </row>
    <row r="4" spans="1:7" ht="15.75">
      <c r="A4" s="217" t="s">
        <v>80</v>
      </c>
      <c r="B4" s="217"/>
      <c r="C4" s="217"/>
      <c r="D4" s="217"/>
      <c r="E4" s="217"/>
      <c r="F4" s="217"/>
      <c r="G4" s="217"/>
    </row>
    <row r="5" spans="1:7" ht="42" customHeight="1">
      <c r="A5" s="373" t="s">
        <v>81</v>
      </c>
      <c r="B5" s="373"/>
      <c r="C5" s="373"/>
      <c r="D5" s="373"/>
      <c r="E5" s="373"/>
      <c r="F5" s="373"/>
      <c r="G5" s="373"/>
    </row>
    <row r="6" spans="1:7">
      <c r="A6" s="373" t="s">
        <v>82</v>
      </c>
      <c r="B6" s="373"/>
      <c r="C6" s="373"/>
      <c r="D6" s="373"/>
      <c r="E6" s="373"/>
      <c r="F6" s="373"/>
      <c r="G6" s="373"/>
    </row>
    <row r="7" spans="1:7" ht="108" customHeight="1">
      <c r="A7" s="373"/>
      <c r="B7" s="373"/>
      <c r="C7" s="373"/>
      <c r="D7" s="373"/>
      <c r="E7" s="373"/>
      <c r="F7" s="373"/>
      <c r="G7" s="373"/>
    </row>
    <row r="8" spans="1:7" ht="15.75">
      <c r="A8" s="377" t="s">
        <v>300</v>
      </c>
      <c r="B8" s="377"/>
      <c r="C8" s="377"/>
      <c r="D8" s="377"/>
      <c r="E8" s="377"/>
      <c r="F8" s="377"/>
      <c r="G8" s="377"/>
    </row>
    <row r="9" spans="1:7">
      <c r="A9" s="373" t="s">
        <v>83</v>
      </c>
      <c r="B9" s="373"/>
      <c r="C9" s="373"/>
      <c r="D9" s="373"/>
      <c r="E9" s="373"/>
      <c r="F9" s="373"/>
      <c r="G9" s="373"/>
    </row>
    <row r="10" spans="1:7" ht="90.75" customHeight="1">
      <c r="A10" s="373"/>
      <c r="B10" s="373"/>
      <c r="C10" s="373"/>
      <c r="D10" s="373"/>
      <c r="E10" s="373"/>
      <c r="F10" s="373"/>
      <c r="G10" s="373"/>
    </row>
    <row r="11" spans="1:7">
      <c r="A11" s="373" t="s">
        <v>84</v>
      </c>
      <c r="B11" s="373"/>
      <c r="C11" s="373"/>
      <c r="D11" s="373"/>
      <c r="E11" s="373"/>
      <c r="F11" s="373"/>
      <c r="G11" s="373"/>
    </row>
    <row r="12" spans="1:7" ht="27" customHeight="1">
      <c r="A12" s="373"/>
      <c r="B12" s="373"/>
      <c r="C12" s="373"/>
      <c r="D12" s="373"/>
      <c r="E12" s="373"/>
      <c r="F12" s="373"/>
      <c r="G12" s="373"/>
    </row>
    <row r="13" spans="1:7" ht="15.75">
      <c r="A13" s="377" t="s">
        <v>85</v>
      </c>
      <c r="B13" s="377"/>
      <c r="C13" s="377"/>
      <c r="D13" s="377"/>
      <c r="E13" s="377"/>
      <c r="F13" s="377"/>
      <c r="G13" s="377"/>
    </row>
    <row r="14" spans="1:7" ht="15.75">
      <c r="A14" s="212"/>
    </row>
    <row r="15" spans="1:7" ht="103.5" customHeight="1">
      <c r="A15" s="373" t="s">
        <v>86</v>
      </c>
      <c r="B15" s="373"/>
      <c r="C15" s="373"/>
      <c r="D15" s="373"/>
      <c r="E15" s="373"/>
      <c r="F15" s="373"/>
      <c r="G15" s="373"/>
    </row>
    <row r="16" spans="1:7" ht="15.75" customHeight="1">
      <c r="A16" s="373" t="s">
        <v>87</v>
      </c>
      <c r="B16" s="373"/>
      <c r="C16" s="373"/>
      <c r="D16" s="373"/>
      <c r="E16" s="373"/>
      <c r="F16" s="373"/>
      <c r="G16" s="373"/>
    </row>
    <row r="17" spans="1:7">
      <c r="A17" s="373"/>
      <c r="B17" s="373"/>
      <c r="C17" s="373"/>
      <c r="D17" s="373"/>
      <c r="E17" s="373"/>
      <c r="F17" s="373"/>
      <c r="G17" s="373"/>
    </row>
    <row r="18" spans="1:7">
      <c r="A18" s="373" t="s">
        <v>301</v>
      </c>
      <c r="B18" s="373"/>
      <c r="C18" s="373"/>
      <c r="D18" s="373"/>
      <c r="E18" s="373"/>
      <c r="F18" s="373"/>
      <c r="G18" s="373"/>
    </row>
    <row r="19" spans="1:7">
      <c r="A19" s="373"/>
      <c r="B19" s="373"/>
      <c r="C19" s="373"/>
      <c r="D19" s="373"/>
      <c r="E19" s="373"/>
      <c r="F19" s="373"/>
      <c r="G19" s="373"/>
    </row>
    <row r="20" spans="1:7" ht="15.75">
      <c r="A20" s="378" t="s">
        <v>88</v>
      </c>
      <c r="B20" s="378"/>
      <c r="C20" s="378"/>
      <c r="D20" s="378"/>
      <c r="E20" s="378"/>
      <c r="F20" s="378"/>
      <c r="G20" s="378"/>
    </row>
    <row r="21" spans="1:7" ht="15.75">
      <c r="A21" s="212"/>
    </row>
    <row r="22" spans="1:7">
      <c r="A22" s="373" t="s">
        <v>89</v>
      </c>
      <c r="B22" s="373"/>
      <c r="C22" s="373"/>
      <c r="D22" s="373"/>
      <c r="E22" s="373"/>
      <c r="F22" s="373"/>
      <c r="G22" s="373"/>
    </row>
    <row r="23" spans="1:7" ht="33" customHeight="1">
      <c r="A23" s="373"/>
      <c r="B23" s="373"/>
      <c r="C23" s="373"/>
      <c r="D23" s="373"/>
      <c r="E23" s="373"/>
      <c r="F23" s="373"/>
      <c r="G23" s="373"/>
    </row>
    <row r="24" spans="1:7" ht="15.75">
      <c r="A24" s="377" t="s">
        <v>90</v>
      </c>
      <c r="B24" s="377"/>
      <c r="C24" s="377"/>
      <c r="D24" s="377"/>
      <c r="E24" s="377"/>
      <c r="F24" s="377"/>
      <c r="G24" s="377"/>
    </row>
    <row r="25" spans="1:7" ht="15.75">
      <c r="A25" s="212"/>
    </row>
    <row r="26" spans="1:7" ht="84.75" customHeight="1">
      <c r="A26" s="375" t="s">
        <v>302</v>
      </c>
      <c r="B26" s="375"/>
      <c r="C26" s="375"/>
      <c r="D26" s="375"/>
      <c r="E26" s="375"/>
      <c r="F26" s="375"/>
      <c r="G26" s="375"/>
    </row>
    <row r="27" spans="1:7" ht="15.75">
      <c r="A27" s="374" t="s">
        <v>91</v>
      </c>
      <c r="B27" s="374"/>
      <c r="C27" s="374"/>
      <c r="D27" s="374"/>
    </row>
    <row r="28" spans="1:7">
      <c r="A28" s="375" t="s">
        <v>92</v>
      </c>
      <c r="B28" s="375"/>
      <c r="C28" s="375"/>
      <c r="D28" s="375"/>
      <c r="E28" s="375"/>
      <c r="F28" s="375"/>
      <c r="G28" s="375"/>
    </row>
    <row r="29" spans="1:7">
      <c r="A29" s="375"/>
      <c r="B29" s="375"/>
      <c r="C29" s="375"/>
      <c r="D29" s="375"/>
      <c r="E29" s="375"/>
      <c r="F29" s="375"/>
      <c r="G29" s="375"/>
    </row>
    <row r="30" spans="1:7" ht="15.75">
      <c r="A30" s="374" t="s">
        <v>93</v>
      </c>
      <c r="B30" s="374"/>
      <c r="C30" s="374"/>
      <c r="D30" s="374"/>
      <c r="E30" s="374"/>
      <c r="F30" s="374"/>
      <c r="G30" s="374"/>
    </row>
    <row r="31" spans="1:7" ht="15.75" customHeight="1">
      <c r="A31" s="379" t="s">
        <v>94</v>
      </c>
      <c r="B31" s="379"/>
      <c r="C31" s="379"/>
      <c r="D31" s="379"/>
      <c r="E31" s="379"/>
      <c r="F31" s="379"/>
      <c r="G31" s="379"/>
    </row>
    <row r="32" spans="1:7" ht="32.25" customHeight="1">
      <c r="A32" s="379"/>
      <c r="B32" s="379"/>
      <c r="C32" s="379"/>
      <c r="D32" s="379"/>
      <c r="E32" s="379"/>
      <c r="F32" s="379"/>
      <c r="G32" s="379"/>
    </row>
    <row r="33" spans="1:7" ht="15.75">
      <c r="A33" s="374" t="s">
        <v>95</v>
      </c>
      <c r="B33" s="374"/>
      <c r="C33" s="374"/>
      <c r="D33" s="374"/>
      <c r="E33" s="374"/>
      <c r="F33" s="374"/>
      <c r="G33" s="374"/>
    </row>
    <row r="34" spans="1:7" ht="32.25" customHeight="1">
      <c r="A34" s="375" t="s">
        <v>96</v>
      </c>
      <c r="B34" s="375"/>
      <c r="C34" s="375"/>
      <c r="D34" s="375"/>
      <c r="E34" s="375"/>
      <c r="F34" s="375"/>
      <c r="G34" s="375"/>
    </row>
    <row r="35" spans="1:7" ht="15.75">
      <c r="A35" s="374" t="s">
        <v>97</v>
      </c>
      <c r="B35" s="374"/>
      <c r="C35" s="374"/>
      <c r="D35" s="374"/>
      <c r="E35" s="374"/>
      <c r="F35" s="374"/>
      <c r="G35" s="374"/>
    </row>
    <row r="36" spans="1:7" ht="33" customHeight="1">
      <c r="A36" s="375" t="s">
        <v>299</v>
      </c>
      <c r="B36" s="375"/>
      <c r="C36" s="375"/>
      <c r="D36" s="375"/>
      <c r="E36" s="375"/>
      <c r="F36" s="375"/>
      <c r="G36" s="375"/>
    </row>
    <row r="37" spans="1:7" ht="32.25" customHeight="1">
      <c r="A37" s="376" t="s">
        <v>303</v>
      </c>
      <c r="B37" s="376"/>
      <c r="C37" s="376"/>
      <c r="D37" s="376"/>
      <c r="E37" s="376"/>
      <c r="F37" s="376"/>
      <c r="G37" s="376"/>
    </row>
    <row r="38" spans="1:7" ht="34.5" customHeight="1">
      <c r="A38" s="375" t="s">
        <v>295</v>
      </c>
      <c r="B38" s="375"/>
      <c r="C38" s="375"/>
      <c r="D38" s="375"/>
      <c r="E38" s="375"/>
      <c r="F38" s="375"/>
      <c r="G38" s="375"/>
    </row>
    <row r="39" spans="1:7" ht="54.75" customHeight="1">
      <c r="A39" s="375" t="s">
        <v>293</v>
      </c>
      <c r="B39" s="375"/>
      <c r="C39" s="375"/>
      <c r="D39" s="375"/>
      <c r="E39" s="375"/>
      <c r="F39" s="375"/>
      <c r="G39" s="375"/>
    </row>
    <row r="40" spans="1:7" ht="32.25" customHeight="1">
      <c r="A40" s="375" t="s">
        <v>294</v>
      </c>
      <c r="B40" s="375"/>
      <c r="C40" s="375"/>
      <c r="D40" s="375"/>
      <c r="E40" s="375"/>
      <c r="F40" s="375"/>
      <c r="G40" s="375"/>
    </row>
    <row r="41" spans="1:7">
      <c r="A41" s="375" t="s">
        <v>296</v>
      </c>
      <c r="B41" s="375"/>
      <c r="C41" s="375"/>
      <c r="D41" s="375"/>
      <c r="E41" s="375"/>
      <c r="F41" s="375"/>
      <c r="G41" s="375"/>
    </row>
    <row r="42" spans="1:7">
      <c r="A42" s="375"/>
      <c r="B42" s="375"/>
      <c r="C42" s="375"/>
      <c r="D42" s="375"/>
      <c r="E42" s="375"/>
      <c r="F42" s="375"/>
      <c r="G42" s="375"/>
    </row>
    <row r="43" spans="1:7" ht="15.75">
      <c r="A43" s="378" t="s">
        <v>98</v>
      </c>
      <c r="B43" s="378"/>
      <c r="C43" s="378"/>
      <c r="D43" s="378"/>
      <c r="E43" s="378"/>
      <c r="F43" s="378"/>
      <c r="G43" s="378"/>
    </row>
    <row r="44" spans="1:7">
      <c r="A44" s="213"/>
      <c r="B44" s="213"/>
    </row>
    <row r="45" spans="1:7" ht="28.5">
      <c r="B45" s="228"/>
      <c r="C45" s="225" t="s">
        <v>99</v>
      </c>
      <c r="D45" s="226" t="s">
        <v>100</v>
      </c>
    </row>
    <row r="46" spans="1:7">
      <c r="B46" s="228" t="s">
        <v>101</v>
      </c>
      <c r="C46" s="87">
        <v>6442.33</v>
      </c>
      <c r="D46" s="227">
        <v>5960.14</v>
      </c>
    </row>
    <row r="47" spans="1:7">
      <c r="B47" s="228" t="s">
        <v>102</v>
      </c>
      <c r="C47" s="87">
        <v>6463.95</v>
      </c>
      <c r="D47" s="227">
        <v>5960.94</v>
      </c>
    </row>
    <row r="48" spans="1:7">
      <c r="A48" s="213"/>
      <c r="B48" s="213"/>
    </row>
    <row r="49" spans="1:5" ht="15.75">
      <c r="A49" s="214" t="s">
        <v>103</v>
      </c>
    </row>
    <row r="51" spans="1:5" ht="45">
      <c r="A51" s="231" t="s">
        <v>104</v>
      </c>
      <c r="B51" s="231" t="s">
        <v>105</v>
      </c>
      <c r="C51" s="231" t="s">
        <v>106</v>
      </c>
      <c r="D51" s="231" t="s">
        <v>107</v>
      </c>
      <c r="E51" s="231" t="s">
        <v>108</v>
      </c>
    </row>
    <row r="52" spans="1:5">
      <c r="A52" s="230" t="s">
        <v>109</v>
      </c>
      <c r="B52" s="230" t="s">
        <v>64</v>
      </c>
      <c r="C52" s="252">
        <v>7165137.5300000003</v>
      </c>
      <c r="D52" s="252" t="s">
        <v>304</v>
      </c>
      <c r="E52" s="232">
        <v>46160180464</v>
      </c>
    </row>
    <row r="53" spans="1:5">
      <c r="A53" s="230" t="s">
        <v>110</v>
      </c>
      <c r="B53" s="230" t="s">
        <v>64</v>
      </c>
      <c r="C53" s="252">
        <v>6109.91</v>
      </c>
      <c r="D53" s="252" t="s">
        <v>304</v>
      </c>
      <c r="E53" s="232">
        <v>39362056</v>
      </c>
    </row>
    <row r="55" spans="1:5" ht="15.75">
      <c r="A55" s="210"/>
    </row>
    <row r="56" spans="1:5" ht="15.75">
      <c r="A56" s="214" t="s">
        <v>112</v>
      </c>
    </row>
    <row r="57" spans="1:5" ht="15.75">
      <c r="A57" s="214"/>
    </row>
    <row r="58" spans="1:5">
      <c r="A58" s="211" t="s">
        <v>111</v>
      </c>
    </row>
    <row r="60" spans="1:5" ht="15.75">
      <c r="A60" s="214" t="s">
        <v>116</v>
      </c>
    </row>
    <row r="61" spans="1:5" ht="15.75">
      <c r="A61" s="210"/>
    </row>
    <row r="62" spans="1:5">
      <c r="A62" s="216" t="s">
        <v>113</v>
      </c>
    </row>
    <row r="63" spans="1:5">
      <c r="A63" s="217"/>
    </row>
    <row r="64" spans="1:5">
      <c r="A64" s="216" t="s">
        <v>114</v>
      </c>
    </row>
    <row r="65" spans="1:5">
      <c r="A65" s="217"/>
    </row>
    <row r="66" spans="1:5">
      <c r="A66" s="216" t="s">
        <v>115</v>
      </c>
    </row>
    <row r="67" spans="1:5">
      <c r="A67" s="215"/>
    </row>
    <row r="68" spans="1:5" ht="45">
      <c r="A68" s="234" t="s">
        <v>117</v>
      </c>
      <c r="B68" s="235" t="s">
        <v>105</v>
      </c>
      <c r="C68" s="235" t="s">
        <v>106</v>
      </c>
      <c r="D68" s="235" t="s">
        <v>107</v>
      </c>
      <c r="E68" s="235" t="s">
        <v>108</v>
      </c>
    </row>
    <row r="69" spans="1:5">
      <c r="A69" s="229" t="s">
        <v>118</v>
      </c>
      <c r="B69" s="230" t="s">
        <v>64</v>
      </c>
      <c r="C69" s="252">
        <v>36695.93</v>
      </c>
      <c r="D69" s="252">
        <v>6442.33</v>
      </c>
      <c r="E69" s="232">
        <v>236407291</v>
      </c>
    </row>
    <row r="70" spans="1:5">
      <c r="A70" s="229" t="s">
        <v>305</v>
      </c>
      <c r="B70" s="230" t="s">
        <v>64</v>
      </c>
      <c r="C70" s="252">
        <v>794.62</v>
      </c>
      <c r="D70" s="252">
        <v>6442.33</v>
      </c>
      <c r="E70" s="232">
        <v>5119204</v>
      </c>
    </row>
    <row r="71" spans="1:5">
      <c r="A71" s="229" t="s">
        <v>119</v>
      </c>
      <c r="B71" s="230" t="s">
        <v>64</v>
      </c>
      <c r="C71" s="252">
        <v>1306.6300000000001</v>
      </c>
      <c r="D71" s="252">
        <v>6442.33</v>
      </c>
      <c r="E71" s="232">
        <v>8417742</v>
      </c>
    </row>
    <row r="72" spans="1:5">
      <c r="A72" s="234" t="s">
        <v>120</v>
      </c>
      <c r="B72" s="233"/>
      <c r="C72" s="236">
        <f>SUM(C69:C71)</f>
        <v>38797.18</v>
      </c>
      <c r="D72" s="234"/>
      <c r="E72" s="237">
        <f>+SUM(E69:E71)</f>
        <v>249944237</v>
      </c>
    </row>
    <row r="73" spans="1:5">
      <c r="A73" s="238"/>
      <c r="B73" s="239"/>
      <c r="C73" s="240"/>
      <c r="D73" s="238"/>
      <c r="E73" s="241"/>
    </row>
    <row r="74" spans="1:5">
      <c r="A74" s="215"/>
    </row>
    <row r="75" spans="1:5" ht="15.75">
      <c r="A75" s="214" t="s">
        <v>297</v>
      </c>
    </row>
    <row r="76" spans="1:5" ht="15.75" thickBot="1">
      <c r="A76" s="215"/>
    </row>
    <row r="77" spans="1:5" ht="30.75" thickBot="1">
      <c r="A77" s="218" t="s">
        <v>121</v>
      </c>
      <c r="B77" s="221" t="s">
        <v>122</v>
      </c>
      <c r="C77" s="219" t="s">
        <v>123</v>
      </c>
      <c r="D77" s="219" t="s">
        <v>124</v>
      </c>
    </row>
    <row r="78" spans="1:5">
      <c r="A78" s="300" t="s">
        <v>125</v>
      </c>
      <c r="B78" s="301"/>
      <c r="C78" s="302"/>
      <c r="D78" s="301"/>
    </row>
    <row r="79" spans="1:5">
      <c r="A79" s="222" t="s">
        <v>126</v>
      </c>
      <c r="B79" s="304">
        <v>104.34161400000001</v>
      </c>
      <c r="C79" s="305">
        <v>2803954.4275059998</v>
      </c>
      <c r="D79" s="306">
        <v>58</v>
      </c>
    </row>
    <row r="80" spans="1:5">
      <c r="A80" s="222" t="s">
        <v>127</v>
      </c>
      <c r="B80" s="304">
        <v>104.63760000000001</v>
      </c>
      <c r="C80" s="305">
        <v>2079471.9670249999</v>
      </c>
      <c r="D80" s="306">
        <v>55</v>
      </c>
    </row>
    <row r="81" spans="1:4">
      <c r="A81" s="222" t="s">
        <v>128</v>
      </c>
      <c r="B81" s="304">
        <v>104.959338</v>
      </c>
      <c r="C81" s="305">
        <v>1971391.4241839999</v>
      </c>
      <c r="D81" s="306">
        <v>55</v>
      </c>
    </row>
    <row r="82" spans="1:4">
      <c r="A82" s="242" t="s">
        <v>129</v>
      </c>
      <c r="B82" s="304"/>
      <c r="C82" s="303"/>
      <c r="D82" s="306"/>
    </row>
    <row r="83" spans="1:4">
      <c r="A83" s="222" t="s">
        <v>130</v>
      </c>
      <c r="B83" s="304">
        <v>105.26794</v>
      </c>
      <c r="C83" s="305">
        <v>1961957.6461080001</v>
      </c>
      <c r="D83" s="306">
        <v>56</v>
      </c>
    </row>
    <row r="84" spans="1:4">
      <c r="A84" s="222" t="s">
        <v>131</v>
      </c>
      <c r="B84" s="304">
        <v>105.57829700000001</v>
      </c>
      <c r="C84" s="305">
        <v>2442390.2915810002</v>
      </c>
      <c r="D84" s="306">
        <v>58</v>
      </c>
    </row>
    <row r="85" spans="1:4">
      <c r="A85" s="222" t="s">
        <v>132</v>
      </c>
      <c r="B85" s="304">
        <v>105.858864</v>
      </c>
      <c r="C85" s="305">
        <v>2683947.3306450001</v>
      </c>
      <c r="D85" s="306">
        <v>61</v>
      </c>
    </row>
    <row r="86" spans="1:4">
      <c r="A86" s="242" t="s">
        <v>133</v>
      </c>
      <c r="B86" s="304"/>
      <c r="C86" s="303"/>
      <c r="D86" s="306"/>
    </row>
    <row r="87" spans="1:4">
      <c r="A87" s="222" t="s">
        <v>134</v>
      </c>
      <c r="B87" s="304">
        <v>106.161636</v>
      </c>
      <c r="C87" s="307">
        <v>3055155.1225143424</v>
      </c>
      <c r="D87" s="306">
        <v>61</v>
      </c>
    </row>
    <row r="88" spans="1:4">
      <c r="A88" s="222" t="s">
        <v>135</v>
      </c>
      <c r="B88" s="304">
        <v>106.446961</v>
      </c>
      <c r="C88" s="307">
        <v>3985814.9054928962</v>
      </c>
      <c r="D88" s="306">
        <v>68</v>
      </c>
    </row>
    <row r="89" spans="1:4">
      <c r="A89" s="222" t="s">
        <v>136</v>
      </c>
      <c r="B89" s="304">
        <v>106.72405000000001</v>
      </c>
      <c r="C89" s="307">
        <v>4116517.2356026941</v>
      </c>
      <c r="D89" s="306">
        <v>73</v>
      </c>
    </row>
    <row r="90" spans="1:4">
      <c r="A90" s="242" t="s">
        <v>137</v>
      </c>
      <c r="B90" s="304"/>
      <c r="C90" s="303"/>
      <c r="D90" s="306"/>
    </row>
    <row r="91" spans="1:4">
      <c r="A91" s="222" t="s">
        <v>138</v>
      </c>
      <c r="B91" s="308">
        <v>107.02</v>
      </c>
      <c r="C91" s="307">
        <v>4901131.9000000004</v>
      </c>
      <c r="D91" s="306">
        <v>77</v>
      </c>
    </row>
    <row r="92" spans="1:4">
      <c r="A92" s="222" t="s">
        <v>139</v>
      </c>
      <c r="B92" s="304">
        <v>107.3</v>
      </c>
      <c r="C92" s="307">
        <v>5617822.0599999996</v>
      </c>
      <c r="D92" s="306">
        <v>80</v>
      </c>
    </row>
    <row r="93" spans="1:4" ht="15.75" thickBot="1">
      <c r="A93" s="223" t="s">
        <v>140</v>
      </c>
      <c r="B93" s="309">
        <v>107.61</v>
      </c>
      <c r="C93" s="310">
        <v>7159027.7300000004</v>
      </c>
      <c r="D93" s="311">
        <v>88</v>
      </c>
    </row>
    <row r="96" spans="1:4" ht="15.75">
      <c r="A96" s="210" t="s">
        <v>141</v>
      </c>
    </row>
    <row r="97" spans="1:3" ht="15.75">
      <c r="A97" s="210"/>
    </row>
    <row r="98" spans="1:3" ht="15.75">
      <c r="A98" s="224" t="s">
        <v>142</v>
      </c>
    </row>
    <row r="100" spans="1:3">
      <c r="A100" s="211" t="s">
        <v>143</v>
      </c>
    </row>
    <row r="102" spans="1:3">
      <c r="A102" s="365" t="s">
        <v>41</v>
      </c>
      <c r="B102" s="366"/>
      <c r="C102" s="367"/>
    </row>
    <row r="103" spans="1:3" ht="30">
      <c r="A103" s="234" t="s">
        <v>18</v>
      </c>
      <c r="B103" s="235" t="s">
        <v>286</v>
      </c>
      <c r="C103" s="235" t="s">
        <v>287</v>
      </c>
    </row>
    <row r="104" spans="1:3">
      <c r="A104" s="229" t="s">
        <v>144</v>
      </c>
      <c r="B104" s="252">
        <v>4000</v>
      </c>
      <c r="C104" s="243">
        <v>4000</v>
      </c>
    </row>
    <row r="105" spans="1:3">
      <c r="A105" s="233" t="s">
        <v>145</v>
      </c>
      <c r="B105" s="252">
        <v>538019.15</v>
      </c>
      <c r="C105" s="243">
        <v>323730.03999999998</v>
      </c>
    </row>
    <row r="106" spans="1:3">
      <c r="A106" s="233" t="s">
        <v>120</v>
      </c>
      <c r="B106" s="236">
        <f>+SUM(B104:B105)</f>
        <v>542019.15</v>
      </c>
      <c r="C106" s="236">
        <f>+SUM(C104:C105)</f>
        <v>327730.03999999998</v>
      </c>
    </row>
    <row r="107" spans="1:3">
      <c r="A107" s="239"/>
      <c r="B107" s="240"/>
      <c r="C107" s="240"/>
    </row>
    <row r="108" spans="1:3">
      <c r="A108" s="239"/>
      <c r="B108" s="240"/>
      <c r="C108" s="240"/>
    </row>
    <row r="109" spans="1:3">
      <c r="A109" s="239"/>
      <c r="B109" s="240"/>
      <c r="C109" s="240"/>
    </row>
    <row r="110" spans="1:3">
      <c r="A110" s="365" t="s">
        <v>308</v>
      </c>
      <c r="B110" s="366"/>
      <c r="C110" s="367"/>
    </row>
    <row r="111" spans="1:3">
      <c r="A111" s="312" t="s">
        <v>306</v>
      </c>
      <c r="B111" s="252">
        <v>534907.56000000006</v>
      </c>
      <c r="C111" s="243">
        <v>323730.03999999998</v>
      </c>
    </row>
    <row r="112" spans="1:3">
      <c r="A112" s="233" t="s">
        <v>307</v>
      </c>
      <c r="B112" s="252">
        <v>3111.58</v>
      </c>
      <c r="C112" s="243">
        <v>0</v>
      </c>
    </row>
    <row r="113" spans="1:3">
      <c r="A113" s="233" t="s">
        <v>120</v>
      </c>
      <c r="B113" s="236">
        <v>538019.15</v>
      </c>
      <c r="C113" s="236">
        <v>323730.03999999998</v>
      </c>
    </row>
    <row r="114" spans="1:3">
      <c r="A114" s="239"/>
      <c r="B114" s="240"/>
      <c r="C114" s="240"/>
    </row>
    <row r="115" spans="1:3" ht="15.75">
      <c r="A115" s="224" t="s">
        <v>288</v>
      </c>
      <c r="B115" s="240"/>
      <c r="C115" s="240"/>
    </row>
    <row r="116" spans="1:3" ht="15.75">
      <c r="A116" s="224"/>
      <c r="B116" s="240"/>
      <c r="C116" s="240"/>
    </row>
    <row r="117" spans="1:3">
      <c r="A117" s="295" t="s">
        <v>289</v>
      </c>
      <c r="B117" s="240"/>
      <c r="C117" s="240"/>
    </row>
    <row r="119" spans="1:3" ht="15.75">
      <c r="A119" s="224" t="s">
        <v>146</v>
      </c>
    </row>
    <row r="120" spans="1:3" ht="15.75">
      <c r="A120" s="224"/>
    </row>
    <row r="121" spans="1:3" ht="15.75">
      <c r="A121" s="224"/>
    </row>
    <row r="122" spans="1:3">
      <c r="A122" s="365" t="s">
        <v>117</v>
      </c>
      <c r="B122" s="366" t="s">
        <v>99</v>
      </c>
      <c r="C122" s="367" t="s">
        <v>100</v>
      </c>
    </row>
    <row r="123" spans="1:3">
      <c r="A123" s="368" t="s">
        <v>309</v>
      </c>
      <c r="B123" s="369"/>
      <c r="C123" s="243"/>
    </row>
    <row r="124" spans="1:3">
      <c r="A124" s="370"/>
      <c r="B124" s="371"/>
      <c r="C124" s="243"/>
    </row>
    <row r="125" spans="1:3" ht="17.25" customHeight="1">
      <c r="A125" s="224"/>
    </row>
    <row r="126" spans="1:3" ht="12" customHeight="1">
      <c r="A126" s="363" t="s">
        <v>310</v>
      </c>
      <c r="B126" s="363"/>
    </row>
    <row r="128" spans="1:3">
      <c r="A128" s="234" t="s">
        <v>117</v>
      </c>
      <c r="B128" s="234" t="s">
        <v>99</v>
      </c>
      <c r="C128" s="234" t="s">
        <v>100</v>
      </c>
    </row>
    <row r="129" spans="1:3">
      <c r="A129" s="372" t="s">
        <v>147</v>
      </c>
      <c r="B129" s="297">
        <v>6109.91</v>
      </c>
      <c r="C129" s="297">
        <v>856.3</v>
      </c>
    </row>
    <row r="130" spans="1:3">
      <c r="A130" s="372"/>
      <c r="B130" s="298"/>
      <c r="C130" s="298"/>
    </row>
    <row r="131" spans="1:3">
      <c r="A131" s="234" t="s">
        <v>120</v>
      </c>
      <c r="B131" s="236">
        <f>+SUM(B129:B130)</f>
        <v>6109.91</v>
      </c>
      <c r="C131" s="236">
        <f>+SUM(C129:C130)</f>
        <v>856.3</v>
      </c>
    </row>
    <row r="133" spans="1:3" ht="15.75">
      <c r="A133" s="224" t="s">
        <v>311</v>
      </c>
    </row>
    <row r="135" spans="1:3">
      <c r="A135" s="220" t="s">
        <v>148</v>
      </c>
    </row>
    <row r="136" spans="1:3">
      <c r="A136" s="234" t="s">
        <v>149</v>
      </c>
      <c r="B136" s="244">
        <v>43830</v>
      </c>
      <c r="C136" s="244">
        <v>43465</v>
      </c>
    </row>
    <row r="137" spans="1:3">
      <c r="A137" s="229" t="s">
        <v>150</v>
      </c>
      <c r="B137" s="252">
        <v>146718.44</v>
      </c>
      <c r="C137" s="252">
        <v>109782.16</v>
      </c>
    </row>
    <row r="138" spans="1:3">
      <c r="A138" s="229" t="s">
        <v>151</v>
      </c>
      <c r="B138" s="252">
        <v>2930.41</v>
      </c>
      <c r="C138" s="252">
        <v>4564.55</v>
      </c>
    </row>
    <row r="139" spans="1:3">
      <c r="A139" s="234" t="s">
        <v>120</v>
      </c>
      <c r="B139" s="236">
        <f>+SUM(B137:B138)</f>
        <v>149648.85</v>
      </c>
      <c r="C139" s="236">
        <f>+SUM(C137:C138)</f>
        <v>114346.71</v>
      </c>
    </row>
    <row r="142" spans="1:3" ht="15.75">
      <c r="A142" s="224" t="s">
        <v>312</v>
      </c>
    </row>
    <row r="143" spans="1:3">
      <c r="A143" s="220" t="s">
        <v>152</v>
      </c>
    </row>
    <row r="144" spans="1:3">
      <c r="A144" s="234" t="s">
        <v>149</v>
      </c>
      <c r="B144" s="244">
        <v>43830</v>
      </c>
      <c r="C144" s="244">
        <v>43465</v>
      </c>
    </row>
    <row r="145" spans="1:3">
      <c r="A145" s="229" t="s">
        <v>153</v>
      </c>
      <c r="B145" s="252">
        <v>36695.93</v>
      </c>
      <c r="C145" s="252">
        <v>29422.75</v>
      </c>
    </row>
    <row r="146" spans="1:3">
      <c r="A146" s="229" t="s">
        <v>313</v>
      </c>
      <c r="B146" s="252">
        <v>794.62</v>
      </c>
      <c r="C146" s="252">
        <v>0</v>
      </c>
    </row>
    <row r="147" spans="1:3">
      <c r="A147" s="229" t="s">
        <v>154</v>
      </c>
      <c r="B147" s="252">
        <v>1306.6300000000001</v>
      </c>
      <c r="C147" s="230">
        <v>370.12</v>
      </c>
    </row>
    <row r="148" spans="1:3">
      <c r="A148" s="234" t="s">
        <v>120</v>
      </c>
      <c r="B148" s="236">
        <f>+SUM(B145:B147)</f>
        <v>38797.18</v>
      </c>
      <c r="C148" s="236">
        <f>+SUM(C145:C147)</f>
        <v>29792.87</v>
      </c>
    </row>
    <row r="151" spans="1:3" ht="15.75">
      <c r="A151" s="313" t="s">
        <v>314</v>
      </c>
    </row>
    <row r="153" spans="1:3" ht="15" customHeight="1">
      <c r="A153" s="364" t="s">
        <v>315</v>
      </c>
      <c r="B153" s="364"/>
      <c r="C153" s="364"/>
    </row>
    <row r="154" spans="1:3">
      <c r="A154" s="364"/>
      <c r="B154" s="364"/>
      <c r="C154" s="364"/>
    </row>
    <row r="155" spans="1:3">
      <c r="A155" s="364"/>
      <c r="B155" s="364"/>
      <c r="C155" s="364"/>
    </row>
    <row r="156" spans="1:3">
      <c r="A156" s="364"/>
      <c r="B156" s="364"/>
      <c r="C156" s="364"/>
    </row>
    <row r="157" spans="1:3">
      <c r="A157" s="364"/>
      <c r="B157" s="364"/>
      <c r="C157" s="364"/>
    </row>
    <row r="158" spans="1:3">
      <c r="A158" s="364"/>
      <c r="B158" s="364"/>
      <c r="C158" s="364"/>
    </row>
    <row r="159" spans="1:3">
      <c r="A159" s="364"/>
      <c r="B159" s="364"/>
      <c r="C159" s="364"/>
    </row>
    <row r="160" spans="1:3">
      <c r="A160" s="364"/>
      <c r="B160" s="364"/>
      <c r="C160" s="364"/>
    </row>
    <row r="161" spans="1:3">
      <c r="A161" s="364"/>
      <c r="B161" s="364"/>
      <c r="C161" s="364"/>
    </row>
    <row r="162" spans="1:3">
      <c r="A162" s="364"/>
      <c r="B162" s="364"/>
      <c r="C162" s="364"/>
    </row>
    <row r="163" spans="1:3">
      <c r="A163" s="364"/>
      <c r="B163" s="364"/>
      <c r="C163" s="364"/>
    </row>
    <row r="164" spans="1:3" ht="154.5" customHeight="1">
      <c r="A164" s="364"/>
      <c r="B164" s="364"/>
      <c r="C164" s="364"/>
    </row>
    <row r="165" spans="1:3" ht="40.5" customHeight="1"/>
  </sheetData>
  <mergeCells count="36">
    <mergeCell ref="A39:G39"/>
    <mergeCell ref="A40:G40"/>
    <mergeCell ref="A41:G42"/>
    <mergeCell ref="A43:G43"/>
    <mergeCell ref="A27:D27"/>
    <mergeCell ref="A28:G29"/>
    <mergeCell ref="A30:G30"/>
    <mergeCell ref="A31:G32"/>
    <mergeCell ref="A33:G33"/>
    <mergeCell ref="A34:G34"/>
    <mergeCell ref="A16:G17"/>
    <mergeCell ref="A18:G19"/>
    <mergeCell ref="A20:G20"/>
    <mergeCell ref="A22:G23"/>
    <mergeCell ref="A24:G24"/>
    <mergeCell ref="A102:C102"/>
    <mergeCell ref="A129:A130"/>
    <mergeCell ref="A2:G2"/>
    <mergeCell ref="A3:G3"/>
    <mergeCell ref="A5:G5"/>
    <mergeCell ref="A35:G35"/>
    <mergeCell ref="A36:G36"/>
    <mergeCell ref="A37:G37"/>
    <mergeCell ref="A38:G38"/>
    <mergeCell ref="A26:G26"/>
    <mergeCell ref="A6:G7"/>
    <mergeCell ref="A8:G8"/>
    <mergeCell ref="A9:G10"/>
    <mergeCell ref="A11:G12"/>
    <mergeCell ref="A13:G13"/>
    <mergeCell ref="A15:G15"/>
    <mergeCell ref="A126:B126"/>
    <mergeCell ref="A153:C164"/>
    <mergeCell ref="A110:C110"/>
    <mergeCell ref="A122:C122"/>
    <mergeCell ref="A123:B124"/>
  </mergeCells>
  <hyperlinks>
    <hyperlink ref="A117" location="'11'!A1" display="Ver Cuadro"/>
  </hyperlinks>
  <pageMargins left="0.7" right="0.7" top="0.75" bottom="0.75" header="0.3" footer="0.3"/>
  <pageSetup scale="3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5"/>
  <sheetViews>
    <sheetView showGridLines="0" zoomScale="85" zoomScaleNormal="85" workbookViewId="0">
      <pane ySplit="6" topLeftCell="A7" activePane="bottomLeft" state="frozen"/>
      <selection pane="bottomLeft" activeCell="F142" sqref="F142"/>
    </sheetView>
  </sheetViews>
  <sheetFormatPr baseColWidth="10" defaultRowHeight="15"/>
  <cols>
    <col min="1" max="1" width="22.42578125" bestFit="1" customWidth="1"/>
    <col min="2" max="2" width="49.140625" bestFit="1" customWidth="1"/>
    <col min="3" max="3" width="23.85546875" bestFit="1" customWidth="1"/>
    <col min="5" max="5" width="12.7109375" bestFit="1" customWidth="1"/>
    <col min="6" max="6" width="16.140625" customWidth="1"/>
    <col min="7" max="7" width="19.85546875" bestFit="1" customWidth="1"/>
    <col min="9" max="9" width="14.140625" bestFit="1" customWidth="1"/>
    <col min="10" max="10" width="15.140625" bestFit="1" customWidth="1"/>
  </cols>
  <sheetData>
    <row r="2" spans="1:15" ht="15.75">
      <c r="A2" s="380" t="str">
        <f>+"4-2 COMPOSICIÓN DE LAS INVERSIONES DEL FONDO MUTUO CORTO PLAZO DÓLARES AMERICANOS CORRESPONDIENTE AL "&amp;UPPER(TEXT(indice!O3,"DD \D\E MMMM \D\E AAAA"))</f>
        <v>4-2 COMPOSICIÓN DE LAS INVERSIONES DEL FONDO MUTUO CORTO PLAZO DÓLARES AMERICANOS CORRESPONDIENTE AL 31 DE DICIEMBRE DE 2019</v>
      </c>
      <c r="B2" s="381"/>
      <c r="C2" s="381"/>
      <c r="D2" s="381"/>
      <c r="E2" s="381"/>
      <c r="F2" s="381"/>
      <c r="G2" s="381"/>
      <c r="H2" s="381"/>
      <c r="I2" s="381"/>
    </row>
    <row r="3" spans="1:15" ht="56.25">
      <c r="A3" s="253" t="s">
        <v>156</v>
      </c>
      <c r="B3" s="253" t="s">
        <v>157</v>
      </c>
      <c r="C3" s="253" t="s">
        <v>166</v>
      </c>
      <c r="D3" s="253" t="s">
        <v>167</v>
      </c>
      <c r="E3" s="253" t="s">
        <v>168</v>
      </c>
      <c r="F3" s="253" t="s">
        <v>158</v>
      </c>
      <c r="G3" s="253" t="s">
        <v>169</v>
      </c>
      <c r="H3" s="253" t="s">
        <v>170</v>
      </c>
      <c r="I3" s="253" t="s">
        <v>171</v>
      </c>
      <c r="J3" s="253" t="s">
        <v>172</v>
      </c>
      <c r="K3" s="253" t="s">
        <v>173</v>
      </c>
      <c r="L3" s="253" t="s">
        <v>174</v>
      </c>
      <c r="M3" s="253" t="s">
        <v>175</v>
      </c>
      <c r="N3" s="253" t="s">
        <v>176</v>
      </c>
      <c r="O3" s="253" t="s">
        <v>177</v>
      </c>
    </row>
    <row r="4" spans="1:15">
      <c r="A4" s="314" t="s">
        <v>184</v>
      </c>
      <c r="B4" s="315" t="s">
        <v>185</v>
      </c>
      <c r="C4" s="315" t="s">
        <v>180</v>
      </c>
      <c r="D4" s="315" t="s">
        <v>181</v>
      </c>
      <c r="E4" s="315" t="s">
        <v>186</v>
      </c>
      <c r="F4" s="315" t="s">
        <v>187</v>
      </c>
      <c r="G4" s="315" t="s">
        <v>182</v>
      </c>
      <c r="H4" s="316">
        <v>96967.876526999593</v>
      </c>
      <c r="I4" s="316">
        <v>82604.399999999994</v>
      </c>
      <c r="J4" s="316">
        <v>87174.219159089102</v>
      </c>
      <c r="K4" s="316">
        <v>96967.876526999593</v>
      </c>
      <c r="L4" s="317">
        <v>6.7500000000000004E-2</v>
      </c>
      <c r="M4" s="318" t="s">
        <v>183</v>
      </c>
      <c r="N4" s="319">
        <f>+J4/$E$125</f>
        <v>1.2176823780121004E-2</v>
      </c>
      <c r="O4" s="319">
        <f t="shared" ref="O4:O35" si="0">+SUMIFS($N$5:$N$123,$B$5:$B$123,B4)</f>
        <v>6.412280174848381E-2</v>
      </c>
    </row>
    <row r="5" spans="1:15">
      <c r="A5" s="314" t="s">
        <v>184</v>
      </c>
      <c r="B5" s="315" t="s">
        <v>185</v>
      </c>
      <c r="C5" s="315" t="s">
        <v>180</v>
      </c>
      <c r="D5" s="315" t="s">
        <v>181</v>
      </c>
      <c r="E5" s="315" t="s">
        <v>188</v>
      </c>
      <c r="F5" s="315" t="s">
        <v>187</v>
      </c>
      <c r="G5" s="315" t="s">
        <v>182</v>
      </c>
      <c r="H5" s="316">
        <v>39721.780780000001</v>
      </c>
      <c r="I5" s="316">
        <v>32832.76</v>
      </c>
      <c r="J5" s="316">
        <v>35709.852878603298</v>
      </c>
      <c r="K5" s="316">
        <v>39721.780780000001</v>
      </c>
      <c r="L5" s="317">
        <v>6.7500000000000004E-2</v>
      </c>
      <c r="M5" s="318" t="s">
        <v>183</v>
      </c>
      <c r="N5" s="319">
        <f t="shared" ref="N5:N68" si="1">+J5/$E$125</f>
        <v>4.9880869586368063E-3</v>
      </c>
      <c r="O5" s="319">
        <f t="shared" si="0"/>
        <v>6.412280174848381E-2</v>
      </c>
    </row>
    <row r="6" spans="1:15">
      <c r="A6" s="314" t="s">
        <v>184</v>
      </c>
      <c r="B6" s="315" t="s">
        <v>185</v>
      </c>
      <c r="C6" s="315" t="s">
        <v>180</v>
      </c>
      <c r="D6" s="315" t="s">
        <v>181</v>
      </c>
      <c r="E6" s="315" t="s">
        <v>189</v>
      </c>
      <c r="F6" s="315" t="s">
        <v>187</v>
      </c>
      <c r="G6" s="315" t="s">
        <v>182</v>
      </c>
      <c r="H6" s="316">
        <v>190430.89004699801</v>
      </c>
      <c r="I6" s="316">
        <v>158944.21</v>
      </c>
      <c r="J6" s="316">
        <v>171167.8232972</v>
      </c>
      <c r="K6" s="316">
        <v>190430.89004699801</v>
      </c>
      <c r="L6" s="317">
        <v>6.7500000000000004E-2</v>
      </c>
      <c r="M6" s="318" t="s">
        <v>183</v>
      </c>
      <c r="N6" s="319">
        <f t="shared" si="1"/>
        <v>2.3909367255853194E-2</v>
      </c>
      <c r="O6" s="319">
        <f t="shared" si="0"/>
        <v>6.412280174848381E-2</v>
      </c>
    </row>
    <row r="7" spans="1:15">
      <c r="A7" s="314" t="s">
        <v>178</v>
      </c>
      <c r="B7" s="315" t="s">
        <v>190</v>
      </c>
      <c r="C7" s="315" t="s">
        <v>199</v>
      </c>
      <c r="D7" s="315" t="s">
        <v>181</v>
      </c>
      <c r="E7" s="315" t="s">
        <v>191</v>
      </c>
      <c r="F7" s="315" t="s">
        <v>192</v>
      </c>
      <c r="G7" s="315" t="s">
        <v>182</v>
      </c>
      <c r="H7" s="316">
        <v>18698.63</v>
      </c>
      <c r="I7" s="316">
        <v>17396.84549</v>
      </c>
      <c r="J7" s="316">
        <v>18675.178307865699</v>
      </c>
      <c r="K7" s="316">
        <v>18698.63</v>
      </c>
      <c r="L7" s="317">
        <v>0</v>
      </c>
      <c r="M7" s="318" t="s">
        <v>183</v>
      </c>
      <c r="N7" s="319">
        <f t="shared" si="1"/>
        <v>2.6086193545618811E-3</v>
      </c>
      <c r="O7" s="319">
        <f t="shared" si="0"/>
        <v>4.7034058582290567E-2</v>
      </c>
    </row>
    <row r="8" spans="1:15">
      <c r="A8" s="314" t="s">
        <v>178</v>
      </c>
      <c r="B8" s="315" t="s">
        <v>195</v>
      </c>
      <c r="C8" s="315" t="s">
        <v>180</v>
      </c>
      <c r="D8" s="315" t="s">
        <v>181</v>
      </c>
      <c r="E8" s="315" t="s">
        <v>196</v>
      </c>
      <c r="F8" s="315" t="s">
        <v>197</v>
      </c>
      <c r="G8" s="315" t="s">
        <v>182</v>
      </c>
      <c r="H8" s="316">
        <v>209369.85</v>
      </c>
      <c r="I8" s="316">
        <v>190288.63</v>
      </c>
      <c r="J8" s="316">
        <v>201569.92632033199</v>
      </c>
      <c r="K8" s="316">
        <v>209369.85</v>
      </c>
      <c r="L8" s="317">
        <v>4.4999999999999998E-2</v>
      </c>
      <c r="M8" s="318" t="s">
        <v>183</v>
      </c>
      <c r="N8" s="319">
        <f t="shared" si="1"/>
        <v>2.8156047692212041E-2</v>
      </c>
      <c r="O8" s="319">
        <f t="shared" si="0"/>
        <v>5.8919830555806824E-2</v>
      </c>
    </row>
    <row r="9" spans="1:15">
      <c r="A9" s="314" t="s">
        <v>178</v>
      </c>
      <c r="B9" s="315" t="s">
        <v>198</v>
      </c>
      <c r="C9" s="315" t="s">
        <v>199</v>
      </c>
      <c r="D9" s="315" t="s">
        <v>181</v>
      </c>
      <c r="E9" s="315" t="s">
        <v>200</v>
      </c>
      <c r="F9" s="315" t="s">
        <v>201</v>
      </c>
      <c r="G9" s="315" t="s">
        <v>182</v>
      </c>
      <c r="H9" s="316">
        <v>51236.27</v>
      </c>
      <c r="I9" s="316">
        <v>47753.01</v>
      </c>
      <c r="J9" s="316">
        <v>50090.831897906399</v>
      </c>
      <c r="K9" s="316">
        <v>51236.27</v>
      </c>
      <c r="L9" s="317">
        <v>4.7500000000000001E-2</v>
      </c>
      <c r="M9" s="318" t="s">
        <v>183</v>
      </c>
      <c r="N9" s="319">
        <f t="shared" si="1"/>
        <v>6.99687635753116E-3</v>
      </c>
      <c r="O9" s="319">
        <f t="shared" si="0"/>
        <v>1.0569298437182139E-2</v>
      </c>
    </row>
    <row r="10" spans="1:15">
      <c r="A10" s="314" t="s">
        <v>184</v>
      </c>
      <c r="B10" s="315" t="s">
        <v>185</v>
      </c>
      <c r="C10" s="315" t="s">
        <v>180</v>
      </c>
      <c r="D10" s="315" t="s">
        <v>181</v>
      </c>
      <c r="E10" s="315" t="s">
        <v>207</v>
      </c>
      <c r="F10" s="315" t="s">
        <v>208</v>
      </c>
      <c r="G10" s="315" t="s">
        <v>182</v>
      </c>
      <c r="H10" s="316">
        <v>24008.986280000001</v>
      </c>
      <c r="I10" s="316">
        <v>20425.57</v>
      </c>
      <c r="J10" s="316">
        <v>21188.855805652402</v>
      </c>
      <c r="K10" s="316">
        <v>24008.986280000001</v>
      </c>
      <c r="L10" s="317">
        <v>6.7000000000000004E-2</v>
      </c>
      <c r="M10" s="318" t="s">
        <v>183</v>
      </c>
      <c r="N10" s="319">
        <f t="shared" si="1"/>
        <v>2.9597393098177447E-3</v>
      </c>
      <c r="O10" s="319">
        <f t="shared" si="0"/>
        <v>6.412280174848381E-2</v>
      </c>
    </row>
    <row r="11" spans="1:15">
      <c r="A11" s="314" t="s">
        <v>178</v>
      </c>
      <c r="B11" s="315" t="s">
        <v>209</v>
      </c>
      <c r="C11" s="315" t="s">
        <v>180</v>
      </c>
      <c r="D11" s="315" t="s">
        <v>181</v>
      </c>
      <c r="E11" s="315" t="s">
        <v>211</v>
      </c>
      <c r="F11" s="315" t="s">
        <v>214</v>
      </c>
      <c r="G11" s="315" t="s">
        <v>182</v>
      </c>
      <c r="H11" s="316">
        <v>5861.78</v>
      </c>
      <c r="I11" s="316">
        <v>5684.99</v>
      </c>
      <c r="J11" s="316">
        <v>5847.9393901616704</v>
      </c>
      <c r="K11" s="316">
        <v>5861.78</v>
      </c>
      <c r="L11" s="317">
        <v>0</v>
      </c>
      <c r="M11" s="318" t="s">
        <v>183</v>
      </c>
      <c r="N11" s="319">
        <f t="shared" si="1"/>
        <v>8.1686223424465754E-4</v>
      </c>
      <c r="O11" s="319">
        <f t="shared" si="0"/>
        <v>4.7862993921746373E-2</v>
      </c>
    </row>
    <row r="12" spans="1:15">
      <c r="A12" s="314" t="s">
        <v>178</v>
      </c>
      <c r="B12" s="315" t="s">
        <v>209</v>
      </c>
      <c r="C12" s="315" t="s">
        <v>180</v>
      </c>
      <c r="D12" s="315" t="s">
        <v>181</v>
      </c>
      <c r="E12" s="315" t="s">
        <v>211</v>
      </c>
      <c r="F12" s="315" t="s">
        <v>215</v>
      </c>
      <c r="G12" s="315" t="s">
        <v>182</v>
      </c>
      <c r="H12" s="316">
        <v>4010.88</v>
      </c>
      <c r="I12" s="316">
        <v>3892</v>
      </c>
      <c r="J12" s="316">
        <v>4003.5598477745598</v>
      </c>
      <c r="K12" s="316">
        <v>4010.88</v>
      </c>
      <c r="L12" s="317">
        <v>0</v>
      </c>
      <c r="M12" s="318" t="s">
        <v>183</v>
      </c>
      <c r="N12" s="319">
        <f t="shared" si="1"/>
        <v>5.5923234219684974E-4</v>
      </c>
      <c r="O12" s="319">
        <f t="shared" si="0"/>
        <v>4.7862993921746373E-2</v>
      </c>
    </row>
    <row r="13" spans="1:15">
      <c r="A13" s="314" t="s">
        <v>178</v>
      </c>
      <c r="B13" s="315" t="s">
        <v>209</v>
      </c>
      <c r="C13" s="315" t="s">
        <v>180</v>
      </c>
      <c r="D13" s="315" t="s">
        <v>181</v>
      </c>
      <c r="E13" s="315" t="s">
        <v>211</v>
      </c>
      <c r="F13" s="315" t="s">
        <v>216</v>
      </c>
      <c r="G13" s="315" t="s">
        <v>182</v>
      </c>
      <c r="H13" s="316">
        <v>9613.89</v>
      </c>
      <c r="I13" s="316">
        <v>9315.92</v>
      </c>
      <c r="J13" s="316">
        <v>9582.9482322454896</v>
      </c>
      <c r="K13" s="316">
        <v>9613.89</v>
      </c>
      <c r="L13" s="317">
        <v>0</v>
      </c>
      <c r="M13" s="318" t="s">
        <v>183</v>
      </c>
      <c r="N13" s="319">
        <f t="shared" si="1"/>
        <v>1.3385823589095942E-3</v>
      </c>
      <c r="O13" s="319">
        <f t="shared" si="0"/>
        <v>4.7862993921746373E-2</v>
      </c>
    </row>
    <row r="14" spans="1:15">
      <c r="A14" s="314" t="s">
        <v>178</v>
      </c>
      <c r="B14" s="315" t="s">
        <v>209</v>
      </c>
      <c r="C14" s="315" t="s">
        <v>180</v>
      </c>
      <c r="D14" s="315" t="s">
        <v>181</v>
      </c>
      <c r="E14" s="315" t="s">
        <v>217</v>
      </c>
      <c r="F14" s="315" t="s">
        <v>218</v>
      </c>
      <c r="G14" s="315" t="s">
        <v>182</v>
      </c>
      <c r="H14" s="316">
        <v>518.08000000000004</v>
      </c>
      <c r="I14" s="316">
        <v>501.03</v>
      </c>
      <c r="J14" s="316">
        <v>515.57678329697399</v>
      </c>
      <c r="K14" s="316">
        <v>518.08000000000004</v>
      </c>
      <c r="L14" s="317">
        <v>0</v>
      </c>
      <c r="M14" s="318" t="s">
        <v>183</v>
      </c>
      <c r="N14" s="319">
        <f t="shared" si="1"/>
        <v>7.2017710005198377E-5</v>
      </c>
      <c r="O14" s="319">
        <f t="shared" si="0"/>
        <v>4.7862993921746373E-2</v>
      </c>
    </row>
    <row r="15" spans="1:15">
      <c r="A15" s="314" t="s">
        <v>178</v>
      </c>
      <c r="B15" s="315" t="s">
        <v>209</v>
      </c>
      <c r="C15" s="315" t="s">
        <v>180</v>
      </c>
      <c r="D15" s="315" t="s">
        <v>181</v>
      </c>
      <c r="E15" s="315" t="s">
        <v>217</v>
      </c>
      <c r="F15" s="315" t="s">
        <v>219</v>
      </c>
      <c r="G15" s="315" t="s">
        <v>182</v>
      </c>
      <c r="H15" s="316">
        <v>9776.52</v>
      </c>
      <c r="I15" s="316">
        <v>9402.66</v>
      </c>
      <c r="J15" s="316">
        <v>9678.9879430088895</v>
      </c>
      <c r="K15" s="316">
        <v>9776.52</v>
      </c>
      <c r="L15" s="317">
        <v>0</v>
      </c>
      <c r="M15" s="318" t="s">
        <v>183</v>
      </c>
      <c r="N15" s="319">
        <f t="shared" si="1"/>
        <v>1.3519975480003677E-3</v>
      </c>
      <c r="O15" s="319">
        <f t="shared" si="0"/>
        <v>4.7862993921746373E-2</v>
      </c>
    </row>
    <row r="16" spans="1:15">
      <c r="A16" s="314" t="s">
        <v>178</v>
      </c>
      <c r="B16" s="315" t="s">
        <v>209</v>
      </c>
      <c r="C16" s="315" t="s">
        <v>180</v>
      </c>
      <c r="D16" s="315" t="s">
        <v>181</v>
      </c>
      <c r="E16" s="315" t="s">
        <v>217</v>
      </c>
      <c r="F16" s="315" t="s">
        <v>220</v>
      </c>
      <c r="G16" s="315" t="s">
        <v>182</v>
      </c>
      <c r="H16" s="316">
        <v>501.36</v>
      </c>
      <c r="I16" s="316">
        <v>481.21</v>
      </c>
      <c r="J16" s="316">
        <v>495.51826897729802</v>
      </c>
      <c r="K16" s="316">
        <v>501.36</v>
      </c>
      <c r="L16" s="317">
        <v>0</v>
      </c>
      <c r="M16" s="318" t="s">
        <v>183</v>
      </c>
      <c r="N16" s="319">
        <f t="shared" si="1"/>
        <v>6.9215861058137722E-5</v>
      </c>
      <c r="O16" s="319">
        <f t="shared" si="0"/>
        <v>4.7862993921746373E-2</v>
      </c>
    </row>
    <row r="17" spans="1:15">
      <c r="A17" s="314" t="s">
        <v>178</v>
      </c>
      <c r="B17" s="315" t="s">
        <v>209</v>
      </c>
      <c r="C17" s="315" t="s">
        <v>180</v>
      </c>
      <c r="D17" s="315" t="s">
        <v>181</v>
      </c>
      <c r="E17" s="315" t="s">
        <v>217</v>
      </c>
      <c r="F17" s="315" t="s">
        <v>221</v>
      </c>
      <c r="G17" s="315" t="s">
        <v>182</v>
      </c>
      <c r="H17" s="316">
        <v>526.44000000000005</v>
      </c>
      <c r="I17" s="316">
        <v>501.42</v>
      </c>
      <c r="J17" s="316">
        <v>516.50934656637605</v>
      </c>
      <c r="K17" s="316">
        <v>526.44000000000005</v>
      </c>
      <c r="L17" s="317">
        <v>0</v>
      </c>
      <c r="M17" s="318" t="s">
        <v>183</v>
      </c>
      <c r="N17" s="319">
        <f t="shared" si="1"/>
        <v>7.2147973960584071E-5</v>
      </c>
      <c r="O17" s="319">
        <f t="shared" si="0"/>
        <v>4.7862993921746373E-2</v>
      </c>
    </row>
    <row r="18" spans="1:15">
      <c r="A18" s="314" t="s">
        <v>178</v>
      </c>
      <c r="B18" s="315" t="s">
        <v>190</v>
      </c>
      <c r="C18" s="315" t="s">
        <v>199</v>
      </c>
      <c r="D18" s="315" t="s">
        <v>181</v>
      </c>
      <c r="E18" s="315" t="s">
        <v>222</v>
      </c>
      <c r="F18" s="315" t="s">
        <v>223</v>
      </c>
      <c r="G18" s="315" t="s">
        <v>182</v>
      </c>
      <c r="H18" s="316">
        <v>21292.880000000001</v>
      </c>
      <c r="I18" s="316">
        <v>20092.41</v>
      </c>
      <c r="J18" s="316">
        <v>20749.222208335501</v>
      </c>
      <c r="K18" s="316">
        <v>21292.880000000001</v>
      </c>
      <c r="L18" s="317">
        <v>6.5000000000000002E-2</v>
      </c>
      <c r="M18" s="318" t="s">
        <v>183</v>
      </c>
      <c r="N18" s="319">
        <f t="shared" si="1"/>
        <v>2.8983296305113092E-3</v>
      </c>
      <c r="O18" s="319">
        <f t="shared" si="0"/>
        <v>4.7034058582290567E-2</v>
      </c>
    </row>
    <row r="19" spans="1:15">
      <c r="A19" s="314" t="s">
        <v>178</v>
      </c>
      <c r="B19" s="315" t="s">
        <v>190</v>
      </c>
      <c r="C19" s="315" t="s">
        <v>199</v>
      </c>
      <c r="D19" s="315" t="s">
        <v>181</v>
      </c>
      <c r="E19" s="315" t="s">
        <v>224</v>
      </c>
      <c r="F19" s="315" t="s">
        <v>223</v>
      </c>
      <c r="G19" s="315" t="s">
        <v>182</v>
      </c>
      <c r="H19" s="316">
        <v>106464.4</v>
      </c>
      <c r="I19" s="316">
        <v>100799.1</v>
      </c>
      <c r="J19" s="316">
        <v>103884.320061903</v>
      </c>
      <c r="K19" s="316">
        <v>106464.4</v>
      </c>
      <c r="L19" s="317">
        <v>6.5000000000000002E-2</v>
      </c>
      <c r="M19" s="318" t="s">
        <v>183</v>
      </c>
      <c r="N19" s="319">
        <f t="shared" si="1"/>
        <v>1.4510953709868595E-2</v>
      </c>
      <c r="O19" s="319">
        <f t="shared" si="0"/>
        <v>4.7034058582290567E-2</v>
      </c>
    </row>
    <row r="20" spans="1:15">
      <c r="A20" s="314" t="s">
        <v>178</v>
      </c>
      <c r="B20" s="315" t="s">
        <v>225</v>
      </c>
      <c r="C20" s="315" t="s">
        <v>180</v>
      </c>
      <c r="D20" s="315" t="s">
        <v>181</v>
      </c>
      <c r="E20" s="315" t="s">
        <v>224</v>
      </c>
      <c r="F20" s="315" t="s">
        <v>226</v>
      </c>
      <c r="G20" s="315" t="s">
        <v>182</v>
      </c>
      <c r="H20" s="316">
        <v>53767.14</v>
      </c>
      <c r="I20" s="316">
        <v>48973.48</v>
      </c>
      <c r="J20" s="316">
        <v>50637.746200889</v>
      </c>
      <c r="K20" s="316">
        <v>53767.14</v>
      </c>
      <c r="L20" s="317">
        <v>0.05</v>
      </c>
      <c r="M20" s="318" t="s">
        <v>183</v>
      </c>
      <c r="N20" s="319">
        <f t="shared" si="1"/>
        <v>7.0732714105008138E-3</v>
      </c>
      <c r="O20" s="319">
        <f t="shared" si="0"/>
        <v>9.500908411976762E-2</v>
      </c>
    </row>
    <row r="21" spans="1:15">
      <c r="A21" s="314" t="s">
        <v>178</v>
      </c>
      <c r="B21" s="315" t="s">
        <v>225</v>
      </c>
      <c r="C21" s="315" t="s">
        <v>180</v>
      </c>
      <c r="D21" s="315" t="s">
        <v>181</v>
      </c>
      <c r="E21" s="315" t="s">
        <v>224</v>
      </c>
      <c r="F21" s="315" t="s">
        <v>227</v>
      </c>
      <c r="G21" s="315" t="s">
        <v>182</v>
      </c>
      <c r="H21" s="316">
        <v>53780.81</v>
      </c>
      <c r="I21" s="316">
        <v>48993.279999999999</v>
      </c>
      <c r="J21" s="316">
        <v>50658.193981357603</v>
      </c>
      <c r="K21" s="316">
        <v>53780.81</v>
      </c>
      <c r="L21" s="317">
        <v>0.05</v>
      </c>
      <c r="M21" s="318" t="s">
        <v>183</v>
      </c>
      <c r="N21" s="319">
        <f t="shared" si="1"/>
        <v>7.0761276336119882E-3</v>
      </c>
      <c r="O21" s="319">
        <f t="shared" si="0"/>
        <v>9.500908411976762E-2</v>
      </c>
    </row>
    <row r="22" spans="1:15">
      <c r="A22" s="314" t="s">
        <v>178</v>
      </c>
      <c r="B22" s="315" t="s">
        <v>225</v>
      </c>
      <c r="C22" s="315" t="s">
        <v>180</v>
      </c>
      <c r="D22" s="315" t="s">
        <v>181</v>
      </c>
      <c r="E22" s="315" t="s">
        <v>224</v>
      </c>
      <c r="F22" s="315" t="s">
        <v>228</v>
      </c>
      <c r="G22" s="315" t="s">
        <v>182</v>
      </c>
      <c r="H22" s="316">
        <v>31425.97</v>
      </c>
      <c r="I22" s="316">
        <v>29174.54</v>
      </c>
      <c r="J22" s="316">
        <v>30116.750042879899</v>
      </c>
      <c r="K22" s="316">
        <v>31425.97</v>
      </c>
      <c r="L22" s="317">
        <v>0.05</v>
      </c>
      <c r="M22" s="318" t="s">
        <v>183</v>
      </c>
      <c r="N22" s="319">
        <f t="shared" si="1"/>
        <v>4.2068212556379868E-3</v>
      </c>
      <c r="O22" s="319">
        <f t="shared" si="0"/>
        <v>9.500908411976762E-2</v>
      </c>
    </row>
    <row r="23" spans="1:15">
      <c r="A23" s="314" t="s">
        <v>178</v>
      </c>
      <c r="B23" s="315" t="s">
        <v>229</v>
      </c>
      <c r="C23" s="315" t="s">
        <v>180</v>
      </c>
      <c r="D23" s="315" t="s">
        <v>181</v>
      </c>
      <c r="E23" s="315" t="s">
        <v>224</v>
      </c>
      <c r="F23" s="315" t="s">
        <v>220</v>
      </c>
      <c r="G23" s="315" t="s">
        <v>182</v>
      </c>
      <c r="H23" s="316">
        <v>22315.1</v>
      </c>
      <c r="I23" s="316">
        <v>21482.2</v>
      </c>
      <c r="J23" s="316">
        <v>22067.111022335299</v>
      </c>
      <c r="K23" s="316">
        <v>22315.1</v>
      </c>
      <c r="L23" s="317">
        <v>0</v>
      </c>
      <c r="M23" s="318" t="s">
        <v>183</v>
      </c>
      <c r="N23" s="319">
        <f t="shared" si="1"/>
        <v>3.082417311532941E-3</v>
      </c>
      <c r="O23" s="319">
        <f t="shared" si="0"/>
        <v>1.0126288658352606E-2</v>
      </c>
    </row>
    <row r="24" spans="1:15">
      <c r="A24" s="314" t="s">
        <v>178</v>
      </c>
      <c r="B24" s="315" t="s">
        <v>209</v>
      </c>
      <c r="C24" s="315" t="s">
        <v>180</v>
      </c>
      <c r="D24" s="315" t="s">
        <v>181</v>
      </c>
      <c r="E24" s="315" t="s">
        <v>230</v>
      </c>
      <c r="F24" s="315" t="s">
        <v>231</v>
      </c>
      <c r="G24" s="315" t="s">
        <v>182</v>
      </c>
      <c r="H24" s="316">
        <v>4010.88</v>
      </c>
      <c r="I24" s="316">
        <v>3881.56</v>
      </c>
      <c r="J24" s="316">
        <v>3977.8309944533298</v>
      </c>
      <c r="K24" s="316">
        <v>4010.88</v>
      </c>
      <c r="L24" s="317">
        <v>0</v>
      </c>
      <c r="M24" s="318" t="s">
        <v>183</v>
      </c>
      <c r="N24" s="319">
        <f t="shared" si="1"/>
        <v>5.5563843890778849E-4</v>
      </c>
      <c r="O24" s="319">
        <f t="shared" si="0"/>
        <v>4.7862993921746373E-2</v>
      </c>
    </row>
    <row r="25" spans="1:15">
      <c r="A25" s="314" t="s">
        <v>178</v>
      </c>
      <c r="B25" s="315" t="s">
        <v>209</v>
      </c>
      <c r="C25" s="315" t="s">
        <v>180</v>
      </c>
      <c r="D25" s="315" t="s">
        <v>181</v>
      </c>
      <c r="E25" s="315" t="s">
        <v>232</v>
      </c>
      <c r="F25" s="315" t="s">
        <v>233</v>
      </c>
      <c r="G25" s="315" t="s">
        <v>182</v>
      </c>
      <c r="H25" s="316">
        <v>5861.78</v>
      </c>
      <c r="I25" s="316">
        <v>5672.17</v>
      </c>
      <c r="J25" s="316">
        <v>5809.7320998462001</v>
      </c>
      <c r="K25" s="316">
        <v>5861.78</v>
      </c>
      <c r="L25" s="317">
        <v>0</v>
      </c>
      <c r="M25" s="318" t="s">
        <v>183</v>
      </c>
      <c r="N25" s="319">
        <f t="shared" si="1"/>
        <v>8.1152529580373666E-4</v>
      </c>
      <c r="O25" s="319">
        <f t="shared" si="0"/>
        <v>4.7862993921746373E-2</v>
      </c>
    </row>
    <row r="26" spans="1:15">
      <c r="A26" s="314" t="s">
        <v>178</v>
      </c>
      <c r="B26" s="315" t="s">
        <v>209</v>
      </c>
      <c r="C26" s="315" t="s">
        <v>180</v>
      </c>
      <c r="D26" s="315" t="s">
        <v>181</v>
      </c>
      <c r="E26" s="315" t="s">
        <v>232</v>
      </c>
      <c r="F26" s="315" t="s">
        <v>234</v>
      </c>
      <c r="G26" s="315" t="s">
        <v>182</v>
      </c>
      <c r="H26" s="316">
        <v>4144.6400000000003</v>
      </c>
      <c r="I26" s="316">
        <v>3980.82</v>
      </c>
      <c r="J26" s="316">
        <v>4080.9541938359398</v>
      </c>
      <c r="K26" s="316">
        <v>4144.6400000000003</v>
      </c>
      <c r="L26" s="317">
        <v>0</v>
      </c>
      <c r="M26" s="318" t="s">
        <v>183</v>
      </c>
      <c r="N26" s="319">
        <f t="shared" si="1"/>
        <v>5.7004307640999194E-4</v>
      </c>
      <c r="O26" s="319">
        <f t="shared" si="0"/>
        <v>4.7862993921746373E-2</v>
      </c>
    </row>
    <row r="27" spans="1:15">
      <c r="A27" s="314" t="s">
        <v>178</v>
      </c>
      <c r="B27" s="315" t="s">
        <v>209</v>
      </c>
      <c r="C27" s="315" t="s">
        <v>180</v>
      </c>
      <c r="D27" s="315" t="s">
        <v>181</v>
      </c>
      <c r="E27" s="315" t="s">
        <v>232</v>
      </c>
      <c r="F27" s="315" t="s">
        <v>235</v>
      </c>
      <c r="G27" s="315" t="s">
        <v>182</v>
      </c>
      <c r="H27" s="316">
        <v>5765.64</v>
      </c>
      <c r="I27" s="316">
        <v>5516.69</v>
      </c>
      <c r="J27" s="316">
        <v>5667.06269744561</v>
      </c>
      <c r="K27" s="316">
        <v>5765.64</v>
      </c>
      <c r="L27" s="317">
        <v>0</v>
      </c>
      <c r="M27" s="318" t="s">
        <v>183</v>
      </c>
      <c r="N27" s="319">
        <f t="shared" si="1"/>
        <v>7.915966954835349E-4</v>
      </c>
      <c r="O27" s="319">
        <f t="shared" si="0"/>
        <v>4.7862993921746373E-2</v>
      </c>
    </row>
    <row r="28" spans="1:15">
      <c r="A28" s="314" t="s">
        <v>178</v>
      </c>
      <c r="B28" s="315" t="s">
        <v>209</v>
      </c>
      <c r="C28" s="315" t="s">
        <v>180</v>
      </c>
      <c r="D28" s="315" t="s">
        <v>181</v>
      </c>
      <c r="E28" s="315" t="s">
        <v>236</v>
      </c>
      <c r="F28" s="315" t="s">
        <v>237</v>
      </c>
      <c r="G28" s="315" t="s">
        <v>182</v>
      </c>
      <c r="H28" s="316">
        <v>10265.58</v>
      </c>
      <c r="I28" s="316">
        <v>9798.4500000000007</v>
      </c>
      <c r="J28" s="316">
        <v>10071.8482486045</v>
      </c>
      <c r="K28" s="316">
        <v>10265.58</v>
      </c>
      <c r="L28" s="317">
        <v>0</v>
      </c>
      <c r="M28" s="318" t="s">
        <v>183</v>
      </c>
      <c r="N28" s="319">
        <f t="shared" si="1"/>
        <v>1.4068737574759239E-3</v>
      </c>
      <c r="O28" s="319">
        <f t="shared" si="0"/>
        <v>4.7862993921746373E-2</v>
      </c>
    </row>
    <row r="29" spans="1:15">
      <c r="A29" s="314" t="s">
        <v>178</v>
      </c>
      <c r="B29" s="315" t="s">
        <v>225</v>
      </c>
      <c r="C29" s="315" t="s">
        <v>180</v>
      </c>
      <c r="D29" s="315" t="s">
        <v>181</v>
      </c>
      <c r="E29" s="315" t="s">
        <v>236</v>
      </c>
      <c r="F29" s="315" t="s">
        <v>238</v>
      </c>
      <c r="G29" s="315" t="s">
        <v>182</v>
      </c>
      <c r="H29" s="316">
        <v>108739.64629600001</v>
      </c>
      <c r="I29" s="316">
        <v>97496.61</v>
      </c>
      <c r="J29" s="316">
        <v>100593.39614526099</v>
      </c>
      <c r="K29" s="316">
        <v>108739.64629600001</v>
      </c>
      <c r="L29" s="317">
        <v>5.5E-2</v>
      </c>
      <c r="M29" s="318" t="s">
        <v>183</v>
      </c>
      <c r="N29" s="319">
        <f t="shared" si="1"/>
        <v>1.4051265042814362E-2</v>
      </c>
      <c r="O29" s="319">
        <f t="shared" si="0"/>
        <v>9.500908411976762E-2</v>
      </c>
    </row>
    <row r="30" spans="1:15">
      <c r="A30" s="314" t="s">
        <v>178</v>
      </c>
      <c r="B30" s="315" t="s">
        <v>239</v>
      </c>
      <c r="C30" s="315" t="s">
        <v>199</v>
      </c>
      <c r="D30" s="315" t="s">
        <v>181</v>
      </c>
      <c r="E30" s="315" t="s">
        <v>240</v>
      </c>
      <c r="F30" s="315" t="s">
        <v>241</v>
      </c>
      <c r="G30" s="315" t="s">
        <v>182</v>
      </c>
      <c r="H30" s="316">
        <v>53049.279999999999</v>
      </c>
      <c r="I30" s="316">
        <v>49442.96</v>
      </c>
      <c r="J30" s="316">
        <v>50687.459073363701</v>
      </c>
      <c r="K30" s="316">
        <v>53049.279999999999</v>
      </c>
      <c r="L30" s="317">
        <v>0.06</v>
      </c>
      <c r="M30" s="318" t="s">
        <v>183</v>
      </c>
      <c r="N30" s="319">
        <f t="shared" si="1"/>
        <v>7.0802154920603325E-3</v>
      </c>
      <c r="O30" s="319">
        <f t="shared" si="0"/>
        <v>6.7757840620753046E-2</v>
      </c>
    </row>
    <row r="31" spans="1:15">
      <c r="A31" s="314" t="s">
        <v>178</v>
      </c>
      <c r="B31" s="315" t="s">
        <v>209</v>
      </c>
      <c r="C31" s="315" t="s">
        <v>180</v>
      </c>
      <c r="D31" s="315" t="s">
        <v>181</v>
      </c>
      <c r="E31" s="315" t="s">
        <v>242</v>
      </c>
      <c r="F31" s="315" t="s">
        <v>243</v>
      </c>
      <c r="G31" s="315" t="s">
        <v>182</v>
      </c>
      <c r="H31" s="316">
        <v>4010.88</v>
      </c>
      <c r="I31" s="316">
        <v>3825.69</v>
      </c>
      <c r="J31" s="316">
        <v>3915.7738851274598</v>
      </c>
      <c r="K31" s="316">
        <v>4010.88</v>
      </c>
      <c r="L31" s="317">
        <v>0</v>
      </c>
      <c r="M31" s="318" t="s">
        <v>183</v>
      </c>
      <c r="N31" s="319">
        <f t="shared" si="1"/>
        <v>5.4697006777863863E-4</v>
      </c>
      <c r="O31" s="319">
        <f t="shared" si="0"/>
        <v>4.7862993921746373E-2</v>
      </c>
    </row>
    <row r="32" spans="1:15">
      <c r="A32" s="314" t="s">
        <v>178</v>
      </c>
      <c r="B32" s="315" t="s">
        <v>209</v>
      </c>
      <c r="C32" s="315" t="s">
        <v>180</v>
      </c>
      <c r="D32" s="315" t="s">
        <v>181</v>
      </c>
      <c r="E32" s="315" t="s">
        <v>242</v>
      </c>
      <c r="F32" s="315" t="s">
        <v>244</v>
      </c>
      <c r="G32" s="315" t="s">
        <v>182</v>
      </c>
      <c r="H32" s="316">
        <v>5861.78</v>
      </c>
      <c r="I32" s="316">
        <v>5587.75</v>
      </c>
      <c r="J32" s="316">
        <v>5719.3303606750196</v>
      </c>
      <c r="K32" s="316">
        <v>5861.78</v>
      </c>
      <c r="L32" s="317">
        <v>0</v>
      </c>
      <c r="M32" s="318" t="s">
        <v>183</v>
      </c>
      <c r="N32" s="319">
        <f t="shared" si="1"/>
        <v>7.9889763985312807E-4</v>
      </c>
      <c r="O32" s="319">
        <f t="shared" si="0"/>
        <v>4.7862993921746373E-2</v>
      </c>
    </row>
    <row r="33" spans="1:15">
      <c r="A33" s="314" t="s">
        <v>178</v>
      </c>
      <c r="B33" s="315" t="s">
        <v>209</v>
      </c>
      <c r="C33" s="315" t="s">
        <v>180</v>
      </c>
      <c r="D33" s="315" t="s">
        <v>181</v>
      </c>
      <c r="E33" s="315" t="s">
        <v>242</v>
      </c>
      <c r="F33" s="315" t="s">
        <v>245</v>
      </c>
      <c r="G33" s="315" t="s">
        <v>182</v>
      </c>
      <c r="H33" s="316">
        <v>9613.89</v>
      </c>
      <c r="I33" s="316">
        <v>9141.06</v>
      </c>
      <c r="J33" s="316">
        <v>9363.4110618639606</v>
      </c>
      <c r="K33" s="316">
        <v>9613.89</v>
      </c>
      <c r="L33" s="317">
        <v>0</v>
      </c>
      <c r="M33" s="318" t="s">
        <v>183</v>
      </c>
      <c r="N33" s="319">
        <f t="shared" si="1"/>
        <v>1.3079165787889407E-3</v>
      </c>
      <c r="O33" s="319">
        <f t="shared" si="0"/>
        <v>4.7862993921746373E-2</v>
      </c>
    </row>
    <row r="34" spans="1:15">
      <c r="A34" s="314" t="s">
        <v>178</v>
      </c>
      <c r="B34" s="315" t="s">
        <v>190</v>
      </c>
      <c r="C34" s="315" t="s">
        <v>199</v>
      </c>
      <c r="D34" s="315" t="s">
        <v>181</v>
      </c>
      <c r="E34" s="315" t="s">
        <v>246</v>
      </c>
      <c r="F34" s="315" t="s">
        <v>247</v>
      </c>
      <c r="G34" s="315" t="s">
        <v>182</v>
      </c>
      <c r="H34" s="316">
        <v>19315.07</v>
      </c>
      <c r="I34" s="316">
        <v>18502.310000000001</v>
      </c>
      <c r="J34" s="316">
        <v>18890.315763160201</v>
      </c>
      <c r="K34" s="316">
        <v>19315.07</v>
      </c>
      <c r="L34" s="317">
        <v>0</v>
      </c>
      <c r="M34" s="318" t="s">
        <v>183</v>
      </c>
      <c r="N34" s="319">
        <f t="shared" si="1"/>
        <v>2.6386705658820995E-3</v>
      </c>
      <c r="O34" s="319">
        <f t="shared" si="0"/>
        <v>4.7034058582290567E-2</v>
      </c>
    </row>
    <row r="35" spans="1:15">
      <c r="A35" s="314" t="s">
        <v>178</v>
      </c>
      <c r="B35" s="315" t="s">
        <v>190</v>
      </c>
      <c r="C35" s="315" t="s">
        <v>199</v>
      </c>
      <c r="D35" s="315" t="s">
        <v>181</v>
      </c>
      <c r="E35" s="315" t="s">
        <v>246</v>
      </c>
      <c r="F35" s="315" t="s">
        <v>248</v>
      </c>
      <c r="G35" s="315" t="s">
        <v>182</v>
      </c>
      <c r="H35" s="316">
        <v>18698.63</v>
      </c>
      <c r="I35" s="316">
        <v>18104.84</v>
      </c>
      <c r="J35" s="316">
        <v>18484.5096254692</v>
      </c>
      <c r="K35" s="316">
        <v>18698.63</v>
      </c>
      <c r="L35" s="317">
        <v>0</v>
      </c>
      <c r="M35" s="318" t="s">
        <v>183</v>
      </c>
      <c r="N35" s="319">
        <f t="shared" si="1"/>
        <v>2.5819860337437969E-3</v>
      </c>
      <c r="O35" s="319">
        <f t="shared" si="0"/>
        <v>4.7034058582290567E-2</v>
      </c>
    </row>
    <row r="36" spans="1:15">
      <c r="A36" s="314" t="s">
        <v>178</v>
      </c>
      <c r="B36" s="315" t="s">
        <v>190</v>
      </c>
      <c r="C36" s="315" t="s">
        <v>199</v>
      </c>
      <c r="D36" s="315" t="s">
        <v>181</v>
      </c>
      <c r="E36" s="315" t="s">
        <v>246</v>
      </c>
      <c r="F36" s="315" t="s">
        <v>223</v>
      </c>
      <c r="G36" s="315" t="s">
        <v>182</v>
      </c>
      <c r="H36" s="316">
        <v>159696.6</v>
      </c>
      <c r="I36" s="316">
        <v>152829.65</v>
      </c>
      <c r="J36" s="316">
        <v>156034.583886443</v>
      </c>
      <c r="K36" s="316">
        <v>159696.6</v>
      </c>
      <c r="L36" s="317">
        <v>6.5000000000000002E-2</v>
      </c>
      <c r="M36" s="318" t="s">
        <v>183</v>
      </c>
      <c r="N36" s="319">
        <f t="shared" si="1"/>
        <v>2.179549928772288E-2</v>
      </c>
      <c r="O36" s="319">
        <f t="shared" ref="O36:O67" si="2">+SUMIFS($N$5:$N$123,$B$5:$B$123,B36)</f>
        <v>4.7034058582290567E-2</v>
      </c>
    </row>
    <row r="37" spans="1:15">
      <c r="A37" s="314" t="s">
        <v>178</v>
      </c>
      <c r="B37" s="315" t="s">
        <v>198</v>
      </c>
      <c r="C37" s="315" t="s">
        <v>199</v>
      </c>
      <c r="D37" s="315" t="s">
        <v>181</v>
      </c>
      <c r="E37" s="315" t="s">
        <v>249</v>
      </c>
      <c r="F37" s="315" t="s">
        <v>250</v>
      </c>
      <c r="G37" s="315" t="s">
        <v>182</v>
      </c>
      <c r="H37" s="316">
        <v>26420.2</v>
      </c>
      <c r="I37" s="316">
        <v>25072.62</v>
      </c>
      <c r="J37" s="316">
        <v>25575.068747292698</v>
      </c>
      <c r="K37" s="316">
        <v>26420.2</v>
      </c>
      <c r="L37" s="317">
        <v>5.5E-2</v>
      </c>
      <c r="M37" s="318" t="s">
        <v>183</v>
      </c>
      <c r="N37" s="319">
        <f t="shared" si="1"/>
        <v>3.5724220796509785E-3</v>
      </c>
      <c r="O37" s="319">
        <f t="shared" si="2"/>
        <v>1.0569298437182139E-2</v>
      </c>
    </row>
    <row r="38" spans="1:15">
      <c r="A38" s="314" t="s">
        <v>184</v>
      </c>
      <c r="B38" s="315" t="s">
        <v>185</v>
      </c>
      <c r="C38" s="315" t="s">
        <v>180</v>
      </c>
      <c r="D38" s="315" t="s">
        <v>181</v>
      </c>
      <c r="E38" s="315" t="s">
        <v>251</v>
      </c>
      <c r="F38" s="315" t="s">
        <v>208</v>
      </c>
      <c r="G38" s="315" t="s">
        <v>182</v>
      </c>
      <c r="H38" s="316">
        <v>54020.219129999998</v>
      </c>
      <c r="I38" s="316">
        <v>46276.800000000003</v>
      </c>
      <c r="J38" s="316">
        <v>47364.058886876002</v>
      </c>
      <c r="K38" s="316">
        <v>54020.219129999998</v>
      </c>
      <c r="L38" s="317">
        <v>6.7000000000000004E-2</v>
      </c>
      <c r="M38" s="318" t="s">
        <v>183</v>
      </c>
      <c r="N38" s="319">
        <f t="shared" si="1"/>
        <v>6.6159904171235687E-3</v>
      </c>
      <c r="O38" s="319">
        <f t="shared" si="2"/>
        <v>6.412280174848381E-2</v>
      </c>
    </row>
    <row r="39" spans="1:15">
      <c r="A39" s="314" t="s">
        <v>184</v>
      </c>
      <c r="B39" s="315" t="s">
        <v>185</v>
      </c>
      <c r="C39" s="315" t="s">
        <v>180</v>
      </c>
      <c r="D39" s="315" t="s">
        <v>181</v>
      </c>
      <c r="E39" s="315" t="s">
        <v>251</v>
      </c>
      <c r="F39" s="315" t="s">
        <v>187</v>
      </c>
      <c r="G39" s="315" t="s">
        <v>182</v>
      </c>
      <c r="H39" s="316">
        <v>139559.50672800001</v>
      </c>
      <c r="I39" s="316">
        <v>125031.69</v>
      </c>
      <c r="J39" s="316">
        <v>127970.78671087101</v>
      </c>
      <c r="K39" s="316">
        <v>139559.50672800001</v>
      </c>
      <c r="L39" s="317">
        <v>6.7500000000000004E-2</v>
      </c>
      <c r="M39" s="318" t="s">
        <v>183</v>
      </c>
      <c r="N39" s="319">
        <f t="shared" si="1"/>
        <v>1.7875442232960403E-2</v>
      </c>
      <c r="O39" s="319">
        <f t="shared" si="2"/>
        <v>6.412280174848381E-2</v>
      </c>
    </row>
    <row r="40" spans="1:15">
      <c r="A40" s="314" t="s">
        <v>178</v>
      </c>
      <c r="B40" s="315" t="s">
        <v>209</v>
      </c>
      <c r="C40" s="315" t="s">
        <v>180</v>
      </c>
      <c r="D40" s="315" t="s">
        <v>181</v>
      </c>
      <c r="E40" s="315" t="s">
        <v>251</v>
      </c>
      <c r="F40" s="315" t="s">
        <v>252</v>
      </c>
      <c r="G40" s="315" t="s">
        <v>182</v>
      </c>
      <c r="H40" s="316">
        <v>4144.6400000000003</v>
      </c>
      <c r="I40" s="316">
        <v>3927.08</v>
      </c>
      <c r="J40" s="316">
        <v>4012.0993391583802</v>
      </c>
      <c r="K40" s="316">
        <v>4144.6400000000003</v>
      </c>
      <c r="L40" s="317">
        <v>0</v>
      </c>
      <c r="M40" s="318" t="s">
        <v>183</v>
      </c>
      <c r="N40" s="319">
        <f t="shared" si="1"/>
        <v>5.6042517056693094E-4</v>
      </c>
      <c r="O40" s="319">
        <f t="shared" si="2"/>
        <v>4.7862993921746373E-2</v>
      </c>
    </row>
    <row r="41" spans="1:15">
      <c r="A41" s="314" t="s">
        <v>178</v>
      </c>
      <c r="B41" s="315" t="s">
        <v>253</v>
      </c>
      <c r="C41" s="315" t="s">
        <v>180</v>
      </c>
      <c r="D41" s="315" t="s">
        <v>181</v>
      </c>
      <c r="E41" s="315" t="s">
        <v>254</v>
      </c>
      <c r="F41" s="315" t="s">
        <v>255</v>
      </c>
      <c r="G41" s="315" t="s">
        <v>182</v>
      </c>
      <c r="H41" s="316">
        <v>22577.16</v>
      </c>
      <c r="I41" s="316">
        <v>20688.810000000001</v>
      </c>
      <c r="J41" s="316">
        <v>21097.765026548099</v>
      </c>
      <c r="K41" s="316">
        <v>22577.16</v>
      </c>
      <c r="L41" s="317">
        <v>4.2500000000000003E-2</v>
      </c>
      <c r="M41" s="318" t="s">
        <v>183</v>
      </c>
      <c r="N41" s="319">
        <f t="shared" si="1"/>
        <v>2.9470154061700068E-3</v>
      </c>
      <c r="O41" s="319">
        <f t="shared" si="2"/>
        <v>2.4365280126437901E-2</v>
      </c>
    </row>
    <row r="42" spans="1:15">
      <c r="A42" s="314" t="s">
        <v>178</v>
      </c>
      <c r="B42" s="315" t="s">
        <v>209</v>
      </c>
      <c r="C42" s="315" t="s">
        <v>180</v>
      </c>
      <c r="D42" s="315" t="s">
        <v>181</v>
      </c>
      <c r="E42" s="315" t="s">
        <v>256</v>
      </c>
      <c r="F42" s="315" t="s">
        <v>257</v>
      </c>
      <c r="G42" s="315" t="s">
        <v>182</v>
      </c>
      <c r="H42" s="316">
        <v>5957.92</v>
      </c>
      <c r="I42" s="316">
        <v>5646.59</v>
      </c>
      <c r="J42" s="316">
        <v>5763.8069842641798</v>
      </c>
      <c r="K42" s="316">
        <v>5957.92</v>
      </c>
      <c r="L42" s="317">
        <v>0</v>
      </c>
      <c r="M42" s="318" t="s">
        <v>183</v>
      </c>
      <c r="N42" s="319">
        <f t="shared" si="1"/>
        <v>8.0511030241557223E-4</v>
      </c>
      <c r="O42" s="319">
        <f t="shared" si="2"/>
        <v>4.7862993921746373E-2</v>
      </c>
    </row>
    <row r="43" spans="1:15">
      <c r="A43" s="314" t="s">
        <v>178</v>
      </c>
      <c r="B43" s="315" t="s">
        <v>209</v>
      </c>
      <c r="C43" s="315" t="s">
        <v>180</v>
      </c>
      <c r="D43" s="315" t="s">
        <v>181</v>
      </c>
      <c r="E43" s="315" t="s">
        <v>256</v>
      </c>
      <c r="F43" s="315" t="s">
        <v>258</v>
      </c>
      <c r="G43" s="315" t="s">
        <v>182</v>
      </c>
      <c r="H43" s="316">
        <v>509.72</v>
      </c>
      <c r="I43" s="316">
        <v>481.54</v>
      </c>
      <c r="J43" s="316">
        <v>491.64169581072201</v>
      </c>
      <c r="K43" s="316">
        <v>509.72</v>
      </c>
      <c r="L43" s="317">
        <v>0</v>
      </c>
      <c r="M43" s="318" t="s">
        <v>183</v>
      </c>
      <c r="N43" s="319">
        <f t="shared" si="1"/>
        <v>6.8674366694603529E-5</v>
      </c>
      <c r="O43" s="319">
        <f t="shared" si="2"/>
        <v>4.7862993921746373E-2</v>
      </c>
    </row>
    <row r="44" spans="1:15">
      <c r="A44" s="314" t="s">
        <v>178</v>
      </c>
      <c r="B44" s="315" t="s">
        <v>209</v>
      </c>
      <c r="C44" s="315" t="s">
        <v>180</v>
      </c>
      <c r="D44" s="315" t="s">
        <v>181</v>
      </c>
      <c r="E44" s="315" t="s">
        <v>259</v>
      </c>
      <c r="F44" s="315" t="s">
        <v>260</v>
      </c>
      <c r="G44" s="315" t="s">
        <v>182</v>
      </c>
      <c r="H44" s="316">
        <v>9843.52</v>
      </c>
      <c r="I44" s="316">
        <v>9332.6299999999992</v>
      </c>
      <c r="J44" s="316">
        <v>9513.3268592593304</v>
      </c>
      <c r="K44" s="316">
        <v>9843.52</v>
      </c>
      <c r="L44" s="317">
        <v>0</v>
      </c>
      <c r="M44" s="318" t="s">
        <v>183</v>
      </c>
      <c r="N44" s="319">
        <f t="shared" si="1"/>
        <v>1.3288573828976449E-3</v>
      </c>
      <c r="O44" s="319">
        <f t="shared" si="2"/>
        <v>4.7862993921746373E-2</v>
      </c>
    </row>
    <row r="45" spans="1:15">
      <c r="A45" s="314" t="s">
        <v>178</v>
      </c>
      <c r="B45" s="315" t="s">
        <v>225</v>
      </c>
      <c r="C45" s="315" t="s">
        <v>180</v>
      </c>
      <c r="D45" s="315" t="s">
        <v>181</v>
      </c>
      <c r="E45" s="315" t="s">
        <v>261</v>
      </c>
      <c r="F45" s="315" t="s">
        <v>262</v>
      </c>
      <c r="G45" s="315" t="s">
        <v>182</v>
      </c>
      <c r="H45" s="316">
        <v>5067.5600000000004</v>
      </c>
      <c r="I45" s="316">
        <v>4928.97</v>
      </c>
      <c r="J45" s="316">
        <v>5037.9493198418504</v>
      </c>
      <c r="K45" s="316">
        <v>5067.5600000000004</v>
      </c>
      <c r="L45" s="317">
        <v>5.2499999999999998E-2</v>
      </c>
      <c r="M45" s="318" t="s">
        <v>183</v>
      </c>
      <c r="N45" s="319">
        <f t="shared" si="1"/>
        <v>7.0371976569059416E-4</v>
      </c>
      <c r="O45" s="319">
        <f t="shared" si="2"/>
        <v>9.500908411976762E-2</v>
      </c>
    </row>
    <row r="46" spans="1:15">
      <c r="A46" s="314" t="s">
        <v>184</v>
      </c>
      <c r="B46" s="315" t="s">
        <v>185</v>
      </c>
      <c r="C46" s="315" t="s">
        <v>180</v>
      </c>
      <c r="D46" s="315" t="s">
        <v>181</v>
      </c>
      <c r="E46" s="315" t="s">
        <v>263</v>
      </c>
      <c r="F46" s="315" t="s">
        <v>187</v>
      </c>
      <c r="G46" s="315" t="s">
        <v>182</v>
      </c>
      <c r="H46" s="316">
        <v>56731.506800000003</v>
      </c>
      <c r="I46" s="316">
        <v>51543.93</v>
      </c>
      <c r="J46" s="316">
        <v>52473.3188133605</v>
      </c>
      <c r="K46" s="316">
        <v>56731.506800000003</v>
      </c>
      <c r="L46" s="317">
        <v>6.7500000000000004E-2</v>
      </c>
      <c r="M46" s="318" t="s">
        <v>183</v>
      </c>
      <c r="N46" s="319">
        <f t="shared" si="1"/>
        <v>7.3296711173555596E-3</v>
      </c>
      <c r="O46" s="319">
        <f t="shared" si="2"/>
        <v>6.412280174848381E-2</v>
      </c>
    </row>
    <row r="47" spans="1:15">
      <c r="A47" s="314" t="s">
        <v>178</v>
      </c>
      <c r="B47" s="315" t="s">
        <v>209</v>
      </c>
      <c r="C47" s="315" t="s">
        <v>180</v>
      </c>
      <c r="D47" s="315" t="s">
        <v>181</v>
      </c>
      <c r="E47" s="315" t="s">
        <v>263</v>
      </c>
      <c r="F47" s="315" t="s">
        <v>260</v>
      </c>
      <c r="G47" s="315" t="s">
        <v>182</v>
      </c>
      <c r="H47" s="316">
        <v>259.04000000000002</v>
      </c>
      <c r="I47" s="316">
        <v>246.22</v>
      </c>
      <c r="J47" s="316">
        <v>250.622597956108</v>
      </c>
      <c r="K47" s="316">
        <v>259.04000000000002</v>
      </c>
      <c r="L47" s="317">
        <v>0</v>
      </c>
      <c r="M47" s="318" t="s">
        <v>183</v>
      </c>
      <c r="N47" s="319">
        <f t="shared" si="1"/>
        <v>3.5007909908068859E-5</v>
      </c>
      <c r="O47" s="319">
        <f t="shared" si="2"/>
        <v>4.7862993921746373E-2</v>
      </c>
    </row>
    <row r="48" spans="1:15">
      <c r="A48" s="314" t="s">
        <v>178</v>
      </c>
      <c r="B48" s="315" t="s">
        <v>209</v>
      </c>
      <c r="C48" s="315" t="s">
        <v>180</v>
      </c>
      <c r="D48" s="315" t="s">
        <v>181</v>
      </c>
      <c r="E48" s="315" t="s">
        <v>263</v>
      </c>
      <c r="F48" s="315" t="s">
        <v>264</v>
      </c>
      <c r="G48" s="315" t="s">
        <v>182</v>
      </c>
      <c r="H48" s="316">
        <v>4077.76</v>
      </c>
      <c r="I48" s="316">
        <v>3846.43</v>
      </c>
      <c r="J48" s="316">
        <v>3917.48813555686</v>
      </c>
      <c r="K48" s="316">
        <v>4077.76</v>
      </c>
      <c r="L48" s="317">
        <v>0</v>
      </c>
      <c r="M48" s="318" t="s">
        <v>183</v>
      </c>
      <c r="N48" s="319">
        <f t="shared" si="1"/>
        <v>5.4720952074529747E-4</v>
      </c>
      <c r="O48" s="319">
        <f t="shared" si="2"/>
        <v>4.7862993921746373E-2</v>
      </c>
    </row>
    <row r="49" spans="1:15">
      <c r="A49" s="314" t="s">
        <v>178</v>
      </c>
      <c r="B49" s="315" t="s">
        <v>209</v>
      </c>
      <c r="C49" s="315" t="s">
        <v>180</v>
      </c>
      <c r="D49" s="315" t="s">
        <v>181</v>
      </c>
      <c r="E49" s="315" t="s">
        <v>263</v>
      </c>
      <c r="F49" s="315" t="s">
        <v>265</v>
      </c>
      <c r="G49" s="315" t="s">
        <v>182</v>
      </c>
      <c r="H49" s="316">
        <v>4921.76</v>
      </c>
      <c r="I49" s="316">
        <v>4639.09</v>
      </c>
      <c r="J49" s="316">
        <v>4724.7892868935196</v>
      </c>
      <c r="K49" s="316">
        <v>4921.76</v>
      </c>
      <c r="L49" s="317">
        <v>0</v>
      </c>
      <c r="M49" s="318" t="s">
        <v>183</v>
      </c>
      <c r="N49" s="319">
        <f t="shared" si="1"/>
        <v>6.5997639095236309E-4</v>
      </c>
      <c r="O49" s="319">
        <f t="shared" si="2"/>
        <v>4.7862993921746373E-2</v>
      </c>
    </row>
    <row r="50" spans="1:15">
      <c r="A50" s="314" t="s">
        <v>184</v>
      </c>
      <c r="B50" s="315" t="s">
        <v>185</v>
      </c>
      <c r="C50" s="315" t="s">
        <v>180</v>
      </c>
      <c r="D50" s="315" t="s">
        <v>181</v>
      </c>
      <c r="E50" s="315" t="s">
        <v>266</v>
      </c>
      <c r="F50" s="315" t="s">
        <v>187</v>
      </c>
      <c r="G50" s="315" t="s">
        <v>182</v>
      </c>
      <c r="H50" s="316">
        <v>1134.630136</v>
      </c>
      <c r="I50" s="316">
        <v>1031.06</v>
      </c>
      <c r="J50" s="316">
        <v>1049.52173385225</v>
      </c>
      <c r="K50" s="316">
        <v>1134.630136</v>
      </c>
      <c r="L50" s="317">
        <v>6.7500000000000004E-2</v>
      </c>
      <c r="M50" s="318" t="s">
        <v>183</v>
      </c>
      <c r="N50" s="319">
        <f t="shared" si="1"/>
        <v>1.4660115490341543E-4</v>
      </c>
      <c r="O50" s="319">
        <f t="shared" si="2"/>
        <v>6.412280174848381E-2</v>
      </c>
    </row>
    <row r="51" spans="1:15">
      <c r="A51" s="314" t="s">
        <v>184</v>
      </c>
      <c r="B51" s="315" t="s">
        <v>185</v>
      </c>
      <c r="C51" s="315" t="s">
        <v>180</v>
      </c>
      <c r="D51" s="315" t="s">
        <v>181</v>
      </c>
      <c r="E51" s="315" t="s">
        <v>266</v>
      </c>
      <c r="F51" s="315" t="s">
        <v>208</v>
      </c>
      <c r="G51" s="315" t="s">
        <v>182</v>
      </c>
      <c r="H51" s="316">
        <v>2400.8986279999999</v>
      </c>
      <c r="I51" s="316">
        <v>2095.1799999999998</v>
      </c>
      <c r="J51" s="316">
        <v>2132.6979999999999</v>
      </c>
      <c r="K51" s="316">
        <v>2400.8986279999999</v>
      </c>
      <c r="L51" s="317">
        <v>6.7000000000000004E-2</v>
      </c>
      <c r="M51" s="318" t="s">
        <v>183</v>
      </c>
      <c r="N51" s="319">
        <f t="shared" si="1"/>
        <v>2.9790330183311809E-4</v>
      </c>
      <c r="O51" s="319">
        <f t="shared" si="2"/>
        <v>6.412280174848381E-2</v>
      </c>
    </row>
    <row r="52" spans="1:15">
      <c r="A52" s="314" t="s">
        <v>184</v>
      </c>
      <c r="B52" s="315" t="s">
        <v>225</v>
      </c>
      <c r="C52" s="315" t="s">
        <v>180</v>
      </c>
      <c r="D52" s="315" t="s">
        <v>181</v>
      </c>
      <c r="E52" s="315" t="s">
        <v>266</v>
      </c>
      <c r="F52" s="315" t="s">
        <v>267</v>
      </c>
      <c r="G52" s="315" t="s">
        <v>182</v>
      </c>
      <c r="H52" s="316">
        <v>3734.7123299999998</v>
      </c>
      <c r="I52" s="316">
        <v>2989.05</v>
      </c>
      <c r="J52" s="316">
        <v>3066.40920921015</v>
      </c>
      <c r="K52" s="316">
        <v>3734.7123299999998</v>
      </c>
      <c r="L52" s="317">
        <v>7.0000000000000007E-2</v>
      </c>
      <c r="M52" s="318" t="s">
        <v>183</v>
      </c>
      <c r="N52" s="319">
        <f t="shared" si="1"/>
        <v>4.2832760578158949E-4</v>
      </c>
      <c r="O52" s="319">
        <f t="shared" si="2"/>
        <v>9.500908411976762E-2</v>
      </c>
    </row>
    <row r="53" spans="1:15">
      <c r="A53" s="314" t="s">
        <v>204</v>
      </c>
      <c r="B53" s="315" t="s">
        <v>225</v>
      </c>
      <c r="C53" s="315" t="s">
        <v>180</v>
      </c>
      <c r="D53" s="315" t="s">
        <v>181</v>
      </c>
      <c r="E53" s="315" t="s">
        <v>266</v>
      </c>
      <c r="F53" s="315" t="s">
        <v>268</v>
      </c>
      <c r="G53" s="315" t="s">
        <v>182</v>
      </c>
      <c r="H53" s="316">
        <v>10253.424687999999</v>
      </c>
      <c r="I53" s="316">
        <v>7925.33</v>
      </c>
      <c r="J53" s="316">
        <v>8124.1480799616002</v>
      </c>
      <c r="K53" s="316">
        <v>10253.424687999999</v>
      </c>
      <c r="L53" s="317">
        <v>6.25E-2</v>
      </c>
      <c r="M53" s="318" t="s">
        <v>183</v>
      </c>
      <c r="N53" s="319">
        <f t="shared" si="1"/>
        <v>1.134811650595512E-3</v>
      </c>
      <c r="O53" s="319">
        <f t="shared" si="2"/>
        <v>9.500908411976762E-2</v>
      </c>
    </row>
    <row r="54" spans="1:15">
      <c r="A54" s="314" t="s">
        <v>178</v>
      </c>
      <c r="B54" s="315" t="s">
        <v>209</v>
      </c>
      <c r="C54" s="315" t="s">
        <v>180</v>
      </c>
      <c r="D54" s="315" t="s">
        <v>181</v>
      </c>
      <c r="E54" s="315" t="s">
        <v>269</v>
      </c>
      <c r="F54" s="315" t="s">
        <v>265</v>
      </c>
      <c r="G54" s="315" t="s">
        <v>182</v>
      </c>
      <c r="H54" s="316">
        <v>1036.1600000000001</v>
      </c>
      <c r="I54" s="316">
        <v>974.5</v>
      </c>
      <c r="J54" s="316">
        <v>991.71390320450405</v>
      </c>
      <c r="K54" s="316">
        <v>1036.1600000000001</v>
      </c>
      <c r="L54" s="317">
        <v>0</v>
      </c>
      <c r="M54" s="318" t="s">
        <v>183</v>
      </c>
      <c r="N54" s="319">
        <f t="shared" si="1"/>
        <v>1.3852633904961275E-4</v>
      </c>
      <c r="O54" s="319">
        <f t="shared" si="2"/>
        <v>4.7862993921746373E-2</v>
      </c>
    </row>
    <row r="55" spans="1:15">
      <c r="A55" s="314" t="s">
        <v>178</v>
      </c>
      <c r="B55" s="315" t="s">
        <v>209</v>
      </c>
      <c r="C55" s="315" t="s">
        <v>180</v>
      </c>
      <c r="D55" s="315" t="s">
        <v>181</v>
      </c>
      <c r="E55" s="315" t="s">
        <v>269</v>
      </c>
      <c r="F55" s="315" t="s">
        <v>270</v>
      </c>
      <c r="G55" s="315" t="s">
        <v>182</v>
      </c>
      <c r="H55" s="316">
        <v>9939.5400000000009</v>
      </c>
      <c r="I55" s="316">
        <v>9339.2900000000009</v>
      </c>
      <c r="J55" s="316">
        <v>9504.2691670017794</v>
      </c>
      <c r="K55" s="316">
        <v>9939.5400000000009</v>
      </c>
      <c r="L55" s="317">
        <v>0</v>
      </c>
      <c r="M55" s="318" t="s">
        <v>183</v>
      </c>
      <c r="N55" s="319">
        <f t="shared" si="1"/>
        <v>1.3275921702747078E-3</v>
      </c>
      <c r="O55" s="319">
        <f t="shared" si="2"/>
        <v>4.7862993921746373E-2</v>
      </c>
    </row>
    <row r="56" spans="1:15">
      <c r="A56" s="314" t="s">
        <v>178</v>
      </c>
      <c r="B56" s="315" t="s">
        <v>209</v>
      </c>
      <c r="C56" s="315" t="s">
        <v>180</v>
      </c>
      <c r="D56" s="315" t="s">
        <v>181</v>
      </c>
      <c r="E56" s="315" t="s">
        <v>205</v>
      </c>
      <c r="F56" s="315" t="s">
        <v>271</v>
      </c>
      <c r="G56" s="315" t="s">
        <v>182</v>
      </c>
      <c r="H56" s="316">
        <v>10265.58</v>
      </c>
      <c r="I56" s="316">
        <v>9573.7000000000007</v>
      </c>
      <c r="J56" s="316">
        <v>9733.7096881596808</v>
      </c>
      <c r="K56" s="316">
        <v>10265.58</v>
      </c>
      <c r="L56" s="317">
        <v>0</v>
      </c>
      <c r="M56" s="318" t="s">
        <v>183</v>
      </c>
      <c r="N56" s="319">
        <f t="shared" si="1"/>
        <v>1.3596412877902916E-3</v>
      </c>
      <c r="O56" s="319">
        <f t="shared" si="2"/>
        <v>4.7862993921746373E-2</v>
      </c>
    </row>
    <row r="57" spans="1:15">
      <c r="A57" s="314" t="s">
        <v>178</v>
      </c>
      <c r="B57" s="315" t="s">
        <v>209</v>
      </c>
      <c r="C57" s="315" t="s">
        <v>180</v>
      </c>
      <c r="D57" s="315" t="s">
        <v>181</v>
      </c>
      <c r="E57" s="315" t="s">
        <v>205</v>
      </c>
      <c r="F57" s="315" t="s">
        <v>272</v>
      </c>
      <c r="G57" s="315" t="s">
        <v>182</v>
      </c>
      <c r="H57" s="316">
        <v>4144.6400000000003</v>
      </c>
      <c r="I57" s="316">
        <v>3872.54</v>
      </c>
      <c r="J57" s="316">
        <v>3937.2634830768998</v>
      </c>
      <c r="K57" s="316">
        <v>4144.6400000000003</v>
      </c>
      <c r="L57" s="317">
        <v>0</v>
      </c>
      <c r="M57" s="318" t="s">
        <v>183</v>
      </c>
      <c r="N57" s="319">
        <f t="shared" si="1"/>
        <v>5.499718158855926E-4</v>
      </c>
      <c r="O57" s="319">
        <f t="shared" si="2"/>
        <v>4.7862993921746373E-2</v>
      </c>
    </row>
    <row r="58" spans="1:15">
      <c r="A58" s="314" t="s">
        <v>178</v>
      </c>
      <c r="B58" s="315" t="s">
        <v>209</v>
      </c>
      <c r="C58" s="315" t="s">
        <v>180</v>
      </c>
      <c r="D58" s="315" t="s">
        <v>181</v>
      </c>
      <c r="E58" s="315" t="s">
        <v>205</v>
      </c>
      <c r="F58" s="315" t="s">
        <v>273</v>
      </c>
      <c r="G58" s="315" t="s">
        <v>182</v>
      </c>
      <c r="H58" s="316">
        <v>5765.64</v>
      </c>
      <c r="I58" s="316">
        <v>5384.24</v>
      </c>
      <c r="J58" s="316">
        <v>5474.2291924461297</v>
      </c>
      <c r="K58" s="316">
        <v>5765.64</v>
      </c>
      <c r="L58" s="317">
        <v>0</v>
      </c>
      <c r="M58" s="318" t="s">
        <v>183</v>
      </c>
      <c r="N58" s="319">
        <f t="shared" si="1"/>
        <v>7.6466098407788896E-4</v>
      </c>
      <c r="O58" s="319">
        <f t="shared" si="2"/>
        <v>4.7862993921746373E-2</v>
      </c>
    </row>
    <row r="59" spans="1:15">
      <c r="A59" s="314" t="s">
        <v>178</v>
      </c>
      <c r="B59" s="315" t="s">
        <v>274</v>
      </c>
      <c r="C59" s="315" t="s">
        <v>180</v>
      </c>
      <c r="D59" s="315" t="s">
        <v>181</v>
      </c>
      <c r="E59" s="315" t="s">
        <v>205</v>
      </c>
      <c r="F59" s="315" t="s">
        <v>223</v>
      </c>
      <c r="G59" s="315" t="s">
        <v>182</v>
      </c>
      <c r="H59" s="316">
        <v>314964</v>
      </c>
      <c r="I59" s="316">
        <v>302599.15000000002</v>
      </c>
      <c r="J59" s="316">
        <v>307208.04346766102</v>
      </c>
      <c r="K59" s="316">
        <v>314964</v>
      </c>
      <c r="L59" s="317">
        <v>6.5000000000000002E-2</v>
      </c>
      <c r="M59" s="318" t="s">
        <v>183</v>
      </c>
      <c r="N59" s="319">
        <f t="shared" si="1"/>
        <v>4.2911978394835217E-2</v>
      </c>
      <c r="O59" s="319">
        <f t="shared" si="2"/>
        <v>9.2564001384164832E-2</v>
      </c>
    </row>
    <row r="60" spans="1:15">
      <c r="A60" s="314" t="s">
        <v>178</v>
      </c>
      <c r="B60" s="315" t="s">
        <v>229</v>
      </c>
      <c r="C60" s="315" t="s">
        <v>180</v>
      </c>
      <c r="D60" s="315" t="s">
        <v>181</v>
      </c>
      <c r="E60" s="315" t="s">
        <v>205</v>
      </c>
      <c r="F60" s="315" t="s">
        <v>275</v>
      </c>
      <c r="G60" s="315" t="s">
        <v>182</v>
      </c>
      <c r="H60" s="316">
        <v>51035.61</v>
      </c>
      <c r="I60" s="316">
        <v>49750.45</v>
      </c>
      <c r="J60" s="316">
        <v>50427.270329601801</v>
      </c>
      <c r="K60" s="316">
        <v>51035.61</v>
      </c>
      <c r="L60" s="317">
        <v>0.04</v>
      </c>
      <c r="M60" s="318" t="s">
        <v>183</v>
      </c>
      <c r="N60" s="319">
        <f t="shared" si="1"/>
        <v>7.0438713468196652E-3</v>
      </c>
      <c r="O60" s="319">
        <f t="shared" si="2"/>
        <v>1.0126288658352606E-2</v>
      </c>
    </row>
    <row r="61" spans="1:15">
      <c r="A61" s="314" t="s">
        <v>178</v>
      </c>
      <c r="B61" s="315" t="s">
        <v>225</v>
      </c>
      <c r="C61" s="315" t="s">
        <v>180</v>
      </c>
      <c r="D61" s="315" t="s">
        <v>181</v>
      </c>
      <c r="E61" s="315" t="s">
        <v>205</v>
      </c>
      <c r="F61" s="315" t="s">
        <v>276</v>
      </c>
      <c r="G61" s="315" t="s">
        <v>182</v>
      </c>
      <c r="H61" s="316">
        <v>257041.1</v>
      </c>
      <c r="I61" s="316">
        <v>197084.23</v>
      </c>
      <c r="J61" s="316">
        <v>201112.957098996</v>
      </c>
      <c r="K61" s="316">
        <v>257041.1</v>
      </c>
      <c r="L61" s="317">
        <v>6.1400000000000003E-2</v>
      </c>
      <c r="M61" s="318" t="s">
        <v>183</v>
      </c>
      <c r="N61" s="319">
        <f t="shared" si="1"/>
        <v>2.8092216507547313E-2</v>
      </c>
      <c r="O61" s="319">
        <f t="shared" si="2"/>
        <v>9.500908411976762E-2</v>
      </c>
    </row>
    <row r="62" spans="1:15">
      <c r="A62" s="314" t="s">
        <v>178</v>
      </c>
      <c r="B62" s="315" t="s">
        <v>209</v>
      </c>
      <c r="C62" s="315" t="s">
        <v>180</v>
      </c>
      <c r="D62" s="315" t="s">
        <v>181</v>
      </c>
      <c r="E62" s="315" t="s">
        <v>277</v>
      </c>
      <c r="F62" s="315" t="s">
        <v>278</v>
      </c>
      <c r="G62" s="315" t="s">
        <v>182</v>
      </c>
      <c r="H62" s="316">
        <v>5669.73</v>
      </c>
      <c r="I62" s="316">
        <v>5258.7</v>
      </c>
      <c r="J62" s="316">
        <v>5340.8769617600601</v>
      </c>
      <c r="K62" s="316">
        <v>5669.73</v>
      </c>
      <c r="L62" s="317">
        <v>0</v>
      </c>
      <c r="M62" s="318" t="s">
        <v>183</v>
      </c>
      <c r="N62" s="319">
        <f t="shared" si="1"/>
        <v>7.4603384145001026E-4</v>
      </c>
      <c r="O62" s="319">
        <f t="shared" si="2"/>
        <v>4.7862993921746373E-2</v>
      </c>
    </row>
    <row r="63" spans="1:15">
      <c r="A63" s="314" t="s">
        <v>178</v>
      </c>
      <c r="B63" s="315" t="s">
        <v>209</v>
      </c>
      <c r="C63" s="315" t="s">
        <v>180</v>
      </c>
      <c r="D63" s="315" t="s">
        <v>181</v>
      </c>
      <c r="E63" s="315" t="s">
        <v>279</v>
      </c>
      <c r="F63" s="315" t="s">
        <v>280</v>
      </c>
      <c r="G63" s="315" t="s">
        <v>182</v>
      </c>
      <c r="H63" s="316">
        <v>3877.28</v>
      </c>
      <c r="I63" s="316">
        <v>3601.01</v>
      </c>
      <c r="J63" s="316">
        <v>3654.83786601069</v>
      </c>
      <c r="K63" s="316">
        <v>3877.28</v>
      </c>
      <c r="L63" s="317">
        <v>0</v>
      </c>
      <c r="M63" s="318" t="s">
        <v>183</v>
      </c>
      <c r="N63" s="319">
        <f t="shared" si="1"/>
        <v>5.1052154029745033E-4</v>
      </c>
      <c r="O63" s="319">
        <f t="shared" si="2"/>
        <v>4.7862993921746373E-2</v>
      </c>
    </row>
    <row r="64" spans="1:15" ht="15.75" customHeight="1">
      <c r="A64" s="314" t="s">
        <v>178</v>
      </c>
      <c r="B64" s="315" t="s">
        <v>225</v>
      </c>
      <c r="C64" s="315" t="s">
        <v>180</v>
      </c>
      <c r="D64" s="315" t="s">
        <v>181</v>
      </c>
      <c r="E64" s="315" t="s">
        <v>281</v>
      </c>
      <c r="F64" s="315" t="s">
        <v>228</v>
      </c>
      <c r="G64" s="315" t="s">
        <v>182</v>
      </c>
      <c r="H64" s="316">
        <v>31425.97</v>
      </c>
      <c r="I64" s="316">
        <v>29773.81</v>
      </c>
      <c r="J64" s="316">
        <v>30143.129258372399</v>
      </c>
      <c r="K64" s="316">
        <v>31425.97</v>
      </c>
      <c r="L64" s="317">
        <v>0.05</v>
      </c>
      <c r="M64" s="318" t="s">
        <v>183</v>
      </c>
      <c r="N64" s="319">
        <f t="shared" si="1"/>
        <v>4.2105060039684976E-3</v>
      </c>
      <c r="O64" s="319">
        <f t="shared" si="2"/>
        <v>9.500908411976762E-2</v>
      </c>
    </row>
    <row r="65" spans="1:15">
      <c r="A65" s="314" t="s">
        <v>178</v>
      </c>
      <c r="B65" s="315" t="s">
        <v>209</v>
      </c>
      <c r="C65" s="315" t="s">
        <v>180</v>
      </c>
      <c r="D65" s="315" t="s">
        <v>181</v>
      </c>
      <c r="E65" s="315" t="s">
        <v>282</v>
      </c>
      <c r="F65" s="315" t="s">
        <v>283</v>
      </c>
      <c r="G65" s="315" t="s">
        <v>182</v>
      </c>
      <c r="H65" s="316">
        <v>9287.85</v>
      </c>
      <c r="I65" s="316">
        <v>8598.64</v>
      </c>
      <c r="J65" s="316">
        <v>8713.9208937136209</v>
      </c>
      <c r="K65" s="316">
        <v>9287.85</v>
      </c>
      <c r="L65" s="317">
        <v>0</v>
      </c>
      <c r="M65" s="318" t="s">
        <v>183</v>
      </c>
      <c r="N65" s="319">
        <f t="shared" si="1"/>
        <v>1.2171933420249295E-3</v>
      </c>
      <c r="O65" s="319">
        <f t="shared" si="2"/>
        <v>4.7862993921746373E-2</v>
      </c>
    </row>
    <row r="66" spans="1:15">
      <c r="A66" s="314" t="s">
        <v>178</v>
      </c>
      <c r="B66" s="315" t="s">
        <v>209</v>
      </c>
      <c r="C66" s="315" t="s">
        <v>180</v>
      </c>
      <c r="D66" s="315" t="s">
        <v>181</v>
      </c>
      <c r="E66" s="315" t="s">
        <v>282</v>
      </c>
      <c r="F66" s="315" t="s">
        <v>284</v>
      </c>
      <c r="G66" s="315" t="s">
        <v>182</v>
      </c>
      <c r="H66" s="316">
        <v>4077.76</v>
      </c>
      <c r="I66" s="316">
        <v>3749.85</v>
      </c>
      <c r="J66" s="316">
        <v>3800.1237366024302</v>
      </c>
      <c r="K66" s="316">
        <v>4077.76</v>
      </c>
      <c r="L66" s="317">
        <v>0</v>
      </c>
      <c r="M66" s="318" t="s">
        <v>183</v>
      </c>
      <c r="N66" s="319">
        <f t="shared" si="1"/>
        <v>5.3081561876471505E-4</v>
      </c>
      <c r="O66" s="319">
        <f t="shared" si="2"/>
        <v>4.7862993921746373E-2</v>
      </c>
    </row>
    <row r="67" spans="1:15">
      <c r="A67" s="314" t="s">
        <v>178</v>
      </c>
      <c r="B67" s="315" t="s">
        <v>209</v>
      </c>
      <c r="C67" s="315" t="s">
        <v>180</v>
      </c>
      <c r="D67" s="315" t="s">
        <v>181</v>
      </c>
      <c r="E67" s="315" t="s">
        <v>282</v>
      </c>
      <c r="F67" s="315" t="s">
        <v>285</v>
      </c>
      <c r="G67" s="315" t="s">
        <v>182</v>
      </c>
      <c r="H67" s="316">
        <v>6054.06</v>
      </c>
      <c r="I67" s="316">
        <v>5561.77</v>
      </c>
      <c r="J67" s="316">
        <v>5636.3353997533704</v>
      </c>
      <c r="K67" s="316">
        <v>6054.06</v>
      </c>
      <c r="L67" s="317">
        <v>0</v>
      </c>
      <c r="M67" s="318" t="s">
        <v>183</v>
      </c>
      <c r="N67" s="319">
        <f t="shared" si="1"/>
        <v>7.8730459062906081E-4</v>
      </c>
      <c r="O67" s="319">
        <f t="shared" si="2"/>
        <v>4.7862993921746373E-2</v>
      </c>
    </row>
    <row r="68" spans="1:15">
      <c r="A68" s="314" t="s">
        <v>178</v>
      </c>
      <c r="B68" s="315" t="s">
        <v>202</v>
      </c>
      <c r="C68" s="315" t="s">
        <v>180</v>
      </c>
      <c r="D68" s="315" t="s">
        <v>181</v>
      </c>
      <c r="E68" s="315" t="s">
        <v>316</v>
      </c>
      <c r="F68" s="315" t="s">
        <v>203</v>
      </c>
      <c r="G68" s="315" t="s">
        <v>182</v>
      </c>
      <c r="H68" s="316">
        <v>105082.18</v>
      </c>
      <c r="I68" s="316">
        <v>100218.01</v>
      </c>
      <c r="J68" s="316">
        <v>101137.551625476</v>
      </c>
      <c r="K68" s="316">
        <v>105082.18</v>
      </c>
      <c r="L68" s="317">
        <v>0.05</v>
      </c>
      <c r="M68" s="318" t="s">
        <v>183</v>
      </c>
      <c r="N68" s="319">
        <f t="shared" si="1"/>
        <v>1.412727473301271E-2</v>
      </c>
      <c r="O68" s="319">
        <f t="shared" ref="O68:O99" si="3">+SUMIFS($N$5:$N$123,$B$5:$B$123,B68)</f>
        <v>0.10617593697672734</v>
      </c>
    </row>
    <row r="69" spans="1:15">
      <c r="A69" s="314" t="s">
        <v>178</v>
      </c>
      <c r="B69" s="315" t="s">
        <v>195</v>
      </c>
      <c r="C69" s="315" t="s">
        <v>180</v>
      </c>
      <c r="D69" s="315" t="s">
        <v>181</v>
      </c>
      <c r="E69" s="315" t="s">
        <v>317</v>
      </c>
      <c r="F69" s="315" t="s">
        <v>318</v>
      </c>
      <c r="G69" s="315" t="s">
        <v>182</v>
      </c>
      <c r="H69" s="316">
        <v>35000</v>
      </c>
      <c r="I69" s="316">
        <v>33950.86</v>
      </c>
      <c r="J69" s="316">
        <v>34196.665555888401</v>
      </c>
      <c r="K69" s="316">
        <v>35000</v>
      </c>
      <c r="L69" s="317">
        <v>0</v>
      </c>
      <c r="M69" s="318" t="s">
        <v>183</v>
      </c>
      <c r="N69" s="319">
        <f t="shared" ref="N69:N122" si="4">+J69/$E$125</f>
        <v>4.7767192451917788E-3</v>
      </c>
      <c r="O69" s="319">
        <f t="shared" si="3"/>
        <v>5.8919830555806824E-2</v>
      </c>
    </row>
    <row r="70" spans="1:15">
      <c r="A70" s="314" t="s">
        <v>178</v>
      </c>
      <c r="B70" s="315" t="s">
        <v>209</v>
      </c>
      <c r="C70" s="315" t="s">
        <v>180</v>
      </c>
      <c r="D70" s="315" t="s">
        <v>181</v>
      </c>
      <c r="E70" s="315" t="s">
        <v>317</v>
      </c>
      <c r="F70" s="315" t="s">
        <v>319</v>
      </c>
      <c r="G70" s="315" t="s">
        <v>182</v>
      </c>
      <c r="H70" s="316">
        <v>493.02</v>
      </c>
      <c r="I70" s="316">
        <v>475.17</v>
      </c>
      <c r="J70" s="316">
        <v>479.05290043955199</v>
      </c>
      <c r="K70" s="316">
        <v>493.02</v>
      </c>
      <c r="L70" s="317">
        <v>0</v>
      </c>
      <c r="M70" s="318" t="s">
        <v>183</v>
      </c>
      <c r="N70" s="319">
        <f t="shared" si="4"/>
        <v>6.6915916268348608E-5</v>
      </c>
      <c r="O70" s="319">
        <f t="shared" si="3"/>
        <v>4.7862993921746373E-2</v>
      </c>
    </row>
    <row r="71" spans="1:15">
      <c r="A71" s="314" t="s">
        <v>178</v>
      </c>
      <c r="B71" s="315" t="s">
        <v>209</v>
      </c>
      <c r="C71" s="315" t="s">
        <v>180</v>
      </c>
      <c r="D71" s="315" t="s">
        <v>181</v>
      </c>
      <c r="E71" s="315" t="s">
        <v>317</v>
      </c>
      <c r="F71" s="315" t="s">
        <v>320</v>
      </c>
      <c r="G71" s="315" t="s">
        <v>182</v>
      </c>
      <c r="H71" s="316">
        <v>518.08000000000004</v>
      </c>
      <c r="I71" s="316">
        <v>490.25</v>
      </c>
      <c r="J71" s="316">
        <v>494.46267184830799</v>
      </c>
      <c r="K71" s="316">
        <v>518.08000000000004</v>
      </c>
      <c r="L71" s="317">
        <v>0</v>
      </c>
      <c r="M71" s="318" t="s">
        <v>183</v>
      </c>
      <c r="N71" s="319">
        <f t="shared" si="4"/>
        <v>6.9068411269123205E-5</v>
      </c>
      <c r="O71" s="319">
        <f t="shared" si="3"/>
        <v>4.7862993921746373E-2</v>
      </c>
    </row>
    <row r="72" spans="1:15">
      <c r="A72" s="314" t="s">
        <v>178</v>
      </c>
      <c r="B72" s="315" t="s">
        <v>239</v>
      </c>
      <c r="C72" s="315" t="s">
        <v>199</v>
      </c>
      <c r="D72" s="315" t="s">
        <v>181</v>
      </c>
      <c r="E72" s="315" t="s">
        <v>321</v>
      </c>
      <c r="F72" s="315" t="s">
        <v>322</v>
      </c>
      <c r="G72" s="315" t="s">
        <v>182</v>
      </c>
      <c r="H72" s="316">
        <v>26977.74</v>
      </c>
      <c r="I72" s="316">
        <v>25003.599999999999</v>
      </c>
      <c r="J72" s="316">
        <v>25229.704305239102</v>
      </c>
      <c r="K72" s="316">
        <v>26977.74</v>
      </c>
      <c r="L72" s="317">
        <v>5.2499999999999998E-2</v>
      </c>
      <c r="M72" s="318" t="s">
        <v>183</v>
      </c>
      <c r="N72" s="319">
        <f t="shared" si="4"/>
        <v>3.5241802715639827E-3</v>
      </c>
      <c r="O72" s="319">
        <f t="shared" si="3"/>
        <v>6.7757840620753046E-2</v>
      </c>
    </row>
    <row r="73" spans="1:15">
      <c r="A73" s="314" t="s">
        <v>178</v>
      </c>
      <c r="B73" s="315" t="s">
        <v>209</v>
      </c>
      <c r="C73" s="315" t="s">
        <v>180</v>
      </c>
      <c r="D73" s="315" t="s">
        <v>181</v>
      </c>
      <c r="E73" s="315" t="s">
        <v>321</v>
      </c>
      <c r="F73" s="315" t="s">
        <v>323</v>
      </c>
      <c r="G73" s="315" t="s">
        <v>182</v>
      </c>
      <c r="H73" s="316">
        <v>5957.92</v>
      </c>
      <c r="I73" s="316">
        <v>5405.58</v>
      </c>
      <c r="J73" s="316">
        <v>5453.53228758966</v>
      </c>
      <c r="K73" s="316">
        <v>5957.92</v>
      </c>
      <c r="L73" s="317">
        <v>0</v>
      </c>
      <c r="M73" s="318" t="s">
        <v>183</v>
      </c>
      <c r="N73" s="319">
        <f t="shared" si="4"/>
        <v>7.6176996233244347E-4</v>
      </c>
      <c r="O73" s="319">
        <f t="shared" si="3"/>
        <v>4.7862993921746373E-2</v>
      </c>
    </row>
    <row r="74" spans="1:15">
      <c r="A74" s="314" t="s">
        <v>178</v>
      </c>
      <c r="B74" s="315" t="s">
        <v>209</v>
      </c>
      <c r="C74" s="315" t="s">
        <v>180</v>
      </c>
      <c r="D74" s="315" t="s">
        <v>181</v>
      </c>
      <c r="E74" s="315" t="s">
        <v>321</v>
      </c>
      <c r="F74" s="315" t="s">
        <v>324</v>
      </c>
      <c r="G74" s="315" t="s">
        <v>182</v>
      </c>
      <c r="H74" s="316">
        <v>10102.56</v>
      </c>
      <c r="I74" s="316">
        <v>9155.7099999999991</v>
      </c>
      <c r="J74" s="316">
        <v>9236.9292330226908</v>
      </c>
      <c r="K74" s="316">
        <v>10102.56</v>
      </c>
      <c r="L74" s="317">
        <v>0</v>
      </c>
      <c r="M74" s="318" t="s">
        <v>183</v>
      </c>
      <c r="N74" s="319">
        <f t="shared" si="4"/>
        <v>1.2902491198080134E-3</v>
      </c>
      <c r="O74" s="319">
        <f t="shared" si="3"/>
        <v>4.7862993921746373E-2</v>
      </c>
    </row>
    <row r="75" spans="1:15">
      <c r="A75" s="314" t="s">
        <v>178</v>
      </c>
      <c r="B75" s="315" t="s">
        <v>209</v>
      </c>
      <c r="C75" s="315" t="s">
        <v>180</v>
      </c>
      <c r="D75" s="315" t="s">
        <v>181</v>
      </c>
      <c r="E75" s="315" t="s">
        <v>321</v>
      </c>
      <c r="F75" s="315" t="s">
        <v>325</v>
      </c>
      <c r="G75" s="315" t="s">
        <v>182</v>
      </c>
      <c r="H75" s="316">
        <v>9939.5400000000009</v>
      </c>
      <c r="I75" s="316">
        <v>8922.4</v>
      </c>
      <c r="J75" s="316">
        <v>9002.2878279667293</v>
      </c>
      <c r="K75" s="316">
        <v>9939.5400000000009</v>
      </c>
      <c r="L75" s="317">
        <v>0</v>
      </c>
      <c r="M75" s="318" t="s">
        <v>183</v>
      </c>
      <c r="N75" s="319">
        <f t="shared" si="4"/>
        <v>1.2574735232102144E-3</v>
      </c>
      <c r="O75" s="319">
        <f t="shared" si="3"/>
        <v>4.7862993921746373E-2</v>
      </c>
    </row>
    <row r="76" spans="1:15">
      <c r="A76" s="314" t="s">
        <v>178</v>
      </c>
      <c r="B76" s="315" t="s">
        <v>209</v>
      </c>
      <c r="C76" s="315" t="s">
        <v>180</v>
      </c>
      <c r="D76" s="315" t="s">
        <v>181</v>
      </c>
      <c r="E76" s="315" t="s">
        <v>321</v>
      </c>
      <c r="F76" s="315" t="s">
        <v>326</v>
      </c>
      <c r="G76" s="315" t="s">
        <v>182</v>
      </c>
      <c r="H76" s="316">
        <v>4211.5200000000004</v>
      </c>
      <c r="I76" s="316">
        <v>3871.9</v>
      </c>
      <c r="J76" s="316">
        <v>3904.6437038383501</v>
      </c>
      <c r="K76" s="316">
        <v>4211.5200000000004</v>
      </c>
      <c r="L76" s="317">
        <v>0</v>
      </c>
      <c r="M76" s="318" t="s">
        <v>183</v>
      </c>
      <c r="N76" s="319">
        <f t="shared" si="4"/>
        <v>5.4541536206970706E-4</v>
      </c>
      <c r="O76" s="319">
        <f t="shared" si="3"/>
        <v>4.7862993921746373E-2</v>
      </c>
    </row>
    <row r="77" spans="1:15">
      <c r="A77" s="314" t="s">
        <v>178</v>
      </c>
      <c r="B77" s="315" t="s">
        <v>209</v>
      </c>
      <c r="C77" s="315" t="s">
        <v>180</v>
      </c>
      <c r="D77" s="315" t="s">
        <v>181</v>
      </c>
      <c r="E77" s="315" t="s">
        <v>321</v>
      </c>
      <c r="F77" s="315" t="s">
        <v>327</v>
      </c>
      <c r="G77" s="315" t="s">
        <v>182</v>
      </c>
      <c r="H77" s="316">
        <v>5669.73</v>
      </c>
      <c r="I77" s="316">
        <v>5197.5600000000004</v>
      </c>
      <c r="J77" s="316">
        <v>5242.8067249174801</v>
      </c>
      <c r="K77" s="316">
        <v>5669.73</v>
      </c>
      <c r="L77" s="317">
        <v>0</v>
      </c>
      <c r="M77" s="318" t="s">
        <v>183</v>
      </c>
      <c r="N77" s="319">
        <f t="shared" si="4"/>
        <v>7.3233502081672766E-4</v>
      </c>
      <c r="O77" s="319">
        <f t="shared" si="3"/>
        <v>4.7862993921746373E-2</v>
      </c>
    </row>
    <row r="78" spans="1:15">
      <c r="A78" s="314" t="s">
        <v>178</v>
      </c>
      <c r="B78" s="315" t="s">
        <v>209</v>
      </c>
      <c r="C78" s="315" t="s">
        <v>180</v>
      </c>
      <c r="D78" s="315" t="s">
        <v>181</v>
      </c>
      <c r="E78" s="315" t="s">
        <v>321</v>
      </c>
      <c r="F78" s="315" t="s">
        <v>328</v>
      </c>
      <c r="G78" s="315" t="s">
        <v>182</v>
      </c>
      <c r="H78" s="316">
        <v>9776.52</v>
      </c>
      <c r="I78" s="316">
        <v>8945.02</v>
      </c>
      <c r="J78" s="316">
        <v>9023.6303545710707</v>
      </c>
      <c r="K78" s="316">
        <v>9776.52</v>
      </c>
      <c r="L78" s="317">
        <v>0</v>
      </c>
      <c r="M78" s="318" t="s">
        <v>183</v>
      </c>
      <c r="N78" s="319">
        <f t="shared" si="4"/>
        <v>1.2604547278368865E-3</v>
      </c>
      <c r="O78" s="319">
        <f t="shared" si="3"/>
        <v>4.7862993921746373E-2</v>
      </c>
    </row>
    <row r="79" spans="1:15">
      <c r="A79" s="314" t="s">
        <v>178</v>
      </c>
      <c r="B79" s="315" t="s">
        <v>209</v>
      </c>
      <c r="C79" s="315" t="s">
        <v>180</v>
      </c>
      <c r="D79" s="315" t="s">
        <v>181</v>
      </c>
      <c r="E79" s="315" t="s">
        <v>321</v>
      </c>
      <c r="F79" s="315" t="s">
        <v>329</v>
      </c>
      <c r="G79" s="315" t="s">
        <v>182</v>
      </c>
      <c r="H79" s="316">
        <v>4010.88</v>
      </c>
      <c r="I79" s="316">
        <v>3641.59</v>
      </c>
      <c r="J79" s="316">
        <v>3673.8946461454598</v>
      </c>
      <c r="K79" s="316">
        <v>4010.88</v>
      </c>
      <c r="L79" s="317">
        <v>0</v>
      </c>
      <c r="M79" s="318" t="s">
        <v>183</v>
      </c>
      <c r="N79" s="319">
        <f t="shared" si="4"/>
        <v>5.1318346323471378E-4</v>
      </c>
      <c r="O79" s="319">
        <f t="shared" si="3"/>
        <v>4.7862993921746373E-2</v>
      </c>
    </row>
    <row r="80" spans="1:15">
      <c r="A80" s="314" t="s">
        <v>178</v>
      </c>
      <c r="B80" s="315" t="s">
        <v>330</v>
      </c>
      <c r="C80" s="315" t="s">
        <v>199</v>
      </c>
      <c r="D80" s="315" t="s">
        <v>181</v>
      </c>
      <c r="E80" s="315" t="s">
        <v>321</v>
      </c>
      <c r="F80" s="315" t="s">
        <v>331</v>
      </c>
      <c r="G80" s="315" t="s">
        <v>182</v>
      </c>
      <c r="H80" s="316">
        <v>73221.89</v>
      </c>
      <c r="I80" s="316">
        <v>70854.476999999999</v>
      </c>
      <c r="J80" s="316">
        <v>71335.756976785895</v>
      </c>
      <c r="K80" s="316">
        <v>73221.89</v>
      </c>
      <c r="L80" s="317">
        <v>0.06</v>
      </c>
      <c r="M80" s="318" t="s">
        <v>183</v>
      </c>
      <c r="N80" s="319">
        <f t="shared" si="4"/>
        <v>9.9644476349438175E-3</v>
      </c>
      <c r="O80" s="319">
        <f t="shared" si="3"/>
        <v>4.0237212417537721E-2</v>
      </c>
    </row>
    <row r="81" spans="1:15">
      <c r="A81" s="314" t="s">
        <v>178</v>
      </c>
      <c r="B81" s="315" t="s">
        <v>274</v>
      </c>
      <c r="C81" s="315" t="s">
        <v>180</v>
      </c>
      <c r="D81" s="315" t="s">
        <v>181</v>
      </c>
      <c r="E81" s="315" t="s">
        <v>332</v>
      </c>
      <c r="F81" s="315" t="s">
        <v>333</v>
      </c>
      <c r="G81" s="315" t="s">
        <v>182</v>
      </c>
      <c r="H81" s="316">
        <v>104988</v>
      </c>
      <c r="I81" s="316">
        <v>101947.06</v>
      </c>
      <c r="J81" s="316">
        <v>102628.513734858</v>
      </c>
      <c r="K81" s="316">
        <v>104988</v>
      </c>
      <c r="L81" s="317">
        <v>6.5000000000000002E-2</v>
      </c>
      <c r="M81" s="318" t="s">
        <v>183</v>
      </c>
      <c r="N81" s="319">
        <f t="shared" si="4"/>
        <v>1.4335537944819055E-2</v>
      </c>
      <c r="O81" s="319">
        <f t="shared" si="3"/>
        <v>9.2564001384164832E-2</v>
      </c>
    </row>
    <row r="82" spans="1:15">
      <c r="A82" s="314" t="s">
        <v>178</v>
      </c>
      <c r="B82" s="315" t="s">
        <v>209</v>
      </c>
      <c r="C82" s="315" t="s">
        <v>180</v>
      </c>
      <c r="D82" s="315" t="s">
        <v>181</v>
      </c>
      <c r="E82" s="315" t="s">
        <v>332</v>
      </c>
      <c r="F82" s="315" t="s">
        <v>334</v>
      </c>
      <c r="G82" s="315" t="s">
        <v>182</v>
      </c>
      <c r="H82" s="316">
        <v>4077.76</v>
      </c>
      <c r="I82" s="316">
        <v>3667.73</v>
      </c>
      <c r="J82" s="316">
        <v>3700.0459119760999</v>
      </c>
      <c r="K82" s="316">
        <v>4077.76</v>
      </c>
      <c r="L82" s="317">
        <v>0</v>
      </c>
      <c r="M82" s="318" t="s">
        <v>183</v>
      </c>
      <c r="N82" s="319">
        <f t="shared" si="4"/>
        <v>5.168363706965594E-4</v>
      </c>
      <c r="O82" s="319">
        <f t="shared" si="3"/>
        <v>4.7862993921746373E-2</v>
      </c>
    </row>
    <row r="83" spans="1:15">
      <c r="A83" s="314" t="s">
        <v>178</v>
      </c>
      <c r="B83" s="315" t="s">
        <v>209</v>
      </c>
      <c r="C83" s="315" t="s">
        <v>180</v>
      </c>
      <c r="D83" s="315" t="s">
        <v>181</v>
      </c>
      <c r="E83" s="315" t="s">
        <v>332</v>
      </c>
      <c r="F83" s="315" t="s">
        <v>335</v>
      </c>
      <c r="G83" s="315" t="s">
        <v>182</v>
      </c>
      <c r="H83" s="316">
        <v>5861.78</v>
      </c>
      <c r="I83" s="316">
        <v>5268.63</v>
      </c>
      <c r="J83" s="316">
        <v>5315.0515162510401</v>
      </c>
      <c r="K83" s="316">
        <v>5861.78</v>
      </c>
      <c r="L83" s="317">
        <v>0</v>
      </c>
      <c r="M83" s="318" t="s">
        <v>183</v>
      </c>
      <c r="N83" s="319">
        <f t="shared" si="4"/>
        <v>7.4242644579978296E-4</v>
      </c>
      <c r="O83" s="319">
        <f t="shared" si="3"/>
        <v>4.7862993921746373E-2</v>
      </c>
    </row>
    <row r="84" spans="1:15">
      <c r="A84" s="314" t="s">
        <v>178</v>
      </c>
      <c r="B84" s="315" t="s">
        <v>330</v>
      </c>
      <c r="C84" s="315" t="s">
        <v>199</v>
      </c>
      <c r="D84" s="315" t="s">
        <v>181</v>
      </c>
      <c r="E84" s="315" t="s">
        <v>332</v>
      </c>
      <c r="F84" s="315" t="s">
        <v>336</v>
      </c>
      <c r="G84" s="315" t="s">
        <v>182</v>
      </c>
      <c r="H84" s="316">
        <v>29879.45</v>
      </c>
      <c r="I84" s="316">
        <v>25026.71</v>
      </c>
      <c r="J84" s="316">
        <v>25302.301326412398</v>
      </c>
      <c r="K84" s="316">
        <v>29879.45</v>
      </c>
      <c r="L84" s="317">
        <v>6.5000000000000002E-2</v>
      </c>
      <c r="M84" s="318" t="s">
        <v>183</v>
      </c>
      <c r="N84" s="319">
        <f t="shared" si="4"/>
        <v>3.534320897339772E-3</v>
      </c>
      <c r="O84" s="319">
        <f t="shared" si="3"/>
        <v>4.0237212417537721E-2</v>
      </c>
    </row>
    <row r="85" spans="1:15">
      <c r="A85" s="314" t="s">
        <v>178</v>
      </c>
      <c r="B85" s="315" t="s">
        <v>330</v>
      </c>
      <c r="C85" s="315" t="s">
        <v>199</v>
      </c>
      <c r="D85" s="315" t="s">
        <v>181</v>
      </c>
      <c r="E85" s="315" t="s">
        <v>332</v>
      </c>
      <c r="F85" s="315" t="s">
        <v>336</v>
      </c>
      <c r="G85" s="315" t="s">
        <v>182</v>
      </c>
      <c r="H85" s="316">
        <v>47500</v>
      </c>
      <c r="I85" s="316">
        <v>40034.25</v>
      </c>
      <c r="J85" s="316">
        <v>40458.195388723303</v>
      </c>
      <c r="K85" s="316">
        <v>47500</v>
      </c>
      <c r="L85" s="317">
        <v>6.25E-2</v>
      </c>
      <c r="M85" s="318" t="s">
        <v>183</v>
      </c>
      <c r="N85" s="319">
        <f t="shared" si="4"/>
        <v>5.6513533526594507E-3</v>
      </c>
      <c r="O85" s="319">
        <f t="shared" si="3"/>
        <v>4.0237212417537721E-2</v>
      </c>
    </row>
    <row r="86" spans="1:15">
      <c r="A86" s="314" t="s">
        <v>178</v>
      </c>
      <c r="B86" s="315" t="s">
        <v>337</v>
      </c>
      <c r="C86" s="315" t="s">
        <v>180</v>
      </c>
      <c r="D86" s="315" t="s">
        <v>181</v>
      </c>
      <c r="E86" s="315" t="s">
        <v>338</v>
      </c>
      <c r="F86" s="315" t="s">
        <v>339</v>
      </c>
      <c r="G86" s="315" t="s">
        <v>182</v>
      </c>
      <c r="H86" s="316">
        <v>220800</v>
      </c>
      <c r="I86" s="316">
        <v>200028.49</v>
      </c>
      <c r="J86" s="316">
        <v>201591.79169570599</v>
      </c>
      <c r="K86" s="316">
        <v>220800</v>
      </c>
      <c r="L86" s="317">
        <v>5.1999999999999998E-2</v>
      </c>
      <c r="M86" s="318" t="s">
        <v>183</v>
      </c>
      <c r="N86" s="319">
        <f t="shared" si="4"/>
        <v>2.8159101930327207E-2</v>
      </c>
      <c r="O86" s="319">
        <f t="shared" si="3"/>
        <v>5.6328867105605945E-2</v>
      </c>
    </row>
    <row r="87" spans="1:15">
      <c r="A87" s="314" t="s">
        <v>178</v>
      </c>
      <c r="B87" s="315" t="s">
        <v>337</v>
      </c>
      <c r="C87" s="315" t="s">
        <v>180</v>
      </c>
      <c r="D87" s="315" t="s">
        <v>181</v>
      </c>
      <c r="E87" s="320">
        <v>43775</v>
      </c>
      <c r="F87" s="315" t="s">
        <v>340</v>
      </c>
      <c r="G87" s="315" t="s">
        <v>182</v>
      </c>
      <c r="H87" s="316">
        <v>232700</v>
      </c>
      <c r="I87" s="316">
        <v>200029.86</v>
      </c>
      <c r="J87" s="316">
        <v>201668.13016205301</v>
      </c>
      <c r="K87" s="316">
        <v>232700</v>
      </c>
      <c r="L87" s="317">
        <v>5.45E-2</v>
      </c>
      <c r="M87" s="318" t="s">
        <v>183</v>
      </c>
      <c r="N87" s="319">
        <f t="shared" si="4"/>
        <v>2.8169765175278742E-2</v>
      </c>
      <c r="O87" s="319">
        <f t="shared" si="3"/>
        <v>5.6328867105605945E-2</v>
      </c>
    </row>
    <row r="88" spans="1:15">
      <c r="A88" s="314" t="s">
        <v>178</v>
      </c>
      <c r="B88" s="315" t="s">
        <v>202</v>
      </c>
      <c r="C88" s="315" t="s">
        <v>180</v>
      </c>
      <c r="D88" s="315" t="s">
        <v>181</v>
      </c>
      <c r="E88" s="315" t="s">
        <v>338</v>
      </c>
      <c r="F88" s="315" t="s">
        <v>341</v>
      </c>
      <c r="G88" s="315" t="s">
        <v>182</v>
      </c>
      <c r="H88" s="316">
        <v>224153.44</v>
      </c>
      <c r="I88" s="316">
        <v>200109.59</v>
      </c>
      <c r="J88" s="316">
        <v>201313.48536209299</v>
      </c>
      <c r="K88" s="316">
        <v>224153.44</v>
      </c>
      <c r="L88" s="321">
        <v>0.04</v>
      </c>
      <c r="M88" s="318" t="s">
        <v>183</v>
      </c>
      <c r="N88" s="319">
        <f t="shared" si="4"/>
        <v>2.8120227051791014E-2</v>
      </c>
      <c r="O88" s="319">
        <f t="shared" si="3"/>
        <v>0.10617593697672734</v>
      </c>
    </row>
    <row r="89" spans="1:15">
      <c r="A89" s="314" t="s">
        <v>178</v>
      </c>
      <c r="B89" s="315" t="s">
        <v>239</v>
      </c>
      <c r="C89" s="315" t="s">
        <v>199</v>
      </c>
      <c r="D89" s="315" t="s">
        <v>181</v>
      </c>
      <c r="E89" s="315" t="s">
        <v>342</v>
      </c>
      <c r="F89" s="315" t="s">
        <v>284</v>
      </c>
      <c r="G89" s="315" t="s">
        <v>182</v>
      </c>
      <c r="H89" s="316">
        <v>115391.88</v>
      </c>
      <c r="I89" s="316">
        <v>106904</v>
      </c>
      <c r="J89" s="316">
        <v>107655.12926337399</v>
      </c>
      <c r="K89" s="316">
        <v>115391.88</v>
      </c>
      <c r="L89" s="317">
        <v>5.2499999999999998E-2</v>
      </c>
      <c r="M89" s="318" t="s">
        <v>183</v>
      </c>
      <c r="N89" s="319">
        <f t="shared" si="4"/>
        <v>1.5037674563782705E-2</v>
      </c>
      <c r="O89" s="319">
        <f t="shared" si="3"/>
        <v>6.7757840620753046E-2</v>
      </c>
    </row>
    <row r="90" spans="1:15">
      <c r="A90" s="314" t="s">
        <v>178</v>
      </c>
      <c r="B90" s="315" t="s">
        <v>209</v>
      </c>
      <c r="C90" s="315" t="s">
        <v>180</v>
      </c>
      <c r="D90" s="315" t="s">
        <v>181</v>
      </c>
      <c r="E90" s="315" t="s">
        <v>343</v>
      </c>
      <c r="F90" s="315" t="s">
        <v>344</v>
      </c>
      <c r="G90" s="315" t="s">
        <v>182</v>
      </c>
      <c r="H90" s="316">
        <v>10102.56</v>
      </c>
      <c r="I90" s="316">
        <v>8999.15</v>
      </c>
      <c r="J90" s="316">
        <v>9061.0406819706495</v>
      </c>
      <c r="K90" s="316">
        <v>10102.56</v>
      </c>
      <c r="L90" s="317">
        <v>0</v>
      </c>
      <c r="M90" s="318" t="s">
        <v>183</v>
      </c>
      <c r="N90" s="319">
        <f t="shared" si="4"/>
        <v>1.2656803434913262E-3</v>
      </c>
      <c r="O90" s="319">
        <f t="shared" si="3"/>
        <v>4.7862993921746373E-2</v>
      </c>
    </row>
    <row r="91" spans="1:15">
      <c r="A91" s="314" t="s">
        <v>178</v>
      </c>
      <c r="B91" s="315" t="s">
        <v>209</v>
      </c>
      <c r="C91" s="315" t="s">
        <v>180</v>
      </c>
      <c r="D91" s="315" t="s">
        <v>181</v>
      </c>
      <c r="E91" s="315" t="s">
        <v>343</v>
      </c>
      <c r="F91" s="315" t="s">
        <v>345</v>
      </c>
      <c r="G91" s="315" t="s">
        <v>182</v>
      </c>
      <c r="H91" s="316">
        <v>6054.06</v>
      </c>
      <c r="I91" s="316">
        <v>5398.22</v>
      </c>
      <c r="J91" s="316">
        <v>5435.3458838016604</v>
      </c>
      <c r="K91" s="316">
        <v>6054.06</v>
      </c>
      <c r="L91" s="317">
        <v>0</v>
      </c>
      <c r="M91" s="318" t="s">
        <v>183</v>
      </c>
      <c r="N91" s="319">
        <f t="shared" si="4"/>
        <v>7.5922961684662439E-4</v>
      </c>
      <c r="O91" s="319">
        <f t="shared" si="3"/>
        <v>4.7862993921746373E-2</v>
      </c>
    </row>
    <row r="92" spans="1:15">
      <c r="A92" s="314" t="s">
        <v>178</v>
      </c>
      <c r="B92" s="315" t="s">
        <v>209</v>
      </c>
      <c r="C92" s="315" t="s">
        <v>180</v>
      </c>
      <c r="D92" s="315" t="s">
        <v>181</v>
      </c>
      <c r="E92" s="315" t="s">
        <v>343</v>
      </c>
      <c r="F92" s="315" t="s">
        <v>346</v>
      </c>
      <c r="G92" s="315" t="s">
        <v>182</v>
      </c>
      <c r="H92" s="316">
        <v>4077.76</v>
      </c>
      <c r="I92" s="316">
        <v>3647.2</v>
      </c>
      <c r="J92" s="316">
        <v>3671.8245042219201</v>
      </c>
      <c r="K92" s="316">
        <v>4077.76</v>
      </c>
      <c r="L92" s="317">
        <v>0</v>
      </c>
      <c r="M92" s="318" t="s">
        <v>183</v>
      </c>
      <c r="N92" s="319">
        <f t="shared" si="4"/>
        <v>5.1289429800162138E-4</v>
      </c>
      <c r="O92" s="319">
        <f t="shared" si="3"/>
        <v>4.7862993921746373E-2</v>
      </c>
    </row>
    <row r="93" spans="1:15">
      <c r="A93" s="314" t="s">
        <v>178</v>
      </c>
      <c r="B93" s="315" t="s">
        <v>253</v>
      </c>
      <c r="C93" s="315" t="s">
        <v>180</v>
      </c>
      <c r="D93" s="315" t="s">
        <v>181</v>
      </c>
      <c r="E93" s="315" t="s">
        <v>347</v>
      </c>
      <c r="F93" s="315" t="s">
        <v>348</v>
      </c>
      <c r="G93" s="315" t="s">
        <v>182</v>
      </c>
      <c r="H93" s="316">
        <v>169331.45</v>
      </c>
      <c r="I93" s="316">
        <v>152467.31</v>
      </c>
      <c r="J93" s="316">
        <v>153333.951155649</v>
      </c>
      <c r="K93" s="316">
        <v>169331.45</v>
      </c>
      <c r="L93" s="317">
        <v>5.2499999999999998E-2</v>
      </c>
      <c r="M93" s="318" t="s">
        <v>183</v>
      </c>
      <c r="N93" s="319">
        <f t="shared" si="4"/>
        <v>2.1418264720267893E-2</v>
      </c>
      <c r="O93" s="319">
        <f t="shared" si="3"/>
        <v>2.4365280126437901E-2</v>
      </c>
    </row>
    <row r="94" spans="1:15">
      <c r="A94" s="314" t="s">
        <v>178</v>
      </c>
      <c r="B94" s="315" t="s">
        <v>209</v>
      </c>
      <c r="C94" s="315" t="s">
        <v>180</v>
      </c>
      <c r="D94" s="315" t="s">
        <v>181</v>
      </c>
      <c r="E94" s="315" t="s">
        <v>212</v>
      </c>
      <c r="F94" s="315" t="s">
        <v>349</v>
      </c>
      <c r="G94" s="315" t="s">
        <v>182</v>
      </c>
      <c r="H94" s="316">
        <v>3944.16</v>
      </c>
      <c r="I94" s="316">
        <v>3493.36</v>
      </c>
      <c r="J94" s="316">
        <v>3514.8751944340802</v>
      </c>
      <c r="K94" s="316">
        <v>3944.16</v>
      </c>
      <c r="L94" s="317">
        <v>0</v>
      </c>
      <c r="M94" s="318" t="s">
        <v>183</v>
      </c>
      <c r="N94" s="319">
        <f t="shared" si="4"/>
        <v>4.9097102634936376E-4</v>
      </c>
      <c r="O94" s="319">
        <f t="shared" si="3"/>
        <v>4.7862993921746373E-2</v>
      </c>
    </row>
    <row r="95" spans="1:15">
      <c r="A95" s="314" t="s">
        <v>178</v>
      </c>
      <c r="B95" s="315" t="s">
        <v>209</v>
      </c>
      <c r="C95" s="315" t="s">
        <v>180</v>
      </c>
      <c r="D95" s="315" t="s">
        <v>181</v>
      </c>
      <c r="E95" s="315" t="s">
        <v>212</v>
      </c>
      <c r="F95" s="315" t="s">
        <v>350</v>
      </c>
      <c r="G95" s="315" t="s">
        <v>182</v>
      </c>
      <c r="H95" s="316">
        <v>5477.45</v>
      </c>
      <c r="I95" s="316">
        <v>4847.95</v>
      </c>
      <c r="J95" s="316">
        <v>4877.8074146843301</v>
      </c>
      <c r="K95" s="316">
        <v>5477.45</v>
      </c>
      <c r="L95" s="317">
        <v>0</v>
      </c>
      <c r="M95" s="318" t="s">
        <v>183</v>
      </c>
      <c r="N95" s="319">
        <f t="shared" si="4"/>
        <v>6.8135054027364749E-4</v>
      </c>
      <c r="O95" s="319">
        <f t="shared" si="3"/>
        <v>4.7862993921746373E-2</v>
      </c>
    </row>
    <row r="96" spans="1:15">
      <c r="A96" s="314" t="s">
        <v>178</v>
      </c>
      <c r="B96" s="315" t="s">
        <v>209</v>
      </c>
      <c r="C96" s="315" t="s">
        <v>180</v>
      </c>
      <c r="D96" s="315" t="s">
        <v>181</v>
      </c>
      <c r="E96" s="315" t="s">
        <v>212</v>
      </c>
      <c r="F96" s="315" t="s">
        <v>351</v>
      </c>
      <c r="G96" s="315" t="s">
        <v>182</v>
      </c>
      <c r="H96" s="316">
        <v>9450.8700000000008</v>
      </c>
      <c r="I96" s="316">
        <v>8336.44</v>
      </c>
      <c r="J96" s="316">
        <v>8388.7203258461504</v>
      </c>
      <c r="K96" s="316">
        <v>9450.8700000000008</v>
      </c>
      <c r="L96" s="317">
        <v>0</v>
      </c>
      <c r="M96" s="318" t="s">
        <v>183</v>
      </c>
      <c r="N96" s="319">
        <f t="shared" si="4"/>
        <v>1.1717680999485903E-3</v>
      </c>
      <c r="O96" s="319">
        <f t="shared" si="3"/>
        <v>4.7862993921746373E-2</v>
      </c>
    </row>
    <row r="97" spans="1:15">
      <c r="A97" s="314" t="s">
        <v>178</v>
      </c>
      <c r="B97" s="315" t="s">
        <v>352</v>
      </c>
      <c r="C97" s="315" t="s">
        <v>199</v>
      </c>
      <c r="D97" s="315" t="s">
        <v>181</v>
      </c>
      <c r="E97" s="315" t="s">
        <v>353</v>
      </c>
      <c r="F97" s="315" t="s">
        <v>354</v>
      </c>
      <c r="G97" s="315" t="s">
        <v>182</v>
      </c>
      <c r="H97" s="316">
        <v>159858.1</v>
      </c>
      <c r="I97" s="316">
        <v>154232.98000000001</v>
      </c>
      <c r="J97" s="316">
        <v>154930.61686564601</v>
      </c>
      <c r="K97" s="316">
        <v>159858.1</v>
      </c>
      <c r="L97" s="317">
        <v>6.5000000000000002E-2</v>
      </c>
      <c r="M97" s="318" t="s">
        <v>183</v>
      </c>
      <c r="N97" s="319">
        <f t="shared" si="4"/>
        <v>2.1641293009754647E-2</v>
      </c>
      <c r="O97" s="319">
        <f t="shared" si="3"/>
        <v>2.1641293009754647E-2</v>
      </c>
    </row>
    <row r="98" spans="1:15">
      <c r="A98" s="314" t="s">
        <v>178</v>
      </c>
      <c r="B98" s="315" t="s">
        <v>330</v>
      </c>
      <c r="C98" s="315" t="s">
        <v>199</v>
      </c>
      <c r="D98" s="315" t="s">
        <v>181</v>
      </c>
      <c r="E98" s="315" t="s">
        <v>353</v>
      </c>
      <c r="F98" s="315" t="s">
        <v>336</v>
      </c>
      <c r="G98" s="315" t="s">
        <v>182</v>
      </c>
      <c r="H98" s="316">
        <v>59758.9</v>
      </c>
      <c r="I98" s="316">
        <v>50231.51</v>
      </c>
      <c r="J98" s="316">
        <v>50605.516966482901</v>
      </c>
      <c r="K98" s="316">
        <v>59758.9</v>
      </c>
      <c r="L98" s="317">
        <v>6.5000000000000002E-2</v>
      </c>
      <c r="M98" s="318" t="s">
        <v>183</v>
      </c>
      <c r="N98" s="319">
        <f t="shared" si="4"/>
        <v>7.0687695094603801E-3</v>
      </c>
      <c r="O98" s="319">
        <f t="shared" si="3"/>
        <v>4.0237212417537721E-2</v>
      </c>
    </row>
    <row r="99" spans="1:15">
      <c r="A99" s="314" t="s">
        <v>178</v>
      </c>
      <c r="B99" s="315" t="s">
        <v>202</v>
      </c>
      <c r="C99" s="315" t="s">
        <v>180</v>
      </c>
      <c r="D99" s="315" t="s">
        <v>181</v>
      </c>
      <c r="E99" s="315" t="s">
        <v>210</v>
      </c>
      <c r="F99" s="315" t="s">
        <v>341</v>
      </c>
      <c r="G99" s="315" t="s">
        <v>182</v>
      </c>
      <c r="H99" s="316">
        <v>56038.36</v>
      </c>
      <c r="I99" s="316">
        <v>50115.07</v>
      </c>
      <c r="J99" s="316">
        <v>50328.663632302298</v>
      </c>
      <c r="K99" s="316">
        <v>56038.36</v>
      </c>
      <c r="L99" s="317">
        <v>0.04</v>
      </c>
      <c r="M99" s="318" t="s">
        <v>183</v>
      </c>
      <c r="N99" s="319">
        <f t="shared" si="4"/>
        <v>7.0300975913660654E-3</v>
      </c>
      <c r="O99" s="319">
        <f t="shared" si="3"/>
        <v>0.10617593697672734</v>
      </c>
    </row>
    <row r="100" spans="1:15">
      <c r="A100" s="314" t="s">
        <v>178</v>
      </c>
      <c r="B100" s="315" t="s">
        <v>195</v>
      </c>
      <c r="C100" s="315" t="s">
        <v>180</v>
      </c>
      <c r="D100" s="315" t="s">
        <v>181</v>
      </c>
      <c r="E100" s="315" t="s">
        <v>355</v>
      </c>
      <c r="F100" s="315" t="s">
        <v>356</v>
      </c>
      <c r="G100" s="315" t="s">
        <v>182</v>
      </c>
      <c r="H100" s="316">
        <v>86933.25</v>
      </c>
      <c r="I100" s="316">
        <v>70085.8</v>
      </c>
      <c r="J100" s="316">
        <v>75474.522710703503</v>
      </c>
      <c r="K100" s="316">
        <v>86933.25</v>
      </c>
      <c r="L100" s="317">
        <v>5.7500000000000002E-2</v>
      </c>
      <c r="M100" s="318" t="s">
        <v>183</v>
      </c>
      <c r="N100" s="319">
        <f t="shared" si="4"/>
        <v>1.0542566045355336E-2</v>
      </c>
      <c r="O100" s="319">
        <f t="shared" ref="O100:O122" si="5">+SUMIFS($N$5:$N$123,$B$5:$B$123,B100)</f>
        <v>5.8919830555806824E-2</v>
      </c>
    </row>
    <row r="101" spans="1:15">
      <c r="A101" s="314" t="s">
        <v>178</v>
      </c>
      <c r="B101" s="315" t="s">
        <v>202</v>
      </c>
      <c r="C101" s="315" t="s">
        <v>180</v>
      </c>
      <c r="D101" s="315" t="s">
        <v>181</v>
      </c>
      <c r="E101" s="315" t="s">
        <v>357</v>
      </c>
      <c r="F101" s="315" t="s">
        <v>358</v>
      </c>
      <c r="G101" s="315" t="s">
        <v>182</v>
      </c>
      <c r="H101" s="316">
        <v>222150.72</v>
      </c>
      <c r="I101" s="316">
        <v>204282.62</v>
      </c>
      <c r="J101" s="316">
        <v>205061.67454592601</v>
      </c>
      <c r="K101" s="316">
        <v>222150.72</v>
      </c>
      <c r="L101" s="317">
        <v>5.5E-2</v>
      </c>
      <c r="M101" s="318" t="s">
        <v>183</v>
      </c>
      <c r="N101" s="319">
        <f t="shared" si="4"/>
        <v>2.8643788256311784E-2</v>
      </c>
      <c r="O101" s="319">
        <f t="shared" si="5"/>
        <v>0.10617593697672734</v>
      </c>
    </row>
    <row r="102" spans="1:15">
      <c r="A102" s="314" t="s">
        <v>178</v>
      </c>
      <c r="B102" s="315" t="s">
        <v>359</v>
      </c>
      <c r="C102" s="315" t="s">
        <v>180</v>
      </c>
      <c r="D102" s="315" t="s">
        <v>181</v>
      </c>
      <c r="E102" s="315" t="s">
        <v>360</v>
      </c>
      <c r="F102" s="315" t="s">
        <v>361</v>
      </c>
      <c r="G102" s="315" t="s">
        <v>182</v>
      </c>
      <c r="H102" s="316">
        <v>345954</v>
      </c>
      <c r="I102" s="316">
        <v>302205.39</v>
      </c>
      <c r="J102" s="316">
        <v>303878.503822306</v>
      </c>
      <c r="K102" s="316">
        <v>345954</v>
      </c>
      <c r="L102" s="317">
        <v>6.8000000000000005E-2</v>
      </c>
      <c r="M102" s="318" t="s">
        <v>183</v>
      </c>
      <c r="N102" s="319">
        <f t="shared" si="4"/>
        <v>4.2446895737123944E-2</v>
      </c>
      <c r="O102" s="319">
        <f t="shared" si="5"/>
        <v>4.2446895737123944E-2</v>
      </c>
    </row>
    <row r="103" spans="1:15">
      <c r="A103" s="314" t="s">
        <v>204</v>
      </c>
      <c r="B103" s="315" t="s">
        <v>209</v>
      </c>
      <c r="C103" s="315" t="s">
        <v>180</v>
      </c>
      <c r="D103" s="315" t="s">
        <v>181</v>
      </c>
      <c r="E103" s="315" t="s">
        <v>360</v>
      </c>
      <c r="F103" s="315" t="s">
        <v>362</v>
      </c>
      <c r="G103" s="315" t="s">
        <v>182</v>
      </c>
      <c r="H103" s="316">
        <v>52617.808199999999</v>
      </c>
      <c r="I103" s="316">
        <v>51417.9</v>
      </c>
      <c r="J103" s="316">
        <v>51592.754331406999</v>
      </c>
      <c r="K103" s="316">
        <v>52617.808199999999</v>
      </c>
      <c r="L103" s="317">
        <v>5.2499999999999998E-2</v>
      </c>
      <c r="M103" s="318" t="s">
        <v>183</v>
      </c>
      <c r="N103" s="319">
        <f t="shared" si="4"/>
        <v>7.2066705487561057E-3</v>
      </c>
      <c r="O103" s="319">
        <f t="shared" si="5"/>
        <v>4.7862993921746373E-2</v>
      </c>
    </row>
    <row r="104" spans="1:15">
      <c r="A104" s="314" t="s">
        <v>184</v>
      </c>
      <c r="B104" s="315" t="s">
        <v>193</v>
      </c>
      <c r="C104" s="315" t="s">
        <v>180</v>
      </c>
      <c r="D104" s="315" t="s">
        <v>181</v>
      </c>
      <c r="E104" s="315" t="s">
        <v>363</v>
      </c>
      <c r="F104" s="315" t="s">
        <v>194</v>
      </c>
      <c r="G104" s="315" t="s">
        <v>182</v>
      </c>
      <c r="H104" s="316">
        <v>116495.26012799999</v>
      </c>
      <c r="I104" s="316">
        <v>112932.29</v>
      </c>
      <c r="J104" s="316">
        <v>113358.936912089</v>
      </c>
      <c r="K104" s="316">
        <v>116495.26012799999</v>
      </c>
      <c r="L104" s="317">
        <v>6.5000000000000002E-2</v>
      </c>
      <c r="M104" s="318" t="s">
        <v>183</v>
      </c>
      <c r="N104" s="319">
        <f t="shared" si="4"/>
        <v>1.5834403932672814E-2</v>
      </c>
      <c r="O104" s="319">
        <f t="shared" si="5"/>
        <v>4.4270961441929074E-2</v>
      </c>
    </row>
    <row r="105" spans="1:15">
      <c r="A105" s="314" t="s">
        <v>204</v>
      </c>
      <c r="B105" s="315" t="s">
        <v>193</v>
      </c>
      <c r="C105" s="315" t="s">
        <v>180</v>
      </c>
      <c r="D105" s="315" t="s">
        <v>181</v>
      </c>
      <c r="E105" s="315" t="s">
        <v>363</v>
      </c>
      <c r="F105" s="315" t="s">
        <v>206</v>
      </c>
      <c r="G105" s="315" t="s">
        <v>182</v>
      </c>
      <c r="H105" s="316">
        <v>236649.31479999999</v>
      </c>
      <c r="I105" s="316">
        <v>202750.6</v>
      </c>
      <c r="J105" s="316">
        <v>203578.10388032999</v>
      </c>
      <c r="K105" s="316">
        <v>236649.31479999999</v>
      </c>
      <c r="L105" s="317">
        <v>5.2499999999999998E-2</v>
      </c>
      <c r="M105" s="318" t="s">
        <v>183</v>
      </c>
      <c r="N105" s="319">
        <f t="shared" si="4"/>
        <v>2.8436557509256263E-2</v>
      </c>
      <c r="O105" s="319">
        <f t="shared" si="5"/>
        <v>4.4270961441929074E-2</v>
      </c>
    </row>
    <row r="106" spans="1:15">
      <c r="A106" s="314" t="s">
        <v>178</v>
      </c>
      <c r="B106" s="315" t="s">
        <v>225</v>
      </c>
      <c r="C106" s="315" t="s">
        <v>180</v>
      </c>
      <c r="D106" s="315" t="s">
        <v>181</v>
      </c>
      <c r="E106" s="315" t="s">
        <v>364</v>
      </c>
      <c r="F106" s="315" t="s">
        <v>365</v>
      </c>
      <c r="G106" s="315" t="s">
        <v>182</v>
      </c>
      <c r="H106" s="316">
        <v>220301.36</v>
      </c>
      <c r="I106" s="316">
        <v>200000</v>
      </c>
      <c r="J106" s="316">
        <v>200681.988898941</v>
      </c>
      <c r="K106" s="316">
        <v>220301.36</v>
      </c>
      <c r="L106" s="317">
        <v>0.05</v>
      </c>
      <c r="M106" s="318" t="s">
        <v>183</v>
      </c>
      <c r="N106" s="319">
        <f t="shared" si="4"/>
        <v>2.8032017243618961E-2</v>
      </c>
      <c r="O106" s="319">
        <f t="shared" si="5"/>
        <v>9.500908411976762E-2</v>
      </c>
    </row>
    <row r="107" spans="1:15">
      <c r="A107" s="314" t="s">
        <v>178</v>
      </c>
      <c r="B107" s="315" t="s">
        <v>209</v>
      </c>
      <c r="C107" s="315" t="s">
        <v>180</v>
      </c>
      <c r="D107" s="315" t="s">
        <v>181</v>
      </c>
      <c r="E107" s="315" t="s">
        <v>364</v>
      </c>
      <c r="F107" s="315" t="s">
        <v>366</v>
      </c>
      <c r="G107" s="315" t="s">
        <v>182</v>
      </c>
      <c r="H107" s="316">
        <v>10102.56</v>
      </c>
      <c r="I107" s="316">
        <v>9350.2000000000007</v>
      </c>
      <c r="J107" s="316">
        <v>9383.6370655176197</v>
      </c>
      <c r="K107" s="316">
        <v>10102.56</v>
      </c>
      <c r="L107" s="317">
        <v>0</v>
      </c>
      <c r="M107" s="318" t="s">
        <v>183</v>
      </c>
      <c r="N107" s="319">
        <f t="shared" si="4"/>
        <v>1.3107418232779933E-3</v>
      </c>
      <c r="O107" s="319">
        <f t="shared" si="5"/>
        <v>4.7862993921746373E-2</v>
      </c>
    </row>
    <row r="108" spans="1:15">
      <c r="A108" s="314" t="s">
        <v>178</v>
      </c>
      <c r="B108" s="315" t="s">
        <v>330</v>
      </c>
      <c r="C108" s="315" t="s">
        <v>199</v>
      </c>
      <c r="D108" s="315" t="s">
        <v>181</v>
      </c>
      <c r="E108" s="315" t="s">
        <v>367</v>
      </c>
      <c r="F108" s="315" t="s">
        <v>368</v>
      </c>
      <c r="G108" s="315" t="s">
        <v>182</v>
      </c>
      <c r="H108" s="316">
        <v>124049.32</v>
      </c>
      <c r="I108" s="316">
        <v>100032.88</v>
      </c>
      <c r="J108" s="316">
        <v>100357.548994688</v>
      </c>
      <c r="K108" s="316">
        <v>124049.32</v>
      </c>
      <c r="L108" s="317">
        <v>0.06</v>
      </c>
      <c r="M108" s="318" t="s">
        <v>183</v>
      </c>
      <c r="N108" s="319">
        <f t="shared" si="4"/>
        <v>1.40183210231343E-2</v>
      </c>
      <c r="O108" s="319">
        <f t="shared" si="5"/>
        <v>4.0237212417537721E-2</v>
      </c>
    </row>
    <row r="109" spans="1:15">
      <c r="A109" s="314" t="s">
        <v>178</v>
      </c>
      <c r="B109" s="315" t="s">
        <v>239</v>
      </c>
      <c r="C109" s="315" t="s">
        <v>199</v>
      </c>
      <c r="D109" s="315" t="s">
        <v>181</v>
      </c>
      <c r="E109" s="315" t="s">
        <v>367</v>
      </c>
      <c r="F109" s="315" t="s">
        <v>369</v>
      </c>
      <c r="G109" s="315" t="s">
        <v>182</v>
      </c>
      <c r="H109" s="316">
        <v>112082.24000000001</v>
      </c>
      <c r="I109" s="316">
        <v>101960.36</v>
      </c>
      <c r="J109" s="316">
        <v>102259.924439521</v>
      </c>
      <c r="K109" s="316">
        <v>112082.24000000001</v>
      </c>
      <c r="L109" s="317">
        <v>0.06</v>
      </c>
      <c r="M109" s="318" t="s">
        <v>183</v>
      </c>
      <c r="N109" s="319">
        <f t="shared" si="4"/>
        <v>1.428405200161414E-2</v>
      </c>
      <c r="O109" s="319">
        <f t="shared" si="5"/>
        <v>6.7757840620753046E-2</v>
      </c>
    </row>
    <row r="110" spans="1:15">
      <c r="A110" s="314" t="s">
        <v>178</v>
      </c>
      <c r="B110" s="315" t="s">
        <v>239</v>
      </c>
      <c r="C110" s="315" t="s">
        <v>199</v>
      </c>
      <c r="D110" s="315" t="s">
        <v>181</v>
      </c>
      <c r="E110" s="315" t="s">
        <v>367</v>
      </c>
      <c r="F110" s="315" t="s">
        <v>336</v>
      </c>
      <c r="G110" s="315" t="s">
        <v>182</v>
      </c>
      <c r="H110" s="316">
        <v>119624.64</v>
      </c>
      <c r="I110" s="316">
        <v>102998.39</v>
      </c>
      <c r="J110" s="316">
        <v>103319.75324271301</v>
      </c>
      <c r="K110" s="316">
        <v>119624.64</v>
      </c>
      <c r="L110" s="317">
        <v>6.5000000000000002E-2</v>
      </c>
      <c r="M110" s="318" t="s">
        <v>183</v>
      </c>
      <c r="N110" s="319">
        <f t="shared" si="4"/>
        <v>1.4432092886844371E-2</v>
      </c>
      <c r="O110" s="319">
        <f t="shared" si="5"/>
        <v>6.7757840620753046E-2</v>
      </c>
    </row>
    <row r="111" spans="1:15">
      <c r="A111" s="314" t="s">
        <v>178</v>
      </c>
      <c r="B111" s="315" t="s">
        <v>239</v>
      </c>
      <c r="C111" s="315" t="s">
        <v>199</v>
      </c>
      <c r="D111" s="315" t="s">
        <v>181</v>
      </c>
      <c r="E111" s="315" t="s">
        <v>367</v>
      </c>
      <c r="F111" s="315" t="s">
        <v>370</v>
      </c>
      <c r="G111" s="315" t="s">
        <v>182</v>
      </c>
      <c r="H111" s="316">
        <v>117865.84</v>
      </c>
      <c r="I111" s="316">
        <v>95607.69</v>
      </c>
      <c r="J111" s="316">
        <v>95928.289904492194</v>
      </c>
      <c r="K111" s="316">
        <v>117865.84</v>
      </c>
      <c r="L111" s="317">
        <v>7.0000000000000007E-2</v>
      </c>
      <c r="M111" s="318" t="s">
        <v>183</v>
      </c>
      <c r="N111" s="319">
        <f t="shared" si="4"/>
        <v>1.3399625404887514E-2</v>
      </c>
      <c r="O111" s="319">
        <f t="shared" si="5"/>
        <v>6.7757840620753046E-2</v>
      </c>
    </row>
    <row r="112" spans="1:15">
      <c r="A112" s="314" t="s">
        <v>178</v>
      </c>
      <c r="B112" s="315" t="s">
        <v>195</v>
      </c>
      <c r="C112" s="315" t="s">
        <v>180</v>
      </c>
      <c r="D112" s="315" t="s">
        <v>181</v>
      </c>
      <c r="E112" s="315" t="s">
        <v>367</v>
      </c>
      <c r="F112" s="315" t="s">
        <v>371</v>
      </c>
      <c r="G112" s="315" t="s">
        <v>182</v>
      </c>
      <c r="H112" s="316">
        <v>128782.12</v>
      </c>
      <c r="I112" s="316">
        <v>110277.71</v>
      </c>
      <c r="J112" s="316">
        <v>110567.58646970399</v>
      </c>
      <c r="K112" s="316">
        <v>128782.12</v>
      </c>
      <c r="L112" s="317">
        <v>4.8500000000000001E-2</v>
      </c>
      <c r="M112" s="318" t="s">
        <v>183</v>
      </c>
      <c r="N112" s="319">
        <f t="shared" si="4"/>
        <v>1.5444497573047666E-2</v>
      </c>
      <c r="O112" s="319">
        <f t="shared" si="5"/>
        <v>5.8919830555806824E-2</v>
      </c>
    </row>
    <row r="113" spans="1:15">
      <c r="A113" s="314" t="s">
        <v>178</v>
      </c>
      <c r="B113" s="315" t="s">
        <v>209</v>
      </c>
      <c r="C113" s="315" t="s">
        <v>180</v>
      </c>
      <c r="D113" s="315" t="s">
        <v>181</v>
      </c>
      <c r="E113" s="315" t="s">
        <v>213</v>
      </c>
      <c r="F113" s="315" t="s">
        <v>372</v>
      </c>
      <c r="G113" s="315" t="s">
        <v>182</v>
      </c>
      <c r="H113" s="316">
        <v>4077.76</v>
      </c>
      <c r="I113" s="316">
        <v>3589.04</v>
      </c>
      <c r="J113" s="316">
        <v>3598.36063820661</v>
      </c>
      <c r="K113" s="316">
        <v>4077.76</v>
      </c>
      <c r="L113" s="317">
        <v>0</v>
      </c>
      <c r="M113" s="318" t="s">
        <v>183</v>
      </c>
      <c r="N113" s="319">
        <f t="shared" si="4"/>
        <v>5.0263258806829429E-4</v>
      </c>
      <c r="O113" s="319">
        <f t="shared" si="5"/>
        <v>4.7862993921746373E-2</v>
      </c>
    </row>
    <row r="114" spans="1:15">
      <c r="A114" s="314" t="s">
        <v>178</v>
      </c>
      <c r="B114" s="315" t="s">
        <v>209</v>
      </c>
      <c r="C114" s="315" t="s">
        <v>180</v>
      </c>
      <c r="D114" s="315" t="s">
        <v>181</v>
      </c>
      <c r="E114" s="315" t="s">
        <v>213</v>
      </c>
      <c r="F114" s="315" t="s">
        <v>348</v>
      </c>
      <c r="G114" s="315" t="s">
        <v>182</v>
      </c>
      <c r="H114" s="316">
        <v>5957.92</v>
      </c>
      <c r="I114" s="316">
        <v>5227.2</v>
      </c>
      <c r="J114" s="316">
        <v>5241.0200490610496</v>
      </c>
      <c r="K114" s="316">
        <v>5957.92</v>
      </c>
      <c r="L114" s="317">
        <v>0</v>
      </c>
      <c r="M114" s="318" t="s">
        <v>183</v>
      </c>
      <c r="N114" s="319">
        <f t="shared" si="4"/>
        <v>7.3208545119321034E-4</v>
      </c>
      <c r="O114" s="319">
        <f t="shared" si="5"/>
        <v>4.7862993921746373E-2</v>
      </c>
    </row>
    <row r="115" spans="1:15">
      <c r="A115" s="314" t="s">
        <v>178</v>
      </c>
      <c r="B115" s="315" t="s">
        <v>209</v>
      </c>
      <c r="C115" s="315" t="s">
        <v>180</v>
      </c>
      <c r="D115" s="315" t="s">
        <v>181</v>
      </c>
      <c r="E115" s="315" t="s">
        <v>213</v>
      </c>
      <c r="F115" s="315" t="s">
        <v>373</v>
      </c>
      <c r="G115" s="315" t="s">
        <v>182</v>
      </c>
      <c r="H115" s="316">
        <v>9939.5400000000009</v>
      </c>
      <c r="I115" s="316">
        <v>8691.24</v>
      </c>
      <c r="J115" s="316">
        <v>8714.6255326092705</v>
      </c>
      <c r="K115" s="316">
        <v>9939.5400000000009</v>
      </c>
      <c r="L115" s="317">
        <v>0</v>
      </c>
      <c r="M115" s="318" t="s">
        <v>183</v>
      </c>
      <c r="N115" s="319">
        <f t="shared" si="4"/>
        <v>1.2172917686439884E-3</v>
      </c>
      <c r="O115" s="319">
        <f t="shared" si="5"/>
        <v>4.7862993921746373E-2</v>
      </c>
    </row>
    <row r="116" spans="1:15">
      <c r="A116" s="314" t="s">
        <v>204</v>
      </c>
      <c r="B116" s="315" t="s">
        <v>179</v>
      </c>
      <c r="C116" s="315" t="s">
        <v>180</v>
      </c>
      <c r="D116" s="315" t="s">
        <v>181</v>
      </c>
      <c r="E116" s="315" t="s">
        <v>374</v>
      </c>
      <c r="F116" s="315" t="s">
        <v>375</v>
      </c>
      <c r="G116" s="315" t="s">
        <v>182</v>
      </c>
      <c r="H116" s="316">
        <v>109325.4794</v>
      </c>
      <c r="I116" s="316">
        <v>104549.5</v>
      </c>
      <c r="J116" s="316">
        <v>104716.401157963</v>
      </c>
      <c r="K116" s="316">
        <v>109325.4794</v>
      </c>
      <c r="L116" s="317">
        <v>6.2E-2</v>
      </c>
      <c r="M116" s="318" t="s">
        <v>183</v>
      </c>
      <c r="N116" s="319">
        <f t="shared" si="4"/>
        <v>1.4627181936232195E-2</v>
      </c>
      <c r="O116" s="319">
        <f t="shared" si="5"/>
        <v>8.3532694060164114E-2</v>
      </c>
    </row>
    <row r="117" spans="1:15">
      <c r="A117" s="314" t="s">
        <v>204</v>
      </c>
      <c r="B117" s="315" t="s">
        <v>179</v>
      </c>
      <c r="C117" s="315" t="s">
        <v>180</v>
      </c>
      <c r="D117" s="315" t="s">
        <v>181</v>
      </c>
      <c r="E117" s="315" t="s">
        <v>374</v>
      </c>
      <c r="F117" s="315" t="s">
        <v>376</v>
      </c>
      <c r="G117" s="315" t="s">
        <v>182</v>
      </c>
      <c r="H117" s="316">
        <v>184641.78044999999</v>
      </c>
      <c r="I117" s="316">
        <v>153790.20000000001</v>
      </c>
      <c r="J117" s="316">
        <v>153380.04231526301</v>
      </c>
      <c r="K117" s="316">
        <v>184641.78044999999</v>
      </c>
      <c r="L117" s="321">
        <v>5.7500000000000002E-2</v>
      </c>
      <c r="M117" s="318" t="s">
        <v>183</v>
      </c>
      <c r="N117" s="319">
        <f t="shared" si="4"/>
        <v>2.1424702907312812E-2</v>
      </c>
      <c r="O117" s="319">
        <f t="shared" si="5"/>
        <v>8.3532694060164114E-2</v>
      </c>
    </row>
    <row r="118" spans="1:15">
      <c r="A118" s="314" t="s">
        <v>178</v>
      </c>
      <c r="B118" s="315" t="s">
        <v>274</v>
      </c>
      <c r="C118" s="315" t="s">
        <v>180</v>
      </c>
      <c r="D118" s="315" t="s">
        <v>181</v>
      </c>
      <c r="E118" s="315" t="s">
        <v>377</v>
      </c>
      <c r="F118" s="315" t="s">
        <v>378</v>
      </c>
      <c r="G118" s="315" t="s">
        <v>182</v>
      </c>
      <c r="H118" s="316">
        <v>278750</v>
      </c>
      <c r="I118" s="316">
        <v>252433.43</v>
      </c>
      <c r="J118" s="316">
        <v>252831.69591604799</v>
      </c>
      <c r="K118" s="316">
        <v>278750</v>
      </c>
      <c r="L118" s="317">
        <v>5.7500000000000002E-2</v>
      </c>
      <c r="M118" s="318" t="s">
        <v>183</v>
      </c>
      <c r="N118" s="319">
        <f t="shared" si="4"/>
        <v>3.5316485044510557E-2</v>
      </c>
      <c r="O118" s="319">
        <f t="shared" si="5"/>
        <v>9.2564001384164832E-2</v>
      </c>
    </row>
    <row r="119" spans="1:15">
      <c r="A119" s="314" t="s">
        <v>178</v>
      </c>
      <c r="B119" s="315" t="s">
        <v>209</v>
      </c>
      <c r="C119" s="315" t="s">
        <v>180</v>
      </c>
      <c r="D119" s="315" t="s">
        <v>181</v>
      </c>
      <c r="E119" s="315" t="s">
        <v>379</v>
      </c>
      <c r="F119" s="315" t="s">
        <v>380</v>
      </c>
      <c r="G119" s="315" t="s">
        <v>182</v>
      </c>
      <c r="H119" s="316">
        <v>10265.58</v>
      </c>
      <c r="I119" s="316">
        <v>8928.94</v>
      </c>
      <c r="J119" s="316">
        <v>8938.1129935471508</v>
      </c>
      <c r="K119" s="316">
        <v>10265.58</v>
      </c>
      <c r="L119" s="317">
        <v>0</v>
      </c>
      <c r="M119" s="318" t="s">
        <v>183</v>
      </c>
      <c r="N119" s="319">
        <f t="shared" si="4"/>
        <v>1.2485093402512647E-3</v>
      </c>
      <c r="O119" s="319">
        <f t="shared" si="5"/>
        <v>4.7862993921746373E-2</v>
      </c>
    </row>
    <row r="120" spans="1:15">
      <c r="A120" s="314" t="s">
        <v>204</v>
      </c>
      <c r="B120" s="315" t="s">
        <v>179</v>
      </c>
      <c r="C120" s="315" t="s">
        <v>180</v>
      </c>
      <c r="D120" s="315" t="s">
        <v>181</v>
      </c>
      <c r="E120" s="315" t="s">
        <v>381</v>
      </c>
      <c r="F120" s="315" t="s">
        <v>376</v>
      </c>
      <c r="G120" s="315" t="s">
        <v>182</v>
      </c>
      <c r="H120" s="316">
        <v>386516.79374200001</v>
      </c>
      <c r="I120" s="316">
        <v>320726.51</v>
      </c>
      <c r="J120" s="316">
        <v>319465.73323900701</v>
      </c>
      <c r="K120" s="316">
        <v>386516.79374200001</v>
      </c>
      <c r="L120" s="321">
        <v>5.7500000000000002E-2</v>
      </c>
      <c r="M120" s="318" t="s">
        <v>183</v>
      </c>
      <c r="N120" s="319">
        <f t="shared" si="4"/>
        <v>4.4624178741874514E-2</v>
      </c>
      <c r="O120" s="319">
        <f t="shared" si="5"/>
        <v>8.3532694060164114E-2</v>
      </c>
    </row>
    <row r="121" spans="1:15">
      <c r="A121" s="314" t="s">
        <v>204</v>
      </c>
      <c r="B121" s="315" t="s">
        <v>179</v>
      </c>
      <c r="C121" s="315" t="s">
        <v>180</v>
      </c>
      <c r="D121" s="315" t="s">
        <v>181</v>
      </c>
      <c r="E121" s="315" t="s">
        <v>381</v>
      </c>
      <c r="F121" s="315" t="s">
        <v>376</v>
      </c>
      <c r="G121" s="315" t="s">
        <v>182</v>
      </c>
      <c r="H121" s="316">
        <v>24618.904060000001</v>
      </c>
      <c r="I121" s="316">
        <v>20531.240000000002</v>
      </c>
      <c r="J121" s="316">
        <v>20450.696795699601</v>
      </c>
      <c r="K121" s="316">
        <v>24618.904060000001</v>
      </c>
      <c r="L121" s="317">
        <v>5.7500000000000002E-2</v>
      </c>
      <c r="M121" s="318" t="s">
        <v>183</v>
      </c>
      <c r="N121" s="319">
        <f t="shared" si="4"/>
        <v>2.8566304747446097E-3</v>
      </c>
      <c r="O121" s="319">
        <f t="shared" si="5"/>
        <v>8.3532694060164114E-2</v>
      </c>
    </row>
    <row r="122" spans="1:15">
      <c r="A122" s="314" t="s">
        <v>178</v>
      </c>
      <c r="B122" s="315" t="s">
        <v>202</v>
      </c>
      <c r="C122" s="315" t="s">
        <v>180</v>
      </c>
      <c r="D122" s="315" t="s">
        <v>181</v>
      </c>
      <c r="E122" s="315" t="s">
        <v>381</v>
      </c>
      <c r="F122" s="315" t="s">
        <v>203</v>
      </c>
      <c r="G122" s="315" t="s">
        <v>182</v>
      </c>
      <c r="H122" s="316">
        <v>210164.36</v>
      </c>
      <c r="I122" s="316">
        <v>202188.18</v>
      </c>
      <c r="J122" s="316">
        <v>202275.10237912799</v>
      </c>
      <c r="K122" s="316">
        <v>210164.36</v>
      </c>
      <c r="L122" s="317">
        <v>0.05</v>
      </c>
      <c r="M122" s="318" t="s">
        <v>183</v>
      </c>
      <c r="N122" s="319">
        <f t="shared" si="4"/>
        <v>2.8254549344245754E-2</v>
      </c>
      <c r="O122" s="319">
        <f t="shared" si="5"/>
        <v>0.10617593697672734</v>
      </c>
    </row>
    <row r="123" spans="1:15">
      <c r="A123" s="382" t="s">
        <v>159</v>
      </c>
      <c r="B123" s="382"/>
      <c r="C123" s="382"/>
      <c r="D123" s="382"/>
      <c r="E123" s="382"/>
      <c r="F123" s="382"/>
      <c r="G123" s="382"/>
      <c r="H123" s="382"/>
      <c r="I123" s="383"/>
      <c r="J123" s="322">
        <f>SUM(J4:J122)</f>
        <v>6623118.4009400904</v>
      </c>
      <c r="K123" s="384"/>
      <c r="L123" s="382"/>
      <c r="M123" s="382"/>
      <c r="N123" s="382"/>
      <c r="O123" s="383"/>
    </row>
    <row r="125" spans="1:15">
      <c r="A125" s="323" t="s">
        <v>382</v>
      </c>
      <c r="B125" s="254"/>
      <c r="C125" s="254"/>
      <c r="D125" s="254"/>
      <c r="E125" s="324">
        <v>7159027.7344247503</v>
      </c>
      <c r="J125" s="325"/>
    </row>
  </sheetData>
  <mergeCells count="3">
    <mergeCell ref="A2:I2"/>
    <mergeCell ref="A123:I123"/>
    <mergeCell ref="K123:O1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topLeftCell="A13" workbookViewId="0">
      <selection activeCell="B6" sqref="B5:F26"/>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6.140625" style="2" customWidth="1"/>
    <col min="6" max="6" width="6.5703125" style="27" customWidth="1"/>
    <col min="7" max="7" width="7.42578125" style="27" customWidth="1"/>
    <col min="8" max="8" width="19.7109375" style="27" customWidth="1"/>
    <col min="9" max="9" width="12.28515625" style="27" bestFit="1" customWidth="1"/>
    <col min="10" max="10" width="12.85546875" style="27" bestFit="1" customWidth="1"/>
    <col min="11" max="16384" width="9.140625" style="27"/>
  </cols>
  <sheetData>
    <row r="1" spans="1:9" ht="15">
      <c r="B1" s="21"/>
      <c r="C1" s="21"/>
      <c r="E1" s="21"/>
      <c r="F1" s="21"/>
      <c r="G1" s="21"/>
      <c r="H1" s="50"/>
    </row>
    <row r="2" spans="1:9">
      <c r="B2" s="105"/>
      <c r="C2" s="106"/>
      <c r="D2" s="62"/>
      <c r="E2" s="335"/>
      <c r="F2" s="335"/>
      <c r="G2" s="336"/>
      <c r="H2" s="336"/>
    </row>
    <row r="3" spans="1:9" ht="26.25">
      <c r="B3" s="333" t="s">
        <v>0</v>
      </c>
      <c r="C3" s="333"/>
      <c r="D3" s="333"/>
      <c r="E3" s="333"/>
      <c r="F3" s="333"/>
      <c r="G3" s="59"/>
      <c r="H3" s="59"/>
    </row>
    <row r="4" spans="1:9" ht="18">
      <c r="A4" s="27"/>
      <c r="B4" s="334" t="str">
        <f>+"ESTADO DE FLUJO DE EFECTIVO AL "&amp;UPPER(TEXT(indice!O3,"DD \D\E MMMM \D\E AAAA"))</f>
        <v>ESTADO DE FLUJO DE EFECTIVO AL 31 DE DICIEMBRE DE 2019</v>
      </c>
      <c r="C4" s="334"/>
      <c r="D4" s="334"/>
      <c r="E4" s="334"/>
      <c r="F4" s="334"/>
    </row>
    <row r="5" spans="1:9" ht="15">
      <c r="A5" s="5"/>
      <c r="B5" s="107"/>
      <c r="C5" s="337">
        <v>2019</v>
      </c>
      <c r="D5" s="60"/>
      <c r="E5" s="339">
        <v>2018</v>
      </c>
      <c r="F5" s="108"/>
      <c r="G5" s="38"/>
      <c r="H5" s="38"/>
      <c r="I5" s="38"/>
    </row>
    <row r="6" spans="1:9" s="45" customFormat="1" ht="15">
      <c r="A6" s="2"/>
      <c r="B6" s="70"/>
      <c r="C6" s="338"/>
      <c r="D6" s="109"/>
      <c r="E6" s="340"/>
      <c r="F6" s="73"/>
      <c r="G6" s="46"/>
      <c r="H6" s="46"/>
      <c r="I6" s="46"/>
    </row>
    <row r="7" spans="1:9" s="45" customFormat="1" ht="15">
      <c r="A7" s="2"/>
      <c r="B7" s="61"/>
      <c r="C7" s="3" t="s">
        <v>64</v>
      </c>
      <c r="D7" s="64"/>
      <c r="E7" s="3" t="s">
        <v>64</v>
      </c>
      <c r="F7" s="63"/>
      <c r="G7" s="46"/>
      <c r="H7" s="46"/>
      <c r="I7" s="46"/>
    </row>
    <row r="8" spans="1:9" s="45" customFormat="1" ht="15">
      <c r="A8" s="2"/>
      <c r="B8" s="61"/>
      <c r="C8" s="65"/>
      <c r="D8" s="64"/>
      <c r="E8" s="65"/>
      <c r="F8" s="63"/>
      <c r="G8" s="46"/>
      <c r="H8" s="46"/>
      <c r="I8" s="46"/>
    </row>
    <row r="9" spans="1:9" s="45" customFormat="1" ht="15">
      <c r="A9" s="2"/>
      <c r="B9" s="66" t="s">
        <v>2</v>
      </c>
      <c r="C9" s="74">
        <v>327730.04000000004</v>
      </c>
      <c r="D9" s="64"/>
      <c r="E9" s="74">
        <v>65446.28</v>
      </c>
      <c r="F9" s="63"/>
      <c r="G9" s="46"/>
      <c r="H9" s="46"/>
      <c r="I9" s="46"/>
    </row>
    <row r="10" spans="1:9" s="45" customFormat="1" ht="15">
      <c r="A10" s="2"/>
      <c r="B10" s="79" t="s">
        <v>3</v>
      </c>
      <c r="C10" s="65"/>
      <c r="D10" s="65"/>
      <c r="E10" s="65"/>
      <c r="F10" s="63"/>
      <c r="G10" s="46"/>
      <c r="H10" s="46"/>
      <c r="I10" s="46"/>
    </row>
    <row r="11" spans="1:9" s="45" customFormat="1" ht="15">
      <c r="A11" s="5"/>
      <c r="B11" s="66" t="s">
        <v>4</v>
      </c>
      <c r="C11" s="68"/>
      <c r="D11" s="68"/>
      <c r="E11" s="68"/>
      <c r="F11" s="63"/>
      <c r="G11" s="46"/>
      <c r="H11" s="46"/>
      <c r="I11" s="46"/>
    </row>
    <row r="12" spans="1:9" s="45" customFormat="1" ht="15">
      <c r="A12" s="5"/>
      <c r="B12" s="66" t="s">
        <v>5</v>
      </c>
      <c r="C12" s="68"/>
      <c r="D12" s="68"/>
      <c r="E12" s="68"/>
      <c r="F12" s="63"/>
      <c r="G12" s="46"/>
      <c r="H12" s="46"/>
      <c r="I12" s="46"/>
    </row>
    <row r="13" spans="1:9" s="45" customFormat="1">
      <c r="A13" s="2"/>
      <c r="B13" s="61" t="s">
        <v>6</v>
      </c>
      <c r="C13" s="77">
        <v>-4049036.81</v>
      </c>
      <c r="D13" s="76"/>
      <c r="E13" s="77">
        <v>1609659.3589999999</v>
      </c>
      <c r="F13" s="63"/>
      <c r="G13" s="46"/>
      <c r="H13" s="47"/>
      <c r="I13" s="46"/>
    </row>
    <row r="14" spans="1:9" s="45" customFormat="1">
      <c r="A14" s="2"/>
      <c r="B14" s="61" t="s">
        <v>7</v>
      </c>
      <c r="C14" s="77">
        <v>0</v>
      </c>
      <c r="D14" s="68"/>
      <c r="E14" s="77">
        <v>0</v>
      </c>
      <c r="F14" s="63"/>
      <c r="G14" s="46"/>
      <c r="H14" s="46"/>
      <c r="I14" s="46"/>
    </row>
    <row r="15" spans="1:9" s="45" customFormat="1">
      <c r="A15" s="2"/>
      <c r="B15" s="61" t="s">
        <v>65</v>
      </c>
      <c r="C15" s="77">
        <v>5253.61</v>
      </c>
      <c r="D15" s="68"/>
      <c r="E15" s="77">
        <v>665.6</v>
      </c>
      <c r="F15" s="63"/>
      <c r="G15" s="46"/>
      <c r="H15" s="46"/>
      <c r="I15" s="46"/>
    </row>
    <row r="16" spans="1:9" s="45" customFormat="1" ht="15">
      <c r="A16" s="2"/>
      <c r="B16" s="61" t="s">
        <v>9</v>
      </c>
      <c r="C16" s="83">
        <v>0</v>
      </c>
      <c r="D16" s="68"/>
      <c r="E16" s="83">
        <v>0</v>
      </c>
      <c r="F16" s="63"/>
      <c r="G16" s="46"/>
      <c r="H16" s="46"/>
      <c r="I16" s="46"/>
    </row>
    <row r="17" spans="1:10" s="45" customFormat="1" ht="15">
      <c r="A17" s="2"/>
      <c r="B17" s="66" t="s">
        <v>10</v>
      </c>
      <c r="C17" s="80">
        <f>+C13+C14+C15+C16</f>
        <v>-4043783.2</v>
      </c>
      <c r="D17" s="81"/>
      <c r="E17" s="80">
        <f>+E13+E14+E15+E16</f>
        <v>1610324.959</v>
      </c>
      <c r="F17" s="63"/>
      <c r="G17" s="46"/>
      <c r="H17" s="46"/>
      <c r="I17" s="46"/>
    </row>
    <row r="18" spans="1:10" s="45" customFormat="1">
      <c r="A18" s="2"/>
      <c r="B18" s="61"/>
      <c r="C18" s="76"/>
      <c r="D18" s="68"/>
      <c r="E18" s="76"/>
      <c r="F18" s="63"/>
      <c r="G18" s="46"/>
      <c r="H18" s="46"/>
      <c r="I18" s="46"/>
    </row>
    <row r="19" spans="1:10" s="45" customFormat="1">
      <c r="A19" s="2"/>
      <c r="B19" s="79" t="s">
        <v>11</v>
      </c>
      <c r="C19" s="76"/>
      <c r="D19" s="68"/>
      <c r="E19" s="76"/>
      <c r="F19" s="63"/>
      <c r="G19" s="46"/>
      <c r="H19" s="46"/>
      <c r="I19" s="46"/>
    </row>
    <row r="20" spans="1:10" s="45" customFormat="1" ht="15">
      <c r="A20" s="5"/>
      <c r="B20" s="66" t="s">
        <v>12</v>
      </c>
      <c r="C20" s="77"/>
      <c r="D20" s="77"/>
      <c r="E20" s="77"/>
      <c r="F20" s="63"/>
      <c r="G20" s="46"/>
      <c r="H20" s="46"/>
      <c r="I20" s="46"/>
    </row>
    <row r="21" spans="1:10" s="45" customFormat="1" ht="15">
      <c r="A21" s="5"/>
      <c r="B21" s="61" t="s">
        <v>13</v>
      </c>
      <c r="C21" s="77">
        <v>4258072.3099999996</v>
      </c>
      <c r="D21" s="77"/>
      <c r="E21" s="77">
        <v>-1348041.199</v>
      </c>
      <c r="F21" s="63"/>
      <c r="G21" s="46"/>
      <c r="H21" s="46"/>
      <c r="I21" s="46"/>
    </row>
    <row r="22" spans="1:10" s="45" customFormat="1">
      <c r="A22" s="2"/>
      <c r="B22" s="61" t="s">
        <v>14</v>
      </c>
      <c r="C22" s="82">
        <v>0</v>
      </c>
      <c r="D22" s="77"/>
      <c r="E22" s="82">
        <v>0</v>
      </c>
      <c r="F22" s="63"/>
    </row>
    <row r="23" spans="1:10" s="45" customFormat="1">
      <c r="A23" s="2"/>
      <c r="B23" s="61" t="s">
        <v>15</v>
      </c>
      <c r="C23" s="78">
        <f>+C21+C22</f>
        <v>4258072.3099999996</v>
      </c>
      <c r="D23" s="77"/>
      <c r="E23" s="78">
        <f>+E21+E22</f>
        <v>-1348041.199</v>
      </c>
      <c r="F23" s="63"/>
    </row>
    <row r="24" spans="1:10" s="45" customFormat="1" ht="15.75" thickBot="1">
      <c r="A24" s="5"/>
      <c r="B24" s="66" t="s">
        <v>16</v>
      </c>
      <c r="C24" s="84">
        <f>+C23+C17+C9</f>
        <v>542019.14999999944</v>
      </c>
      <c r="D24" s="75"/>
      <c r="E24" s="84">
        <f>+E23+E17+E9</f>
        <v>327730.04000000004</v>
      </c>
      <c r="F24" s="63"/>
      <c r="I24" s="46"/>
      <c r="J24" s="46"/>
    </row>
    <row r="25" spans="1:10" s="45" customFormat="1" ht="15" thickTop="1">
      <c r="A25" s="2"/>
      <c r="B25" s="61"/>
      <c r="C25" s="69"/>
      <c r="D25" s="67"/>
      <c r="E25" s="67"/>
      <c r="F25" s="63"/>
      <c r="I25" s="46"/>
    </row>
    <row r="26" spans="1:10" s="45" customFormat="1">
      <c r="A26" s="2"/>
      <c r="B26" s="70"/>
      <c r="C26" s="71"/>
      <c r="D26" s="72"/>
      <c r="E26" s="72"/>
      <c r="F26" s="73"/>
    </row>
    <row r="27" spans="1:10" s="45" customFormat="1">
      <c r="A27" s="2"/>
      <c r="B27" s="2"/>
      <c r="C27" s="6"/>
      <c r="D27" s="6"/>
      <c r="E27" s="6"/>
    </row>
    <row r="28" spans="1:10">
      <c r="B28" s="2" t="s">
        <v>290</v>
      </c>
      <c r="C28" s="8"/>
      <c r="D28" s="48"/>
      <c r="E28" s="48"/>
      <c r="H28" s="53"/>
    </row>
    <row r="29" spans="1:10" ht="15">
      <c r="B29" s="20"/>
      <c r="C29" s="31"/>
      <c r="D29" s="38"/>
      <c r="E29" s="38"/>
      <c r="F29" s="38"/>
      <c r="G29" s="38"/>
      <c r="H29" s="38"/>
      <c r="I29" s="38"/>
    </row>
    <row r="30" spans="1:10" ht="15">
      <c r="B30" s="5"/>
      <c r="C30" s="48"/>
      <c r="D30" s="48"/>
      <c r="E30" s="48"/>
    </row>
    <row r="31" spans="1:10" ht="15">
      <c r="B31" s="20"/>
      <c r="C31" s="48"/>
      <c r="D31" s="48"/>
      <c r="E31" s="48"/>
    </row>
    <row r="32" spans="1:10">
      <c r="C32" s="48"/>
      <c r="D32" s="48"/>
      <c r="E32" s="48"/>
    </row>
    <row r="33" spans="2:7" ht="15">
      <c r="B33" s="49"/>
      <c r="C33" s="332"/>
      <c r="D33" s="332"/>
      <c r="E33" s="332"/>
      <c r="F33" s="332"/>
      <c r="G33" s="332"/>
    </row>
    <row r="34" spans="2:7" ht="15">
      <c r="B34" s="49"/>
      <c r="C34" s="332"/>
      <c r="D34" s="332"/>
      <c r="E34" s="332"/>
      <c r="F34" s="332"/>
      <c r="G34" s="332"/>
    </row>
    <row r="35" spans="2:7">
      <c r="C35" s="48"/>
      <c r="D35" s="48"/>
      <c r="E35" s="48"/>
    </row>
  </sheetData>
  <mergeCells count="8">
    <mergeCell ref="C34:G34"/>
    <mergeCell ref="B3:F3"/>
    <mergeCell ref="B4:F4"/>
    <mergeCell ref="E2:F2"/>
    <mergeCell ref="G2:H2"/>
    <mergeCell ref="C33:G33"/>
    <mergeCell ref="C5:C6"/>
    <mergeCell ref="E5:E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8"/>
  <sheetViews>
    <sheetView showGridLines="0" workbookViewId="0">
      <selection activeCell="B6" sqref="B6:E15"/>
    </sheetView>
  </sheetViews>
  <sheetFormatPr baseColWidth="10" defaultRowHeight="15"/>
  <cols>
    <col min="2" max="2" width="35.28515625" customWidth="1"/>
    <col min="3" max="3" width="28.28515625" customWidth="1"/>
    <col min="4" max="4" width="20.42578125" customWidth="1"/>
    <col min="5" max="5" width="28.140625" customWidth="1"/>
  </cols>
  <sheetData>
    <row r="2" spans="2:9" ht="26.25">
      <c r="B2" s="342" t="s">
        <v>0</v>
      </c>
      <c r="C2" s="342"/>
      <c r="D2" s="342"/>
      <c r="E2" s="342"/>
      <c r="F2" s="1"/>
      <c r="G2" s="9"/>
      <c r="H2" s="9"/>
      <c r="I2" s="9"/>
    </row>
    <row r="3" spans="2:9" ht="15.75">
      <c r="B3" s="343" t="s">
        <v>17</v>
      </c>
      <c r="C3" s="343"/>
      <c r="D3" s="343"/>
      <c r="E3" s="343"/>
      <c r="F3" s="85"/>
      <c r="G3" s="85"/>
      <c r="H3" s="10"/>
      <c r="I3" s="10"/>
    </row>
    <row r="4" spans="2:9">
      <c r="B4" s="344" t="str">
        <f>+"Correspondiente al periodo cerrado del "&amp;(TEXT(indice!O3,"DD \d\e MMMM \d\e AAAA"))</f>
        <v>Correspondiente al periodo cerrado del 31 de diciembre de 2019</v>
      </c>
      <c r="C4" s="344"/>
      <c r="D4" s="344"/>
      <c r="E4" s="344"/>
      <c r="F4" s="86"/>
      <c r="G4" s="86"/>
      <c r="H4" s="10"/>
      <c r="I4" s="10"/>
    </row>
    <row r="5" spans="2:9">
      <c r="B5" s="341"/>
      <c r="C5" s="341"/>
      <c r="D5" s="341"/>
      <c r="E5" s="341"/>
      <c r="F5" s="341"/>
      <c r="G5" s="341"/>
      <c r="H5" s="10"/>
      <c r="I5" s="10"/>
    </row>
    <row r="6" spans="2:9" ht="45">
      <c r="B6" s="95" t="s">
        <v>18</v>
      </c>
      <c r="C6" s="95" t="s">
        <v>19</v>
      </c>
      <c r="D6" s="96" t="s">
        <v>20</v>
      </c>
      <c r="E6" s="97" t="str">
        <f>+"TOTAL ACTIVO NETO AL "&amp;UPPER(TEXT(indice!O2,"DD \D\E MMMM \D\E AAAA"))</f>
        <v>TOTAL ACTIVO NETO AL 31 DE DICIEMBRE DE 2018</v>
      </c>
      <c r="F6" s="10"/>
      <c r="G6" s="10"/>
      <c r="H6" s="10"/>
      <c r="I6" s="10"/>
    </row>
    <row r="7" spans="2:9">
      <c r="B7" s="88" t="s">
        <v>21</v>
      </c>
      <c r="C7" s="98">
        <v>2807809.3422942422</v>
      </c>
      <c r="D7" s="98">
        <v>93146.020000000019</v>
      </c>
      <c r="E7" s="100">
        <f>+C7+D7</f>
        <v>2900955.3622942423</v>
      </c>
      <c r="F7" s="10"/>
      <c r="G7" s="10"/>
      <c r="H7" s="10"/>
      <c r="I7" s="10"/>
    </row>
    <row r="8" spans="2:9">
      <c r="B8" s="89"/>
      <c r="C8" s="101"/>
      <c r="D8" s="101"/>
      <c r="E8" s="102"/>
    </row>
    <row r="9" spans="2:9">
      <c r="B9" s="90" t="s">
        <v>22</v>
      </c>
      <c r="C9" s="99"/>
      <c r="D9" s="99"/>
      <c r="E9" s="102"/>
      <c r="F9" s="12"/>
      <c r="G9" s="12"/>
      <c r="H9" s="12"/>
      <c r="I9" s="12"/>
    </row>
    <row r="10" spans="2:9">
      <c r="B10" s="91" t="s">
        <v>14</v>
      </c>
      <c r="C10" s="103">
        <v>9491197.1999999993</v>
      </c>
      <c r="D10" s="99"/>
      <c r="E10" s="103">
        <f t="shared" ref="E10:E13" si="0">+C10+D10</f>
        <v>9491197.1999999993</v>
      </c>
      <c r="F10" s="12"/>
      <c r="G10" s="12"/>
      <c r="H10" s="12"/>
      <c r="I10" s="12"/>
    </row>
    <row r="11" spans="2:9">
      <c r="B11" s="92" t="s">
        <v>23</v>
      </c>
      <c r="C11" s="103">
        <v>5343976.5599999996</v>
      </c>
      <c r="D11" s="99"/>
      <c r="E11" s="103">
        <f t="shared" si="0"/>
        <v>5343976.5599999996</v>
      </c>
      <c r="F11" s="13"/>
      <c r="G11" s="14"/>
      <c r="H11" s="13"/>
      <c r="I11" s="15"/>
    </row>
    <row r="12" spans="2:9">
      <c r="B12" s="92"/>
      <c r="C12" s="103"/>
      <c r="D12" s="103"/>
      <c r="E12" s="103"/>
      <c r="F12" s="13"/>
      <c r="G12" s="14"/>
      <c r="H12" s="13"/>
      <c r="I12" s="15"/>
    </row>
    <row r="13" spans="2:9">
      <c r="B13" s="92" t="s">
        <v>24</v>
      </c>
      <c r="C13" s="103"/>
      <c r="D13" s="103">
        <v>110851.67000000001</v>
      </c>
      <c r="E13" s="103">
        <f t="shared" si="0"/>
        <v>110851.67000000001</v>
      </c>
      <c r="F13" s="16"/>
      <c r="G13" s="104"/>
      <c r="H13" s="16"/>
      <c r="I13" s="16"/>
    </row>
    <row r="14" spans="2:9" ht="45">
      <c r="B14" s="94" t="s">
        <v>25</v>
      </c>
      <c r="C14" s="246">
        <f>+C7+C10-C11</f>
        <v>6955029.9822942419</v>
      </c>
      <c r="D14" s="247">
        <f>+D7+D13+D12</f>
        <v>203997.69000000003</v>
      </c>
      <c r="E14" s="97" t="str">
        <f>+"TOTAL ACTIVO NETO AL "&amp;UPPER(TEXT(indice!O3,"DD \D\E MMMM \D\E AAAA"))</f>
        <v>TOTAL ACTIVO NETO AL 31 DE DICIEMBRE DE 2019</v>
      </c>
      <c r="F14" s="18"/>
      <c r="G14" s="18"/>
      <c r="H14" s="18"/>
      <c r="I14" s="18"/>
    </row>
    <row r="15" spans="2:9" ht="15.75" thickBot="1">
      <c r="B15" s="18"/>
      <c r="C15" s="17"/>
      <c r="D15" s="17"/>
      <c r="E15" s="248">
        <f>+C14+D14</f>
        <v>7159027.6722942423</v>
      </c>
      <c r="F15" s="18"/>
      <c r="G15" s="18"/>
      <c r="H15" s="18"/>
      <c r="I15" s="18"/>
    </row>
    <row r="16" spans="2:9" ht="15.75" thickTop="1">
      <c r="B16" s="18"/>
      <c r="C16" s="18"/>
      <c r="D16" s="17"/>
      <c r="E16" s="18"/>
      <c r="F16" s="18"/>
      <c r="G16" s="18"/>
      <c r="H16" s="18"/>
      <c r="I16" s="18"/>
    </row>
    <row r="17" spans="2:9">
      <c r="B17" s="18"/>
      <c r="C17" s="19"/>
      <c r="D17" s="17"/>
      <c r="E17" s="17"/>
      <c r="F17" s="18"/>
      <c r="G17" s="18"/>
      <c r="H17" s="18"/>
      <c r="I17" s="18"/>
    </row>
    <row r="18" spans="2:9">
      <c r="B18" s="296" t="s">
        <v>290</v>
      </c>
      <c r="C18" s="19"/>
      <c r="D18" s="17"/>
      <c r="E18" s="17"/>
      <c r="F18" s="18"/>
      <c r="G18" s="18"/>
      <c r="H18" s="18"/>
      <c r="I18" s="18"/>
    </row>
  </sheetData>
  <mergeCells count="4">
    <mergeCell ref="B5:G5"/>
    <mergeCell ref="B2:E2"/>
    <mergeCell ref="B3:E3"/>
    <mergeCell ref="B4: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24"/>
  <sheetViews>
    <sheetView showGridLines="0" workbookViewId="0">
      <selection activeCell="C6" sqref="C5:E21"/>
    </sheetView>
  </sheetViews>
  <sheetFormatPr baseColWidth="10" defaultRowHeight="15"/>
  <cols>
    <col min="3" max="3" width="54.28515625" customWidth="1"/>
    <col min="4" max="4" width="27.28515625" customWidth="1"/>
    <col min="5" max="5" width="26.140625" customWidth="1"/>
  </cols>
  <sheetData>
    <row r="2" spans="3:6">
      <c r="C2" s="21"/>
      <c r="D2" s="22"/>
      <c r="E2" s="21"/>
      <c r="F2" s="21"/>
    </row>
    <row r="3" spans="3:6" ht="26.25">
      <c r="C3" s="345" t="s">
        <v>0</v>
      </c>
      <c r="D3" s="345"/>
      <c r="E3" s="345"/>
      <c r="F3" s="1"/>
    </row>
    <row r="4" spans="3:6" ht="20.25">
      <c r="C4" s="346" t="str">
        <f>+"ESTADOS DE INGRESOS Y EGRESOS AL  "&amp;UPPER(TEXT(indice!O3,"DD \D\E MMMM \D\E AAAA"))</f>
        <v>ESTADOS DE INGRESOS Y EGRESOS AL  31 DE DICIEMBRE DE 2019</v>
      </c>
      <c r="D4" s="346"/>
      <c r="E4" s="346"/>
    </row>
    <row r="5" spans="3:6">
      <c r="C5" s="113"/>
      <c r="D5" s="339">
        <f>+indice!P3</f>
        <v>2019</v>
      </c>
      <c r="E5" s="347">
        <f>+indice!P2</f>
        <v>2018</v>
      </c>
    </row>
    <row r="6" spans="3:6">
      <c r="C6" s="114"/>
      <c r="D6" s="340"/>
      <c r="E6" s="348"/>
    </row>
    <row r="7" spans="3:6">
      <c r="C7" s="115" t="s">
        <v>26</v>
      </c>
      <c r="D7" s="112"/>
      <c r="E7" s="116"/>
    </row>
    <row r="8" spans="3:6">
      <c r="C8" s="66"/>
      <c r="D8" s="117"/>
      <c r="E8" s="118"/>
    </row>
    <row r="9" spans="3:6">
      <c r="C9" s="66" t="s">
        <v>27</v>
      </c>
      <c r="D9" s="77"/>
      <c r="E9" s="121"/>
    </row>
    <row r="10" spans="3:6">
      <c r="C10" s="61" t="s">
        <v>28</v>
      </c>
      <c r="D10" s="77">
        <v>146718.44</v>
      </c>
      <c r="E10" s="121">
        <v>109782.16</v>
      </c>
    </row>
    <row r="11" spans="3:6">
      <c r="C11" s="120" t="s">
        <v>29</v>
      </c>
      <c r="D11" s="77">
        <v>2930.41</v>
      </c>
      <c r="E11" s="121">
        <v>4564.55</v>
      </c>
    </row>
    <row r="12" spans="3:6">
      <c r="C12" s="115" t="s">
        <v>30</v>
      </c>
      <c r="D12" s="110">
        <f>SUM(D9:D11)</f>
        <v>149648.85</v>
      </c>
      <c r="E12" s="123">
        <f>SUM(E9:E11)</f>
        <v>114346.71</v>
      </c>
    </row>
    <row r="13" spans="3:6">
      <c r="C13" s="66" t="s">
        <v>31</v>
      </c>
      <c r="D13" s="117"/>
      <c r="E13" s="118"/>
    </row>
    <row r="14" spans="3:6">
      <c r="C14" s="120" t="s">
        <v>32</v>
      </c>
      <c r="D14" s="77">
        <v>36695.93</v>
      </c>
      <c r="E14" s="121">
        <v>29422.75</v>
      </c>
      <c r="F14" s="26"/>
    </row>
    <row r="15" spans="3:6">
      <c r="C15" s="299" t="s">
        <v>33</v>
      </c>
      <c r="D15" s="77"/>
      <c r="E15" s="119"/>
    </row>
    <row r="16" spans="3:6">
      <c r="C16" s="120" t="s">
        <v>34</v>
      </c>
      <c r="D16" s="77">
        <v>794.62</v>
      </c>
      <c r="E16" s="121">
        <v>0</v>
      </c>
    </row>
    <row r="17" spans="3:5">
      <c r="C17" s="61" t="s">
        <v>35</v>
      </c>
      <c r="D17" s="77">
        <v>1306.6300000000001</v>
      </c>
      <c r="E17" s="121">
        <v>370.11999999999995</v>
      </c>
    </row>
    <row r="18" spans="3:5">
      <c r="C18" s="122" t="s">
        <v>36</v>
      </c>
      <c r="D18" s="110">
        <f>SUM(D14:D17)</f>
        <v>38797.18</v>
      </c>
      <c r="E18" s="123">
        <f>SUM(E14:E17)</f>
        <v>29792.87</v>
      </c>
    </row>
    <row r="19" spans="3:5" ht="15.75" thickBot="1">
      <c r="C19" s="124" t="s">
        <v>37</v>
      </c>
      <c r="D19" s="111">
        <f>+D12-D18</f>
        <v>110851.67000000001</v>
      </c>
      <c r="E19" s="125">
        <f>+E12-E18</f>
        <v>84553.840000000011</v>
      </c>
    </row>
    <row r="20" spans="3:5" ht="15.75" thickTop="1">
      <c r="C20" s="126"/>
      <c r="D20" s="127"/>
      <c r="E20" s="128"/>
    </row>
    <row r="21" spans="3:5">
      <c r="C21" s="114"/>
      <c r="D21" s="25"/>
      <c r="E21" s="129"/>
    </row>
    <row r="24" spans="3:5">
      <c r="C24" s="296" t="s">
        <v>290</v>
      </c>
    </row>
  </sheetData>
  <mergeCells count="4">
    <mergeCell ref="C3:E3"/>
    <mergeCell ref="C4:E4"/>
    <mergeCell ref="E5:E6"/>
    <mergeCell ref="D5:D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topLeftCell="A13" workbookViewId="0">
      <selection activeCell="B35" sqref="B35"/>
    </sheetView>
  </sheetViews>
  <sheetFormatPr baseColWidth="10" defaultColWidth="9.140625" defaultRowHeight="15"/>
  <cols>
    <col min="1" max="1" width="5.28515625" customWidth="1"/>
    <col min="2" max="2" width="64.5703125" customWidth="1"/>
    <col min="3" max="3" width="17" style="35" customWidth="1"/>
    <col min="4" max="4" width="22.140625" style="35" customWidth="1"/>
    <col min="5" max="5" width="8.85546875" customWidth="1"/>
    <col min="6" max="6" width="15.85546875" style="11" customWidth="1"/>
    <col min="7" max="7" width="18.28515625" style="11" bestFit="1" customWidth="1"/>
    <col min="8" max="8" width="10.140625" bestFit="1" customWidth="1"/>
  </cols>
  <sheetData>
    <row r="1" spans="1:9" s="27" customFormat="1" ht="14.25">
      <c r="A1" s="2"/>
      <c r="B1" s="21"/>
      <c r="C1" s="22"/>
      <c r="D1" s="21"/>
      <c r="E1" s="21"/>
      <c r="F1" s="31"/>
      <c r="G1" s="31"/>
    </row>
    <row r="2" spans="1:9" s="27" customFormat="1" ht="23.25">
      <c r="A2" s="2"/>
      <c r="B2" s="350" t="s">
        <v>0</v>
      </c>
      <c r="C2" s="350"/>
      <c r="D2" s="350"/>
      <c r="E2" s="1"/>
      <c r="F2" s="31"/>
      <c r="G2" s="31"/>
    </row>
    <row r="3" spans="1:9" s="27" customFormat="1">
      <c r="A3" s="2"/>
      <c r="B3" s="349" t="s">
        <v>38</v>
      </c>
      <c r="C3" s="349"/>
      <c r="D3" s="349"/>
      <c r="E3" s="23"/>
      <c r="F3" s="31"/>
      <c r="G3" s="31"/>
    </row>
    <row r="4" spans="1:9" ht="20.25">
      <c r="B4" s="346" t="str">
        <f>+"ESTADO DEL ACTIVO NETO AL "&amp;UPPER(TEXT(indice!O3,"DD \D\E MMMM \D\E AAAA"))</f>
        <v>ESTADO DEL ACTIVO NETO AL 31 DE DICIEMBRE DE 2019</v>
      </c>
      <c r="C4" s="346"/>
      <c r="D4" s="346"/>
    </row>
    <row r="5" spans="1:9" ht="21.75" customHeight="1">
      <c r="B5" s="132"/>
      <c r="C5" s="131"/>
      <c r="D5" s="133"/>
    </row>
    <row r="6" spans="1:9">
      <c r="B6" s="134" t="s">
        <v>39</v>
      </c>
      <c r="C6" s="190">
        <f>+indice!P3</f>
        <v>2019</v>
      </c>
      <c r="D6" s="191">
        <f>+indice!P2</f>
        <v>2018</v>
      </c>
    </row>
    <row r="7" spans="1:9" ht="17.25" customHeight="1">
      <c r="B7" s="135" t="s">
        <v>40</v>
      </c>
      <c r="C7" s="136"/>
      <c r="D7" s="137"/>
    </row>
    <row r="8" spans="1:9" ht="15" customHeight="1">
      <c r="B8" s="135" t="s">
        <v>41</v>
      </c>
      <c r="C8" s="136"/>
      <c r="D8" s="137"/>
    </row>
    <row r="9" spans="1:9" ht="15" customHeight="1">
      <c r="B9" s="138" t="s">
        <v>42</v>
      </c>
      <c r="C9" s="145">
        <v>4000</v>
      </c>
      <c r="D9" s="146">
        <v>4000</v>
      </c>
      <c r="H9" s="11"/>
      <c r="I9" s="11"/>
    </row>
    <row r="10" spans="1:9" ht="14.25" customHeight="1">
      <c r="B10" s="139" t="s">
        <v>291</v>
      </c>
      <c r="C10" s="145">
        <v>538019.15</v>
      </c>
      <c r="D10" s="146">
        <v>323730.03999999998</v>
      </c>
      <c r="H10" s="11"/>
      <c r="I10" s="11"/>
    </row>
    <row r="11" spans="1:9" ht="14.25" customHeight="1">
      <c r="B11" s="138"/>
      <c r="C11" s="145"/>
      <c r="D11" s="146"/>
      <c r="H11" s="11"/>
      <c r="I11" s="11"/>
    </row>
    <row r="12" spans="1:9">
      <c r="B12" s="139"/>
      <c r="C12" s="147">
        <f>SUM(C9:C11)</f>
        <v>542019.15</v>
      </c>
      <c r="D12" s="148">
        <f>SUM(D9:D11)</f>
        <v>327730.03999999998</v>
      </c>
      <c r="H12" s="11"/>
      <c r="I12" s="11"/>
    </row>
    <row r="13" spans="1:9">
      <c r="B13" s="135" t="s">
        <v>43</v>
      </c>
      <c r="C13" s="145"/>
      <c r="D13" s="146"/>
      <c r="H13" s="11"/>
      <c r="I13" s="11"/>
    </row>
    <row r="14" spans="1:9">
      <c r="B14" s="135" t="s">
        <v>292</v>
      </c>
      <c r="C14" s="145">
        <v>2300789.04</v>
      </c>
      <c r="D14" s="146">
        <v>462057.36099999998</v>
      </c>
      <c r="H14" s="11"/>
      <c r="I14" s="11"/>
    </row>
    <row r="15" spans="1:9">
      <c r="B15" s="135" t="s">
        <v>44</v>
      </c>
      <c r="C15" s="145">
        <v>0</v>
      </c>
      <c r="D15" s="146">
        <v>0</v>
      </c>
      <c r="H15" s="11"/>
      <c r="I15" s="11"/>
    </row>
    <row r="16" spans="1:9">
      <c r="B16" s="135"/>
      <c r="C16" s="147">
        <f>SUM(C14:C15)</f>
        <v>2300789.04</v>
      </c>
      <c r="D16" s="148">
        <f>SUM(D14:D15)</f>
        <v>462057.36099999998</v>
      </c>
      <c r="H16" s="11"/>
      <c r="I16" s="11"/>
    </row>
    <row r="17" spans="2:9">
      <c r="B17" s="135"/>
      <c r="C17" s="147">
        <f>+C12+C16</f>
        <v>2842808.19</v>
      </c>
      <c r="D17" s="148">
        <f>+D12+D16</f>
        <v>789787.40099999995</v>
      </c>
      <c r="H17" s="11"/>
      <c r="I17" s="11"/>
    </row>
    <row r="18" spans="2:9">
      <c r="B18" s="135" t="s">
        <v>45</v>
      </c>
      <c r="C18" s="140"/>
      <c r="D18" s="256"/>
      <c r="H18" s="11"/>
      <c r="I18" s="11"/>
    </row>
    <row r="19" spans="2:9">
      <c r="B19" s="135" t="s">
        <v>43</v>
      </c>
      <c r="C19" s="140"/>
      <c r="D19" s="256"/>
      <c r="H19" s="11"/>
      <c r="I19" s="11"/>
    </row>
    <row r="20" spans="2:9">
      <c r="B20" s="135" t="s">
        <v>292</v>
      </c>
      <c r="C20" s="257">
        <v>4322329.34</v>
      </c>
      <c r="D20" s="258">
        <v>2112024.2100000004</v>
      </c>
      <c r="H20" s="11"/>
      <c r="I20" s="11"/>
    </row>
    <row r="21" spans="2:9">
      <c r="B21" s="135" t="s">
        <v>44</v>
      </c>
      <c r="C21" s="259">
        <v>0</v>
      </c>
      <c r="D21" s="260">
        <v>0</v>
      </c>
      <c r="H21" s="11"/>
      <c r="I21" s="11"/>
    </row>
    <row r="22" spans="2:9">
      <c r="B22" s="135"/>
      <c r="C22" s="155">
        <f>SUM(C20:C21)</f>
        <v>4322329.34</v>
      </c>
      <c r="D22" s="156">
        <f>SUM(D20:D21)</f>
        <v>2112024.2100000004</v>
      </c>
      <c r="H22" s="11"/>
      <c r="I22" s="11"/>
    </row>
    <row r="23" spans="2:9" ht="15.75" thickBot="1">
      <c r="B23" s="135" t="s">
        <v>46</v>
      </c>
      <c r="C23" s="157">
        <f>+C17+C22</f>
        <v>7165137.5299999993</v>
      </c>
      <c r="D23" s="158">
        <f>+D17+D22</f>
        <v>2901811.6110000005</v>
      </c>
      <c r="H23" s="11"/>
      <c r="I23" s="11"/>
    </row>
    <row r="24" spans="2:9" ht="15.75" thickTop="1">
      <c r="B24" s="142" t="s">
        <v>47</v>
      </c>
      <c r="C24" s="130"/>
      <c r="D24" s="141"/>
      <c r="H24" s="11"/>
      <c r="I24" s="11"/>
    </row>
    <row r="25" spans="2:9">
      <c r="B25" s="135" t="s">
        <v>48</v>
      </c>
      <c r="C25" s="145"/>
      <c r="D25" s="146"/>
      <c r="H25" s="11"/>
      <c r="I25" s="11"/>
    </row>
    <row r="26" spans="2:9">
      <c r="B26" s="135" t="s">
        <v>49</v>
      </c>
      <c r="C26" s="145"/>
      <c r="D26" s="146"/>
      <c r="H26" s="11"/>
      <c r="I26" s="11"/>
    </row>
    <row r="27" spans="2:9">
      <c r="B27" s="139" t="s">
        <v>50</v>
      </c>
      <c r="C27" s="145">
        <v>6109.91</v>
      </c>
      <c r="D27" s="146">
        <v>856.3</v>
      </c>
      <c r="H27" s="11"/>
      <c r="I27" s="11"/>
    </row>
    <row r="28" spans="2:9">
      <c r="B28" s="138" t="s">
        <v>51</v>
      </c>
      <c r="C28" s="145">
        <v>0</v>
      </c>
      <c r="D28" s="146">
        <v>0</v>
      </c>
      <c r="H28" s="11"/>
      <c r="I28" s="11"/>
    </row>
    <row r="29" spans="2:9" ht="15.75" customHeight="1">
      <c r="B29" s="135" t="s">
        <v>52</v>
      </c>
      <c r="C29" s="147">
        <f>SUM(C27:C28)</f>
        <v>6109.91</v>
      </c>
      <c r="D29" s="148">
        <f>SUM(D27:D28)</f>
        <v>856.3</v>
      </c>
      <c r="H29" s="11"/>
      <c r="I29" s="36"/>
    </row>
    <row r="30" spans="2:9">
      <c r="B30" s="135" t="s">
        <v>53</v>
      </c>
      <c r="C30" s="149">
        <f>+C23-C29</f>
        <v>7159027.6199999992</v>
      </c>
      <c r="D30" s="150">
        <f>+D23-D29</f>
        <v>2900955.3110000007</v>
      </c>
    </row>
    <row r="31" spans="2:9">
      <c r="B31" s="135" t="s">
        <v>54</v>
      </c>
      <c r="C31" s="151">
        <v>66529.368954000005</v>
      </c>
      <c r="D31" s="152">
        <v>27880.322302</v>
      </c>
      <c r="G31" s="36"/>
    </row>
    <row r="32" spans="2:9" ht="15.75" thickBot="1">
      <c r="B32" s="135" t="s">
        <v>55</v>
      </c>
      <c r="C32" s="153">
        <f>+C30/C31</f>
        <v>107.60702728068745</v>
      </c>
      <c r="D32" s="154">
        <f>+D30/D31</f>
        <v>104.05027888762606</v>
      </c>
      <c r="G32" s="36"/>
    </row>
    <row r="33" spans="2:6" ht="15.75" thickTop="1">
      <c r="B33" s="142"/>
      <c r="C33" s="143"/>
      <c r="D33" s="144"/>
      <c r="E33" s="37"/>
    </row>
    <row r="34" spans="2:6">
      <c r="C34" s="37"/>
      <c r="D34" s="37"/>
      <c r="E34" s="37"/>
    </row>
    <row r="35" spans="2:6">
      <c r="B35" s="296" t="s">
        <v>290</v>
      </c>
      <c r="C35" s="37"/>
      <c r="D35" s="37"/>
      <c r="E35" s="37"/>
      <c r="F35" s="37"/>
    </row>
    <row r="36" spans="2:6">
      <c r="B36" s="20"/>
      <c r="C36" s="37"/>
      <c r="D36" s="37"/>
      <c r="E36" s="37"/>
      <c r="F36" s="37"/>
    </row>
    <row r="37" spans="2:6">
      <c r="B37" s="9"/>
      <c r="C37" s="37"/>
      <c r="D37" s="37"/>
      <c r="E37" s="37"/>
    </row>
    <row r="38" spans="2:6">
      <c r="B38" s="20"/>
      <c r="C38" s="37"/>
      <c r="D38" s="37"/>
      <c r="E38" s="37"/>
    </row>
    <row r="39" spans="2:6">
      <c r="C39" s="37"/>
      <c r="D39" s="37"/>
      <c r="E39" s="37"/>
    </row>
    <row r="40" spans="2:6">
      <c r="C40" s="37"/>
      <c r="D40" s="37"/>
      <c r="E40" s="37"/>
    </row>
    <row r="41" spans="2:6">
      <c r="C41" s="37"/>
      <c r="D41" s="37"/>
      <c r="E41" s="37"/>
    </row>
    <row r="42" spans="2:6">
      <c r="C42" s="37"/>
      <c r="D42" s="37"/>
      <c r="E42" s="37"/>
    </row>
    <row r="43" spans="2:6">
      <c r="C43" s="37"/>
      <c r="D43" s="37"/>
      <c r="E43" s="37"/>
    </row>
    <row r="44" spans="2:6">
      <c r="C44" s="37"/>
      <c r="D44" s="37"/>
      <c r="E44" s="37"/>
    </row>
    <row r="45" spans="2:6">
      <c r="C45" s="37"/>
      <c r="D45" s="37"/>
      <c r="E45" s="37"/>
    </row>
    <row r="46" spans="2:6">
      <c r="C46" s="37"/>
      <c r="D46" s="37"/>
      <c r="E46" s="37"/>
    </row>
    <row r="47" spans="2:6">
      <c r="C47" s="37"/>
      <c r="D47" s="37"/>
      <c r="E47" s="37"/>
    </row>
    <row r="48" spans="2:6">
      <c r="C48" s="37"/>
      <c r="D48" s="37"/>
      <c r="E48" s="37"/>
    </row>
    <row r="49" spans="3:5">
      <c r="C49" s="37"/>
      <c r="D49" s="37"/>
      <c r="E49" s="37"/>
    </row>
    <row r="50" spans="3:5">
      <c r="C50" s="37"/>
      <c r="D50" s="37"/>
      <c r="E50" s="37"/>
    </row>
    <row r="51" spans="3:5" ht="21" customHeight="1"/>
  </sheetData>
  <mergeCells count="3">
    <mergeCell ref="B3:D3"/>
    <mergeCell ref="B2:D2"/>
    <mergeCell ref="B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topLeftCell="A5" workbookViewId="0">
      <selection activeCell="D39" sqref="D39"/>
    </sheetView>
  </sheetViews>
  <sheetFormatPr baseColWidth="10" defaultColWidth="9.140625" defaultRowHeight="15"/>
  <cols>
    <col min="1" max="1" width="11.42578125" customWidth="1"/>
    <col min="2" max="2" width="62.42578125" customWidth="1"/>
    <col min="3" max="3" width="17.5703125" style="35" customWidth="1"/>
    <col min="4" max="4" width="17.85546875" style="35" customWidth="1"/>
    <col min="5" max="5" width="8.85546875" customWidth="1"/>
    <col min="6" max="6" width="13" style="11" bestFit="1" customWidth="1"/>
    <col min="7" max="7" width="17.85546875" style="11" bestFit="1" customWidth="1"/>
    <col min="8" max="8" width="16.85546875" bestFit="1" customWidth="1"/>
  </cols>
  <sheetData>
    <row r="1" spans="1:8" s="27" customFormat="1" ht="14.25">
      <c r="A1" s="2"/>
      <c r="B1" s="21"/>
      <c r="C1" s="22"/>
      <c r="D1" s="21"/>
      <c r="E1" s="21"/>
      <c r="F1" s="31"/>
      <c r="G1" s="31"/>
    </row>
    <row r="2" spans="1:8" s="27" customFormat="1" ht="26.25" customHeight="1">
      <c r="A2" s="2"/>
      <c r="B2" s="350" t="s">
        <v>0</v>
      </c>
      <c r="C2" s="350"/>
      <c r="D2" s="350"/>
      <c r="E2" s="51"/>
      <c r="F2" s="31"/>
      <c r="G2" s="31"/>
    </row>
    <row r="3" spans="1:8" s="27" customFormat="1">
      <c r="A3" s="2"/>
      <c r="B3" s="354" t="s">
        <v>56</v>
      </c>
      <c r="C3" s="354"/>
      <c r="D3" s="354"/>
      <c r="E3" s="52"/>
      <c r="F3" s="31"/>
      <c r="G3" s="31"/>
    </row>
    <row r="4" spans="1:8" ht="21.75" customHeight="1">
      <c r="B4" s="346" t="str">
        <f>+"ESTADO DEL ACTIVO NETO AL "&amp;UPPER(TEXT(indice!O3,"DD \D\E MMMM \D\E AAAA"))</f>
        <v>ESTADO DEL ACTIVO NETO AL 31 DE DICIEMBRE DE 2019</v>
      </c>
      <c r="C4" s="346"/>
      <c r="D4" s="346"/>
      <c r="E4" s="11"/>
    </row>
    <row r="5" spans="1:8" ht="21.75" customHeight="1">
      <c r="B5" s="165"/>
      <c r="C5" s="337">
        <f>+indice!P3</f>
        <v>2019</v>
      </c>
      <c r="D5" s="352">
        <f>+indice!P2</f>
        <v>2018</v>
      </c>
      <c r="E5" s="11"/>
    </row>
    <row r="6" spans="1:8">
      <c r="B6" s="166" t="s">
        <v>39</v>
      </c>
      <c r="C6" s="351"/>
      <c r="D6" s="353"/>
    </row>
    <row r="7" spans="1:8" ht="17.25" customHeight="1">
      <c r="B7" s="66" t="s">
        <v>40</v>
      </c>
      <c r="C7" s="168"/>
      <c r="D7" s="169"/>
    </row>
    <row r="8" spans="1:8" ht="15" customHeight="1">
      <c r="B8" s="66" t="s">
        <v>41</v>
      </c>
      <c r="C8" s="168"/>
      <c r="D8" s="169"/>
    </row>
    <row r="9" spans="1:8" ht="15" customHeight="1">
      <c r="B9" s="61" t="s">
        <v>42</v>
      </c>
      <c r="C9" s="168">
        <v>25769320</v>
      </c>
      <c r="D9" s="169">
        <v>23840560</v>
      </c>
      <c r="H9" s="11"/>
    </row>
    <row r="10" spans="1:8" ht="14.25" customHeight="1">
      <c r="B10" s="170" t="s">
        <v>291</v>
      </c>
      <c r="C10" s="168">
        <v>3466096910.6195002</v>
      </c>
      <c r="D10" s="169">
        <v>1929476361</v>
      </c>
    </row>
    <row r="11" spans="1:8" ht="14.25" customHeight="1">
      <c r="B11" s="61"/>
      <c r="C11" s="168"/>
      <c r="D11" s="169"/>
      <c r="F11"/>
      <c r="G11"/>
    </row>
    <row r="12" spans="1:8">
      <c r="B12" s="170"/>
      <c r="C12" s="160">
        <f>SUM(C9:C11)</f>
        <v>3491866230.6195002</v>
      </c>
      <c r="D12" s="171">
        <f>SUM(D9:D11)</f>
        <v>1953316921</v>
      </c>
      <c r="F12"/>
      <c r="G12"/>
    </row>
    <row r="13" spans="1:8">
      <c r="B13" s="66" t="s">
        <v>43</v>
      </c>
      <c r="C13" s="168"/>
      <c r="D13" s="169"/>
      <c r="F13"/>
      <c r="G13"/>
    </row>
    <row r="14" spans="1:8">
      <c r="B14" s="66" t="s">
        <v>292</v>
      </c>
      <c r="C14" s="168">
        <v>14822442256.0632</v>
      </c>
      <c r="D14" s="169">
        <v>2753926560</v>
      </c>
      <c r="F14" s="145"/>
      <c r="G14" s="261"/>
      <c r="H14" s="255"/>
    </row>
    <row r="15" spans="1:8">
      <c r="B15" s="66" t="s">
        <v>44</v>
      </c>
      <c r="C15" s="168">
        <v>0</v>
      </c>
      <c r="D15" s="169">
        <v>0</v>
      </c>
      <c r="F15"/>
      <c r="G15"/>
    </row>
    <row r="16" spans="1:8">
      <c r="B16" s="66"/>
      <c r="C16" s="160">
        <f>SUM(C14:C15)</f>
        <v>14822442256.0632</v>
      </c>
      <c r="D16" s="171">
        <f>SUM(D14:D15)</f>
        <v>2753926560</v>
      </c>
      <c r="F16"/>
      <c r="G16"/>
    </row>
    <row r="17" spans="2:8">
      <c r="B17" s="66" t="s">
        <v>57</v>
      </c>
      <c r="C17" s="160">
        <f>+C12+C16</f>
        <v>18314308486.682701</v>
      </c>
      <c r="D17" s="171">
        <f>+D12+D16</f>
        <v>4707243481</v>
      </c>
      <c r="F17"/>
      <c r="G17"/>
    </row>
    <row r="18" spans="2:8">
      <c r="B18" s="66"/>
      <c r="C18" s="172"/>
      <c r="D18" s="173"/>
      <c r="F18"/>
      <c r="G18"/>
    </row>
    <row r="19" spans="2:8">
      <c r="B19" s="66" t="s">
        <v>45</v>
      </c>
      <c r="C19" s="172"/>
      <c r="D19" s="173"/>
      <c r="F19"/>
      <c r="G19"/>
    </row>
    <row r="20" spans="2:8">
      <c r="B20" s="66" t="s">
        <v>43</v>
      </c>
      <c r="C20" s="172"/>
      <c r="D20" s="173"/>
      <c r="F20"/>
      <c r="G20"/>
      <c r="H20" s="255"/>
    </row>
    <row r="21" spans="2:8">
      <c r="B21" s="66" t="s">
        <v>292</v>
      </c>
      <c r="C21" s="168">
        <v>27845871976.9622</v>
      </c>
      <c r="D21" s="262">
        <v>12587959975</v>
      </c>
      <c r="F21" s="257"/>
      <c r="G21" s="261"/>
    </row>
    <row r="22" spans="2:8">
      <c r="B22" s="66" t="s">
        <v>44</v>
      </c>
      <c r="C22" s="263">
        <v>0</v>
      </c>
      <c r="D22" s="262">
        <v>0</v>
      </c>
      <c r="F22" s="255"/>
      <c r="G22"/>
    </row>
    <row r="23" spans="2:8">
      <c r="B23" s="66" t="s">
        <v>58</v>
      </c>
      <c r="C23" s="160">
        <f>SUM(C21:C22)</f>
        <v>27845871976.9622</v>
      </c>
      <c r="D23" s="171">
        <f>SUM(D21:D22)</f>
        <v>12587959975</v>
      </c>
      <c r="F23"/>
      <c r="G23"/>
    </row>
    <row r="24" spans="2:8">
      <c r="B24" s="66"/>
      <c r="C24" s="172"/>
      <c r="D24" s="173"/>
    </row>
    <row r="25" spans="2:8" ht="15.75" thickBot="1">
      <c r="B25" s="66" t="s">
        <v>46</v>
      </c>
      <c r="C25" s="161">
        <f>+C17+C23</f>
        <v>46160180463.644897</v>
      </c>
      <c r="D25" s="174">
        <f>+D17+D23</f>
        <v>17295203456</v>
      </c>
    </row>
    <row r="26" spans="2:8" ht="27.75" customHeight="1" thickTop="1">
      <c r="B26" s="166" t="s">
        <v>47</v>
      </c>
      <c r="C26" s="159"/>
      <c r="D26" s="167"/>
    </row>
    <row r="27" spans="2:8">
      <c r="B27" s="66" t="s">
        <v>48</v>
      </c>
      <c r="C27" s="168"/>
      <c r="D27" s="169"/>
    </row>
    <row r="28" spans="2:8">
      <c r="B28" s="66" t="s">
        <v>49</v>
      </c>
      <c r="C28" s="168"/>
      <c r="D28" s="169"/>
    </row>
    <row r="29" spans="2:8">
      <c r="B29" s="170" t="s">
        <v>50</v>
      </c>
      <c r="C29" s="168">
        <v>39362056.4903</v>
      </c>
      <c r="D29" s="169">
        <v>5103668</v>
      </c>
    </row>
    <row r="30" spans="2:8">
      <c r="B30" s="61" t="s">
        <v>51</v>
      </c>
      <c r="C30" s="168">
        <v>0</v>
      </c>
      <c r="D30" s="169">
        <v>0</v>
      </c>
    </row>
    <row r="31" spans="2:8" ht="15.75" customHeight="1">
      <c r="B31" s="66" t="s">
        <v>52</v>
      </c>
      <c r="C31" s="160">
        <f>SUM(C29:C30)</f>
        <v>39362056.4903</v>
      </c>
      <c r="D31" s="171">
        <f>SUM(D29:D30)</f>
        <v>5103668</v>
      </c>
    </row>
    <row r="32" spans="2:8">
      <c r="B32" s="66" t="s">
        <v>53</v>
      </c>
      <c r="C32" s="162">
        <f>+C25-C31</f>
        <v>46120818407.154594</v>
      </c>
      <c r="D32" s="175">
        <f>+D25-D31</f>
        <v>17290099788</v>
      </c>
    </row>
    <row r="33" spans="2:4">
      <c r="B33" s="66" t="s">
        <v>54</v>
      </c>
      <c r="C33" s="151">
        <v>66529.368954000005</v>
      </c>
      <c r="D33" s="152">
        <v>27880.322302</v>
      </c>
    </row>
    <row r="34" spans="2:4" ht="15.75" thickBot="1">
      <c r="B34" s="66" t="s">
        <v>55</v>
      </c>
      <c r="C34" s="163">
        <f>+C32/C33</f>
        <v>693239.98006119113</v>
      </c>
      <c r="D34" s="176">
        <f>+D32/D33</f>
        <v>620154.22923427576</v>
      </c>
    </row>
    <row r="35" spans="2:4" ht="15.75" thickTop="1">
      <c r="B35" s="142"/>
      <c r="C35" s="28"/>
      <c r="D35" s="177"/>
    </row>
    <row r="36" spans="2:4">
      <c r="C36" s="11"/>
      <c r="D36" s="11"/>
    </row>
    <row r="37" spans="2:4">
      <c r="B37" s="296" t="s">
        <v>290</v>
      </c>
      <c r="C37" s="11"/>
      <c r="D37" s="11"/>
    </row>
    <row r="38" spans="2:4">
      <c r="B38" s="20"/>
      <c r="C38" s="11"/>
      <c r="D38" s="11"/>
    </row>
    <row r="39" spans="2:4">
      <c r="B39" s="9"/>
      <c r="C39" s="11"/>
      <c r="D39" s="11"/>
    </row>
    <row r="40" spans="2:4">
      <c r="B40" s="20"/>
      <c r="C40" s="11"/>
      <c r="D40" s="11"/>
    </row>
    <row r="41" spans="2:4">
      <c r="C41" s="11"/>
      <c r="D41" s="11"/>
    </row>
    <row r="42" spans="2:4">
      <c r="C42" s="11"/>
      <c r="D42" s="11"/>
    </row>
    <row r="43" spans="2:4">
      <c r="C43" s="11"/>
      <c r="D43" s="11"/>
    </row>
    <row r="44" spans="2:4">
      <c r="C44" s="11"/>
      <c r="D44" s="11"/>
    </row>
    <row r="45" spans="2:4">
      <c r="C45" s="11"/>
      <c r="D45" s="11"/>
    </row>
    <row r="46" spans="2:4">
      <c r="C46" s="11"/>
      <c r="D46" s="11"/>
    </row>
    <row r="47" spans="2:4">
      <c r="C47" s="11"/>
      <c r="D47" s="11"/>
    </row>
    <row r="48" spans="2:4">
      <c r="C48" s="11"/>
      <c r="D48" s="11"/>
    </row>
    <row r="49" spans="3:4">
      <c r="C49" s="11"/>
      <c r="D49" s="11"/>
    </row>
    <row r="50" spans="3:4">
      <c r="C50" s="11"/>
      <c r="D50" s="11"/>
    </row>
    <row r="51" spans="3:4">
      <c r="C51" s="11"/>
      <c r="D51" s="11"/>
    </row>
    <row r="53" spans="3:4" ht="21" customHeight="1"/>
  </sheetData>
  <mergeCells count="5">
    <mergeCell ref="B2:D2"/>
    <mergeCell ref="B4:D4"/>
    <mergeCell ref="C5:C6"/>
    <mergeCell ref="D5:D6"/>
    <mergeCell ref="B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4"/>
  <sheetViews>
    <sheetView showGridLines="0" workbookViewId="0">
      <selection activeCell="C23" sqref="C23"/>
    </sheetView>
  </sheetViews>
  <sheetFormatPr baseColWidth="10" defaultColWidth="9.140625" defaultRowHeight="15"/>
  <cols>
    <col min="1" max="1" width="11.42578125" customWidth="1"/>
    <col min="2" max="2" width="58.42578125" customWidth="1"/>
    <col min="3" max="3" width="17.85546875" customWidth="1"/>
    <col min="4" max="4" width="17.140625" customWidth="1"/>
    <col min="6" max="6" width="13.7109375" bestFit="1" customWidth="1"/>
  </cols>
  <sheetData>
    <row r="1" spans="2:7">
      <c r="B1" s="21"/>
      <c r="C1" s="22"/>
      <c r="D1" s="21"/>
      <c r="E1" s="21"/>
    </row>
    <row r="2" spans="2:7" ht="23.25">
      <c r="B2" s="356" t="s">
        <v>0</v>
      </c>
      <c r="C2" s="356"/>
      <c r="D2" s="356"/>
      <c r="E2" s="1"/>
    </row>
    <row r="3" spans="2:7">
      <c r="B3" s="355" t="s">
        <v>59</v>
      </c>
      <c r="C3" s="355"/>
      <c r="D3" s="355"/>
      <c r="E3" s="23"/>
    </row>
    <row r="4" spans="2:7" ht="20.25">
      <c r="B4" s="346" t="str">
        <f>+"ESTADOS DE RESULTADOS AL  "&amp;UPPER(TEXT(indice!O3,"DD \D\E MMMM \D\E AAAA"))</f>
        <v>ESTADOS DE RESULTADOS AL  31 DE DICIEMBRE DE 2019</v>
      </c>
      <c r="C4" s="346"/>
      <c r="D4" s="346"/>
    </row>
    <row r="5" spans="2:7">
      <c r="B5" s="113"/>
      <c r="C5" s="337">
        <f>+indice!P3</f>
        <v>2019</v>
      </c>
      <c r="D5" s="352">
        <f>+indice!P2</f>
        <v>2018</v>
      </c>
    </row>
    <row r="6" spans="2:7">
      <c r="B6" s="114"/>
      <c r="C6" s="351"/>
      <c r="D6" s="353"/>
      <c r="F6" s="11"/>
      <c r="G6" s="11"/>
    </row>
    <row r="7" spans="2:7">
      <c r="B7" s="115" t="s">
        <v>26</v>
      </c>
      <c r="C7" s="178"/>
      <c r="D7" s="179"/>
      <c r="F7" s="11"/>
    </row>
    <row r="8" spans="2:7">
      <c r="B8" s="139"/>
      <c r="C8" s="127"/>
      <c r="D8" s="128"/>
      <c r="F8" s="11"/>
    </row>
    <row r="9" spans="2:7">
      <c r="B9" s="66"/>
      <c r="C9" s="182"/>
      <c r="D9" s="183"/>
      <c r="F9" s="11"/>
    </row>
    <row r="10" spans="2:7">
      <c r="B10" s="61" t="s">
        <v>27</v>
      </c>
      <c r="C10" s="182"/>
      <c r="D10" s="183"/>
    </row>
    <row r="11" spans="2:7">
      <c r="B11" s="61" t="s">
        <v>28</v>
      </c>
      <c r="C11" s="182">
        <v>945208607.56519997</v>
      </c>
      <c r="D11" s="183">
        <v>654317043.10240006</v>
      </c>
    </row>
    <row r="12" spans="2:7">
      <c r="B12" s="120" t="s">
        <v>29</v>
      </c>
      <c r="C12" s="182">
        <v>18878668.2553</v>
      </c>
      <c r="D12" s="183">
        <v>27205357.037000004</v>
      </c>
    </row>
    <row r="13" spans="2:7">
      <c r="B13" s="115" t="s">
        <v>30</v>
      </c>
      <c r="C13" s="184">
        <f>SUM(C10:C12)</f>
        <v>964087275.82050002</v>
      </c>
      <c r="D13" s="185">
        <f>SUM(D10:D12)</f>
        <v>681522400.13940012</v>
      </c>
    </row>
    <row r="14" spans="2:7">
      <c r="B14" s="66" t="s">
        <v>31</v>
      </c>
      <c r="C14" s="182"/>
      <c r="D14" s="183"/>
    </row>
    <row r="15" spans="2:7">
      <c r="B15" s="120" t="s">
        <v>32</v>
      </c>
      <c r="C15" s="182">
        <v>236407290.71689999</v>
      </c>
      <c r="D15" s="183">
        <v>175363709.185</v>
      </c>
      <c r="E15" s="26"/>
    </row>
    <row r="16" spans="2:7" hidden="1">
      <c r="B16" s="189" t="s">
        <v>33</v>
      </c>
      <c r="C16" s="182"/>
      <c r="D16" s="183"/>
    </row>
    <row r="17" spans="2:8">
      <c r="B17" s="120" t="s">
        <v>34</v>
      </c>
      <c r="C17" s="182">
        <v>5119204.2646000003</v>
      </c>
      <c r="D17" s="183">
        <v>0</v>
      </c>
    </row>
    <row r="18" spans="2:8">
      <c r="B18" s="61" t="s">
        <v>35</v>
      </c>
      <c r="C18" s="186">
        <v>8417741.6479000002</v>
      </c>
      <c r="D18" s="183">
        <v>2205967.0167999999</v>
      </c>
      <c r="F18" s="31"/>
    </row>
    <row r="19" spans="2:8">
      <c r="B19" s="122" t="s">
        <v>36</v>
      </c>
      <c r="C19" s="184">
        <f>SUM(C15:C18)</f>
        <v>249944236.62940001</v>
      </c>
      <c r="D19" s="185">
        <f>SUM(D15:D18)</f>
        <v>177569676.20179999</v>
      </c>
    </row>
    <row r="20" spans="2:8" ht="15.75" thickBot="1">
      <c r="B20" s="124" t="s">
        <v>37</v>
      </c>
      <c r="C20" s="187">
        <f>+C13-C19</f>
        <v>714143039.1911</v>
      </c>
      <c r="D20" s="188">
        <f>+D13-D19</f>
        <v>503952723.93760014</v>
      </c>
    </row>
    <row r="21" spans="2:8" ht="15.75" thickTop="1">
      <c r="B21" s="180"/>
      <c r="C21" s="29"/>
      <c r="D21" s="181"/>
    </row>
    <row r="22" spans="2:8">
      <c r="B22" s="30"/>
      <c r="C22" s="26"/>
      <c r="D22" s="26"/>
    </row>
    <row r="23" spans="2:8">
      <c r="B23" s="32"/>
      <c r="C23" s="33"/>
      <c r="D23" s="33"/>
      <c r="H23" s="26"/>
    </row>
    <row r="24" spans="2:8">
      <c r="B24" s="296" t="s">
        <v>290</v>
      </c>
      <c r="C24" s="26"/>
      <c r="D24" s="26"/>
    </row>
    <row r="25" spans="2:8">
      <c r="B25" s="20"/>
      <c r="C25" s="26"/>
      <c r="D25" s="26"/>
      <c r="H25" s="26"/>
    </row>
    <row r="26" spans="2:8">
      <c r="B26" s="9"/>
      <c r="C26" s="26"/>
      <c r="D26" s="26"/>
    </row>
    <row r="27" spans="2:8">
      <c r="B27" s="20"/>
      <c r="C27" s="26"/>
      <c r="D27" s="26"/>
    </row>
    <row r="28" spans="2:8">
      <c r="B28" s="9"/>
      <c r="C28" s="33"/>
      <c r="D28" s="33"/>
    </row>
    <row r="29" spans="2:8">
      <c r="B29" s="9"/>
      <c r="C29" s="26"/>
      <c r="D29" s="26"/>
    </row>
    <row r="30" spans="2:8">
      <c r="B30" s="27"/>
      <c r="C30" s="26"/>
      <c r="D30" s="26"/>
    </row>
    <row r="31" spans="2:8">
      <c r="B31" s="9"/>
      <c r="C31" s="26"/>
      <c r="D31" s="26"/>
    </row>
    <row r="32" spans="2:8">
      <c r="B32" s="27"/>
      <c r="C32" s="26"/>
      <c r="D32" s="26"/>
    </row>
    <row r="33" spans="2:4">
      <c r="B33" s="9"/>
      <c r="C33" s="33"/>
      <c r="D33" s="33"/>
    </row>
    <row r="34" spans="2:4">
      <c r="B34" s="27"/>
      <c r="C34" s="26"/>
      <c r="D34" s="26"/>
    </row>
    <row r="35" spans="2:4">
      <c r="B35" s="9"/>
      <c r="C35" s="26"/>
      <c r="D35" s="26"/>
    </row>
    <row r="36" spans="2:4">
      <c r="B36" s="9"/>
      <c r="C36" s="26"/>
      <c r="D36" s="26"/>
    </row>
    <row r="37" spans="2:4">
      <c r="B37" s="9"/>
      <c r="C37" s="26"/>
      <c r="D37" s="26"/>
    </row>
    <row r="38" spans="2:4">
      <c r="B38" s="9"/>
      <c r="C38" s="33"/>
      <c r="D38" s="33"/>
    </row>
    <row r="40" spans="2:4">
      <c r="C40" s="26"/>
      <c r="D40" s="26"/>
    </row>
    <row r="42" spans="2:4">
      <c r="C42" s="26"/>
    </row>
    <row r="43" spans="2:4">
      <c r="C43" s="26"/>
    </row>
    <row r="44" spans="2:4">
      <c r="C44" s="26"/>
    </row>
  </sheetData>
  <mergeCells count="5">
    <mergeCell ref="B4:D4"/>
    <mergeCell ref="B3:D3"/>
    <mergeCell ref="B2:D2"/>
    <mergeCell ref="C5:C6"/>
    <mergeCell ref="D5:D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election activeCell="B21" sqref="B21"/>
    </sheetView>
  </sheetViews>
  <sheetFormatPr baseColWidth="10" defaultColWidth="9.140625" defaultRowHeight="15"/>
  <cols>
    <col min="1" max="1" width="5.7109375" customWidth="1"/>
    <col min="2" max="2" width="38.42578125" customWidth="1"/>
    <col min="3" max="3" width="22.85546875" customWidth="1"/>
    <col min="4" max="4" width="19.140625" customWidth="1"/>
    <col min="5" max="5" width="21.140625" customWidth="1"/>
    <col min="6" max="6" width="11.5703125" customWidth="1"/>
    <col min="7" max="7" width="11.7109375" customWidth="1"/>
    <col min="8" max="8" width="17.42578125" customWidth="1"/>
    <col min="9" max="11" width="12.42578125" customWidth="1"/>
  </cols>
  <sheetData>
    <row r="1" spans="1:13" ht="20.25">
      <c r="A1" s="24"/>
      <c r="B1" s="39"/>
      <c r="C1" s="39"/>
      <c r="D1" s="39"/>
    </row>
    <row r="2" spans="1:13" ht="26.25">
      <c r="A2" s="34"/>
      <c r="B2" s="357" t="s">
        <v>0</v>
      </c>
      <c r="C2" s="357"/>
      <c r="D2" s="357"/>
      <c r="E2" s="357"/>
      <c r="F2" s="342"/>
      <c r="G2" s="342"/>
      <c r="H2" s="342"/>
      <c r="I2" s="9"/>
      <c r="J2" s="9"/>
      <c r="K2" s="9"/>
    </row>
    <row r="3" spans="1:13" ht="15.75">
      <c r="A3" s="40"/>
      <c r="B3" s="343" t="s">
        <v>17</v>
      </c>
      <c r="C3" s="343"/>
      <c r="D3" s="343"/>
      <c r="E3" s="343"/>
      <c r="F3" s="343"/>
      <c r="G3" s="343"/>
      <c r="H3" s="343"/>
      <c r="I3" s="10"/>
      <c r="J3" s="10"/>
      <c r="K3" s="10"/>
    </row>
    <row r="4" spans="1:13">
      <c r="A4" s="10"/>
      <c r="B4" s="344" t="str">
        <f>+"Correspondiente al periodo cerrado del "&amp;(TEXT(indice!O3,"DD \d\e MMMM \d\e AAAA"))</f>
        <v>Correspondiente al periodo cerrado del 31 de diciembre de 2019</v>
      </c>
      <c r="C4" s="344"/>
      <c r="D4" s="344"/>
      <c r="E4" s="344"/>
      <c r="F4" s="344"/>
      <c r="G4" s="344"/>
      <c r="H4" s="344"/>
      <c r="I4" s="10"/>
      <c r="J4" s="10"/>
      <c r="K4" s="10"/>
    </row>
    <row r="5" spans="1:13">
      <c r="A5" s="10"/>
      <c r="B5" s="341"/>
      <c r="C5" s="341"/>
      <c r="D5" s="341"/>
      <c r="E5" s="341"/>
      <c r="F5" s="341"/>
      <c r="G5" s="341"/>
      <c r="H5" s="341"/>
      <c r="I5" s="10"/>
      <c r="J5" s="10"/>
      <c r="K5" s="10"/>
    </row>
    <row r="6" spans="1:13" ht="60">
      <c r="A6" s="10"/>
      <c r="B6" s="95" t="s">
        <v>18</v>
      </c>
      <c r="C6" s="95" t="s">
        <v>19</v>
      </c>
      <c r="D6" s="96" t="s">
        <v>20</v>
      </c>
      <c r="E6" s="97" t="str">
        <f>+"TOTAL ACTIVO NETO AL "&amp;UPPER(TEXT(indice!O2,"DD \D\E MMMM \D\E AAAA"))</f>
        <v>TOTAL ACTIVO NETO AL 31 DE DICIEMBRE DE 2018</v>
      </c>
      <c r="F6" s="10"/>
      <c r="G6" s="10"/>
      <c r="H6" s="10"/>
      <c r="I6" s="11"/>
      <c r="J6" s="11"/>
      <c r="K6" s="10"/>
    </row>
    <row r="7" spans="1:13" ht="15.75">
      <c r="A7" s="10"/>
      <c r="B7" s="265" t="s">
        <v>21</v>
      </c>
      <c r="C7" s="273">
        <v>18088834360.142464</v>
      </c>
      <c r="D7" s="273">
        <v>600077399.02660012</v>
      </c>
      <c r="E7" s="270">
        <v>16407710874.225601</v>
      </c>
      <c r="F7" s="10"/>
      <c r="G7" s="10"/>
      <c r="H7" s="10"/>
      <c r="I7" s="10"/>
      <c r="J7" s="10"/>
      <c r="K7" s="41"/>
    </row>
    <row r="8" spans="1:13">
      <c r="B8" s="294"/>
      <c r="C8" s="274"/>
      <c r="D8" s="274"/>
      <c r="E8" s="271"/>
    </row>
    <row r="9" spans="1:13">
      <c r="A9" s="16"/>
      <c r="B9" s="266" t="s">
        <v>22</v>
      </c>
      <c r="C9" s="275"/>
      <c r="D9" s="275"/>
      <c r="E9" s="271"/>
      <c r="F9" s="12"/>
      <c r="G9" s="12"/>
      <c r="H9" s="12"/>
      <c r="I9" s="12"/>
      <c r="J9" s="12"/>
      <c r="K9" s="12"/>
    </row>
    <row r="10" spans="1:13">
      <c r="A10" s="16"/>
      <c r="B10" s="267" t="s">
        <v>14</v>
      </c>
      <c r="C10" s="276">
        <v>61145424457.475998</v>
      </c>
      <c r="D10" s="275"/>
      <c r="E10" s="272">
        <f t="shared" ref="E10:E12" si="0">+C10+D10</f>
        <v>61145424457.475998</v>
      </c>
      <c r="F10" s="12"/>
      <c r="G10" s="12"/>
      <c r="H10" s="12"/>
      <c r="I10" s="12"/>
      <c r="J10" s="12"/>
      <c r="K10" s="12"/>
    </row>
    <row r="11" spans="1:13">
      <c r="A11" s="14"/>
      <c r="B11" s="264" t="s">
        <v>23</v>
      </c>
      <c r="C11" s="276">
        <v>34427660511.784798</v>
      </c>
      <c r="D11" s="275"/>
      <c r="E11" s="272">
        <f t="shared" si="0"/>
        <v>34427660511.784798</v>
      </c>
      <c r="F11" s="13"/>
      <c r="G11" s="14"/>
      <c r="H11" s="14"/>
      <c r="I11" s="13"/>
      <c r="J11" s="15"/>
      <c r="K11" s="15"/>
    </row>
    <row r="12" spans="1:13">
      <c r="A12" s="16"/>
      <c r="B12" s="269" t="s">
        <v>24</v>
      </c>
      <c r="C12" s="272"/>
      <c r="D12" s="277">
        <v>714143039.19110012</v>
      </c>
      <c r="E12" s="272">
        <f t="shared" si="0"/>
        <v>714143039.19110012</v>
      </c>
      <c r="F12" s="18"/>
      <c r="G12" s="16"/>
      <c r="H12" s="42"/>
      <c r="I12" s="16"/>
      <c r="J12" s="16"/>
      <c r="K12" s="16"/>
    </row>
    <row r="13" spans="1:13">
      <c r="A13" s="16"/>
      <c r="B13" s="93"/>
      <c r="C13" s="278"/>
      <c r="D13" s="279"/>
      <c r="E13" s="272"/>
      <c r="F13" s="18"/>
      <c r="G13" s="16"/>
      <c r="H13" s="42"/>
      <c r="I13" s="16"/>
      <c r="J13" s="16"/>
      <c r="K13" s="16"/>
    </row>
    <row r="14" spans="1:13" ht="60">
      <c r="A14" s="16"/>
      <c r="B14" s="268" t="s">
        <v>25</v>
      </c>
      <c r="C14" s="280">
        <f>+C7+C10-C11+C8</f>
        <v>44806598305.833672</v>
      </c>
      <c r="D14" s="281">
        <f>+D7+D8+D12+D13</f>
        <v>1314220438.2177002</v>
      </c>
      <c r="E14" s="97" t="str">
        <f>+"TOTAL ACTIVO NETO AL "&amp;UPPER(TEXT(indice!O3,"DD \D\E MMMM \D\E AAAA"))</f>
        <v>TOTAL ACTIVO NETO AL 31 DE DICIEMBRE DE 2019</v>
      </c>
      <c r="F14" s="18"/>
      <c r="G14" s="18"/>
      <c r="H14" s="18"/>
      <c r="I14" s="18"/>
      <c r="J14" s="18"/>
      <c r="K14" s="18"/>
    </row>
    <row r="15" spans="1:13">
      <c r="A15" s="16"/>
      <c r="B15" s="18"/>
      <c r="C15" s="17"/>
      <c r="D15" s="17"/>
      <c r="E15" s="282">
        <f>+C14+D14</f>
        <v>46120818744.051369</v>
      </c>
      <c r="F15" s="18"/>
      <c r="G15" s="18"/>
      <c r="H15" s="18"/>
      <c r="I15" s="18"/>
      <c r="J15" s="18"/>
      <c r="K15" s="18"/>
      <c r="M15" s="26"/>
    </row>
    <row r="16" spans="1:13" ht="15" customHeight="1">
      <c r="A16" s="43"/>
      <c r="B16" s="18"/>
      <c r="C16" s="18"/>
      <c r="D16" s="18"/>
      <c r="E16" s="18"/>
      <c r="F16" s="18"/>
      <c r="G16" s="18"/>
      <c r="H16" s="18"/>
      <c r="I16" s="18"/>
      <c r="J16" s="18"/>
      <c r="K16" s="18"/>
      <c r="M16" s="26"/>
    </row>
    <row r="17" spans="1:11">
      <c r="A17" s="16"/>
      <c r="B17" s="296" t="s">
        <v>290</v>
      </c>
      <c r="C17" s="18"/>
      <c r="D17" s="18"/>
      <c r="E17" s="18"/>
      <c r="F17" s="18"/>
      <c r="G17" s="18"/>
      <c r="H17" s="18"/>
      <c r="I17" s="18"/>
      <c r="J17" s="18"/>
      <c r="K17" s="18"/>
    </row>
    <row r="18" spans="1:11">
      <c r="A18" s="16"/>
      <c r="B18" s="20"/>
      <c r="C18" s="18"/>
      <c r="D18" s="18"/>
      <c r="E18" s="18"/>
      <c r="F18" s="18"/>
      <c r="G18" s="18"/>
      <c r="H18" s="18"/>
      <c r="I18" s="18"/>
      <c r="J18" s="18"/>
      <c r="K18" s="18"/>
    </row>
    <row r="19" spans="1:11">
      <c r="A19" s="16"/>
      <c r="B19" s="9"/>
      <c r="C19" s="18"/>
      <c r="D19" s="18"/>
      <c r="E19" s="18"/>
      <c r="F19" s="18"/>
      <c r="G19" s="18"/>
      <c r="H19" s="18"/>
      <c r="I19" s="18"/>
      <c r="J19" s="18"/>
      <c r="K19" s="18"/>
    </row>
    <row r="20" spans="1:11">
      <c r="A20" s="16"/>
      <c r="B20" s="18"/>
      <c r="C20" s="18"/>
      <c r="D20" s="18"/>
      <c r="E20" s="18"/>
      <c r="F20" s="18"/>
      <c r="G20" s="18"/>
      <c r="H20" s="18"/>
      <c r="I20" s="18"/>
      <c r="J20" s="18"/>
      <c r="K20" s="18"/>
    </row>
    <row r="21" spans="1:11">
      <c r="A21" s="16"/>
      <c r="B21" s="18"/>
      <c r="C21" s="18"/>
      <c r="D21" s="18"/>
      <c r="E21" s="18"/>
      <c r="F21" s="18"/>
      <c r="G21" s="18"/>
      <c r="H21" s="18"/>
      <c r="I21" s="18"/>
      <c r="J21" s="18"/>
      <c r="K21" s="18"/>
    </row>
    <row r="22" spans="1:11">
      <c r="A22" s="16"/>
      <c r="B22" s="18"/>
      <c r="C22" s="18"/>
      <c r="D22" s="18"/>
      <c r="E22" s="18"/>
      <c r="F22" s="18"/>
      <c r="G22" s="18"/>
      <c r="H22" s="18"/>
      <c r="I22" s="18"/>
      <c r="J22" s="18"/>
      <c r="K22" s="18"/>
    </row>
    <row r="23" spans="1:11">
      <c r="A23" s="44"/>
      <c r="B23" s="18"/>
      <c r="C23" s="18"/>
      <c r="D23" s="18"/>
      <c r="E23" s="18"/>
      <c r="F23" s="18"/>
      <c r="G23" s="18"/>
      <c r="H23" s="18"/>
      <c r="I23" s="18"/>
      <c r="J23" s="18"/>
      <c r="K23" s="18"/>
    </row>
    <row r="24" spans="1:11">
      <c r="A24" s="44"/>
      <c r="B24" s="18"/>
      <c r="C24" s="18"/>
      <c r="D24" s="18"/>
      <c r="E24" s="18"/>
      <c r="F24" s="18"/>
      <c r="G24" s="18"/>
      <c r="H24" s="18"/>
      <c r="I24" s="18"/>
      <c r="J24" s="18"/>
      <c r="K24" s="18"/>
    </row>
    <row r="26" spans="1:11">
      <c r="J26" s="26"/>
    </row>
    <row r="27" spans="1:11">
      <c r="G27" s="26"/>
    </row>
    <row r="28" spans="1:11">
      <c r="J28" s="26"/>
    </row>
    <row r="29" spans="1:11">
      <c r="J29" s="26"/>
    </row>
    <row r="30" spans="1:11">
      <c r="J30" s="26"/>
    </row>
    <row r="33" spans="2:8">
      <c r="B33" s="4"/>
      <c r="C33" s="5"/>
      <c r="D33" s="5"/>
      <c r="E33" s="332"/>
      <c r="F33" s="332"/>
      <c r="G33" s="332"/>
      <c r="H33" s="332"/>
    </row>
    <row r="34" spans="2:8">
      <c r="B34" s="4"/>
      <c r="C34" s="5"/>
      <c r="D34" s="5"/>
      <c r="E34" s="332"/>
      <c r="F34" s="332"/>
      <c r="G34" s="332"/>
      <c r="H34" s="332"/>
    </row>
  </sheetData>
  <mergeCells count="9">
    <mergeCell ref="B5:H5"/>
    <mergeCell ref="E33:H33"/>
    <mergeCell ref="E34:H34"/>
    <mergeCell ref="B2:E2"/>
    <mergeCell ref="F2:H2"/>
    <mergeCell ref="B3:E3"/>
    <mergeCell ref="F3:H3"/>
    <mergeCell ref="B4:E4"/>
    <mergeCell ref="F4:H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election activeCell="C26" sqref="C26"/>
    </sheetView>
  </sheetViews>
  <sheetFormatPr baseColWidth="10" defaultColWidth="9.140625" defaultRowHeight="14.25"/>
  <cols>
    <col min="1" max="1" width="3.7109375" style="2" customWidth="1"/>
    <col min="2" max="2" width="70.85546875" style="2" customWidth="1"/>
    <col min="3" max="3" width="19.85546875" style="2" customWidth="1"/>
    <col min="4" max="4" width="1.28515625" style="2" customWidth="1"/>
    <col min="5" max="5" width="19" style="2" bestFit="1" customWidth="1"/>
    <col min="6" max="6" width="10.42578125" style="27" bestFit="1" customWidth="1"/>
    <col min="7" max="7" width="7.42578125" style="27" customWidth="1"/>
    <col min="8" max="8" width="9.28515625" style="27" customWidth="1"/>
    <col min="9" max="9" width="13.28515625" style="27" bestFit="1" customWidth="1"/>
    <col min="10" max="10" width="12.85546875" style="27" bestFit="1" customWidth="1"/>
    <col min="11" max="16384" width="9.140625" style="27"/>
  </cols>
  <sheetData>
    <row r="1" spans="1:10" ht="15">
      <c r="B1" s="21"/>
      <c r="C1" s="21"/>
      <c r="E1" s="21"/>
      <c r="F1" s="21"/>
      <c r="G1" s="21"/>
      <c r="H1" s="23"/>
    </row>
    <row r="2" spans="1:10">
      <c r="B2" s="21"/>
      <c r="C2" s="1"/>
      <c r="E2" s="336"/>
      <c r="F2" s="336"/>
      <c r="G2" s="336"/>
      <c r="H2" s="336"/>
    </row>
    <row r="3" spans="1:10" ht="26.25">
      <c r="B3" s="360" t="s">
        <v>0</v>
      </c>
      <c r="C3" s="360"/>
      <c r="D3" s="360"/>
      <c r="E3" s="360"/>
      <c r="F3" s="1"/>
      <c r="G3" s="359"/>
      <c r="H3" s="359"/>
    </row>
    <row r="4" spans="1:10" ht="18">
      <c r="A4" s="27"/>
      <c r="B4" s="358" t="str">
        <f>+"ESTADO DE FLUJO DE CAJA AL "&amp;UPPER(TEXT(indice!O3,"DD \D\E MMMM \D\E AAAA"))</f>
        <v>ESTADO DE FLUJO DE CAJA AL 31 DE DICIEMBRE DE 2019</v>
      </c>
      <c r="C4" s="358"/>
      <c r="D4" s="358"/>
      <c r="E4" s="358"/>
      <c r="F4" s="196"/>
    </row>
    <row r="5" spans="1:10" ht="15">
      <c r="A5" s="5"/>
      <c r="B5" s="107"/>
      <c r="C5" s="337">
        <f>+indice!P3</f>
        <v>2019</v>
      </c>
      <c r="D5" s="60"/>
      <c r="E5" s="347">
        <f>+indice!P2</f>
        <v>2018</v>
      </c>
      <c r="G5" s="38"/>
      <c r="H5" s="38"/>
      <c r="I5" s="38"/>
    </row>
    <row r="6" spans="1:10" s="45" customFormat="1" ht="15">
      <c r="A6" s="2"/>
      <c r="B6" s="70"/>
      <c r="C6" s="338"/>
      <c r="D6" s="109"/>
      <c r="E6" s="348"/>
      <c r="G6" s="46"/>
      <c r="H6" s="46"/>
      <c r="I6" s="11"/>
      <c r="J6" s="11"/>
    </row>
    <row r="7" spans="1:10" s="45" customFormat="1" ht="15">
      <c r="A7" s="2"/>
      <c r="B7" s="61"/>
      <c r="C7" s="3" t="s">
        <v>1</v>
      </c>
      <c r="D7" s="64"/>
      <c r="E7" s="192" t="s">
        <v>1</v>
      </c>
      <c r="G7" s="46"/>
      <c r="H7" s="46"/>
      <c r="I7" s="46"/>
    </row>
    <row r="8" spans="1:10" s="45" customFormat="1" ht="15">
      <c r="A8" s="2"/>
      <c r="B8" s="61"/>
      <c r="C8" s="65"/>
      <c r="D8" s="65"/>
      <c r="E8" s="193"/>
      <c r="G8" s="46"/>
      <c r="H8" s="46"/>
      <c r="I8" s="46"/>
    </row>
    <row r="9" spans="1:10" s="45" customFormat="1" ht="15">
      <c r="A9" s="2"/>
      <c r="B9" s="66" t="s">
        <v>2</v>
      </c>
      <c r="C9" s="3">
        <v>1953316920.1855431</v>
      </c>
      <c r="D9" s="65"/>
      <c r="E9" s="192">
        <v>3587897767</v>
      </c>
      <c r="F9" s="288"/>
      <c r="G9" s="46"/>
      <c r="H9" s="46"/>
      <c r="I9" s="46"/>
    </row>
    <row r="10" spans="1:10" s="45" customFormat="1" ht="15">
      <c r="A10" s="2"/>
      <c r="B10" s="79" t="s">
        <v>3</v>
      </c>
      <c r="C10" s="65"/>
      <c r="D10" s="65"/>
      <c r="E10" s="193"/>
      <c r="G10" s="46"/>
      <c r="H10" s="46"/>
      <c r="I10" s="46"/>
    </row>
    <row r="11" spans="1:10" s="45" customFormat="1" ht="15">
      <c r="A11" s="5"/>
      <c r="B11" s="66" t="s">
        <v>4</v>
      </c>
      <c r="C11" s="289"/>
      <c r="D11" s="289"/>
      <c r="E11" s="283"/>
      <c r="G11" s="46"/>
      <c r="H11" s="46"/>
      <c r="I11" s="46"/>
    </row>
    <row r="12" spans="1:10" s="45" customFormat="1" ht="15">
      <c r="A12" s="5"/>
      <c r="B12" s="66" t="s">
        <v>5</v>
      </c>
      <c r="C12" s="289"/>
      <c r="D12" s="289"/>
      <c r="E12" s="283"/>
      <c r="G12" s="46"/>
      <c r="H12" s="46"/>
      <c r="I12" s="47"/>
    </row>
    <row r="13" spans="1:10" s="45" customFormat="1" ht="15">
      <c r="A13" s="2"/>
      <c r="B13" s="61" t="s">
        <v>6</v>
      </c>
      <c r="C13" s="289">
        <v>-27326427698</v>
      </c>
      <c r="D13" s="76"/>
      <c r="E13" s="283">
        <v>7606262342</v>
      </c>
      <c r="G13" s="46"/>
      <c r="H13" s="46"/>
      <c r="I13" s="7"/>
    </row>
    <row r="14" spans="1:10" s="45" customFormat="1">
      <c r="A14" s="2"/>
      <c r="B14" s="61" t="s">
        <v>7</v>
      </c>
      <c r="C14" s="289">
        <v>0</v>
      </c>
      <c r="D14" s="289"/>
      <c r="E14" s="283">
        <v>0</v>
      </c>
      <c r="G14" s="46"/>
      <c r="H14" s="46"/>
      <c r="I14" s="46"/>
    </row>
    <row r="15" spans="1:10" s="45" customFormat="1">
      <c r="A15" s="2"/>
      <c r="B15" s="61" t="s">
        <v>8</v>
      </c>
      <c r="C15" s="289">
        <v>34258388</v>
      </c>
      <c r="D15" s="289"/>
      <c r="E15" s="283">
        <v>-3462152.1179999998</v>
      </c>
      <c r="G15" s="46"/>
      <c r="H15" s="46"/>
      <c r="I15" s="46"/>
    </row>
    <row r="16" spans="1:10" s="45" customFormat="1" ht="15">
      <c r="A16" s="2"/>
      <c r="B16" s="61" t="s">
        <v>9</v>
      </c>
      <c r="C16" s="290">
        <v>0</v>
      </c>
      <c r="D16" s="289"/>
      <c r="E16" s="284">
        <v>0</v>
      </c>
      <c r="G16" s="46"/>
      <c r="H16" s="46"/>
      <c r="I16" s="46"/>
    </row>
    <row r="17" spans="1:10" s="45" customFormat="1" ht="15">
      <c r="A17" s="2"/>
      <c r="B17" s="66" t="s">
        <v>10</v>
      </c>
      <c r="C17" s="291">
        <f>+C13+C14+C15+C16</f>
        <v>-27292169310</v>
      </c>
      <c r="D17" s="65"/>
      <c r="E17" s="285">
        <f>+E13+E14+E15+E16</f>
        <v>7602800189.882</v>
      </c>
      <c r="G17" s="46"/>
      <c r="H17" s="46"/>
      <c r="I17" s="46"/>
    </row>
    <row r="18" spans="1:10" s="45" customFormat="1">
      <c r="A18" s="2"/>
      <c r="B18" s="61"/>
      <c r="C18" s="76"/>
      <c r="D18" s="289"/>
      <c r="E18" s="194"/>
      <c r="G18" s="46"/>
      <c r="H18" s="46"/>
      <c r="I18" s="46"/>
    </row>
    <row r="19" spans="1:10" s="45" customFormat="1">
      <c r="A19" s="2"/>
      <c r="B19" s="79" t="s">
        <v>11</v>
      </c>
      <c r="C19" s="76"/>
      <c r="D19" s="289"/>
      <c r="E19" s="194"/>
      <c r="G19" s="46"/>
      <c r="H19" s="46"/>
      <c r="I19" s="46"/>
    </row>
    <row r="20" spans="1:10" s="45" customFormat="1" ht="15">
      <c r="A20" s="5"/>
      <c r="B20" s="66" t="s">
        <v>12</v>
      </c>
      <c r="C20" s="289"/>
      <c r="D20" s="289"/>
      <c r="E20" s="283"/>
      <c r="G20" s="46"/>
      <c r="H20" s="46"/>
      <c r="I20" s="46"/>
    </row>
    <row r="21" spans="1:10" s="45" customFormat="1" ht="15">
      <c r="A21" s="5"/>
      <c r="B21" s="61" t="s">
        <v>13</v>
      </c>
      <c r="C21" s="289">
        <v>28830718619</v>
      </c>
      <c r="D21" s="289"/>
      <c r="E21" s="283">
        <v>-9237381036.6964569</v>
      </c>
      <c r="G21" s="46"/>
      <c r="H21" s="46"/>
      <c r="I21" s="46"/>
    </row>
    <row r="22" spans="1:10" s="45" customFormat="1">
      <c r="A22" s="2"/>
      <c r="B22" s="61" t="s">
        <v>14</v>
      </c>
      <c r="C22" s="292">
        <v>0</v>
      </c>
      <c r="D22" s="289"/>
      <c r="E22" s="286">
        <v>0</v>
      </c>
    </row>
    <row r="23" spans="1:10" s="45" customFormat="1">
      <c r="A23" s="2"/>
      <c r="B23" s="61" t="s">
        <v>15</v>
      </c>
      <c r="C23" s="76">
        <f>+C21+C22</f>
        <v>28830718619</v>
      </c>
      <c r="D23" s="289"/>
      <c r="E23" s="194">
        <f>+E21+E22</f>
        <v>-9237381036.6964569</v>
      </c>
    </row>
    <row r="24" spans="1:10" s="45" customFormat="1" ht="15.75" thickBot="1">
      <c r="A24" s="5"/>
      <c r="B24" s="66" t="s">
        <v>16</v>
      </c>
      <c r="C24" s="293">
        <f>+C17+C23+C9</f>
        <v>3491866229.1855431</v>
      </c>
      <c r="D24" s="65"/>
      <c r="E24" s="287">
        <f>+E17+E23+E9</f>
        <v>1953316920.1855431</v>
      </c>
      <c r="I24" s="46"/>
      <c r="J24" s="46"/>
    </row>
    <row r="25" spans="1:10" s="45" customFormat="1" ht="15" thickTop="1">
      <c r="A25" s="2"/>
      <c r="B25" s="70"/>
      <c r="C25" s="72"/>
      <c r="D25" s="72"/>
      <c r="E25" s="195"/>
      <c r="I25" s="46"/>
    </row>
    <row r="26" spans="1:10" s="45" customFormat="1">
      <c r="A26" s="2"/>
      <c r="B26" s="2"/>
      <c r="C26" s="6"/>
      <c r="D26" s="6"/>
      <c r="E26" s="6"/>
    </row>
    <row r="27" spans="1:10">
      <c r="C27" s="48"/>
      <c r="D27" s="48"/>
      <c r="E27" s="48"/>
    </row>
    <row r="28" spans="1:10" ht="15">
      <c r="B28" s="20"/>
      <c r="C28" s="38"/>
      <c r="D28" s="38"/>
      <c r="E28" s="38"/>
      <c r="F28" s="38"/>
      <c r="G28" s="38"/>
      <c r="H28" s="38"/>
      <c r="I28" s="38"/>
    </row>
    <row r="29" spans="1:10">
      <c r="B29" s="9"/>
      <c r="C29" s="48"/>
      <c r="D29" s="48"/>
      <c r="E29" s="48"/>
    </row>
    <row r="30" spans="1:10" ht="15">
      <c r="B30" s="20"/>
      <c r="C30" s="48"/>
      <c r="D30" s="48"/>
      <c r="E30" s="48"/>
    </row>
    <row r="31" spans="1:10">
      <c r="C31" s="48"/>
      <c r="D31" s="48"/>
      <c r="E31" s="48"/>
    </row>
    <row r="32" spans="1:10" ht="15">
      <c r="B32" s="4"/>
      <c r="C32" s="5"/>
      <c r="D32" s="5"/>
      <c r="E32" s="5"/>
      <c r="F32" s="5"/>
      <c r="G32" s="5"/>
    </row>
    <row r="33" spans="2:7" ht="15">
      <c r="B33" s="4"/>
      <c r="C33" s="5"/>
      <c r="D33" s="5"/>
      <c r="E33" s="5"/>
      <c r="F33" s="5"/>
      <c r="G33" s="5"/>
    </row>
    <row r="34" spans="2:7">
      <c r="C34" s="48"/>
      <c r="D34" s="48"/>
      <c r="E34" s="48"/>
    </row>
  </sheetData>
  <mergeCells count="7">
    <mergeCell ref="C5:C6"/>
    <mergeCell ref="E5:E6"/>
    <mergeCell ref="B4:E4"/>
    <mergeCell ref="E2:F2"/>
    <mergeCell ref="G2:H2"/>
    <mergeCell ref="G3:H3"/>
    <mergeCell ref="B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vt:i4>
      </vt:variant>
    </vt:vector>
  </HeadingPairs>
  <TitlesOfParts>
    <vt:vector size="14" baseType="lpstr">
      <vt:lpstr>indice</vt:lpstr>
      <vt:lpstr>1</vt:lpstr>
      <vt:lpstr>2</vt:lpstr>
      <vt:lpstr>3</vt:lpstr>
      <vt:lpstr>4</vt:lpstr>
      <vt:lpstr>5</vt:lpstr>
      <vt:lpstr>6</vt:lpstr>
      <vt:lpstr>7</vt:lpstr>
      <vt:lpstr>8</vt:lpstr>
      <vt:lpstr>9</vt:lpstr>
      <vt:lpstr>10</vt:lpstr>
      <vt:lpstr>11</vt:lpstr>
      <vt:lpstr>'10'!_Hlk486413223</vt:lpstr>
      <vt:lpstr>'10'!_Hlk492023274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mfranco</cp:lastModifiedBy>
  <cp:lastPrinted>2019-08-27T18:48:00Z</cp:lastPrinted>
  <dcterms:created xsi:type="dcterms:W3CDTF">2015-06-05T18:19:34Z</dcterms:created>
  <dcterms:modified xsi:type="dcterms:W3CDTF">2020-06-15T12:38:05Z</dcterms:modified>
</cp:coreProperties>
</file>