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franco\Desktop\1_ADMINISTRADORAS DE FONDOS\Estados Financieros AFPISA\Estados Financieros INVESTOR AFPISA\Diciembre 2019\"/>
    </mc:Choice>
  </mc:AlternateContent>
  <bookViews>
    <workbookView xWindow="0" yWindow="0" windowWidth="20460" windowHeight="7680" tabRatio="850"/>
  </bookViews>
  <sheets>
    <sheet name="Indice" sheetId="8" r:id="rId1"/>
    <sheet name="1" sheetId="4" r:id="rId2"/>
    <sheet name="2" sheetId="3" r:id="rId3"/>
    <sheet name="3" sheetId="2" r:id="rId4"/>
    <sheet name="4" sheetId="1" r:id="rId5"/>
    <sheet name="5" sheetId="10" r:id="rId6"/>
    <sheet name="6" sheetId="9" r:id="rId7"/>
    <sheet name="7" sheetId="11" r:id="rId8"/>
  </sheets>
  <definedNames>
    <definedName name="_Hlk486413223" localSheetId="6">'6'!$A$6</definedName>
    <definedName name="_Hlk492023274" localSheetId="6">'6'!$A$68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7" i="11" l="1"/>
  <c r="O86" i="11"/>
  <c r="N86" i="11"/>
  <c r="O85" i="11"/>
  <c r="N85" i="11"/>
  <c r="O84" i="11"/>
  <c r="N84" i="11"/>
  <c r="O83" i="11"/>
  <c r="N83" i="11"/>
  <c r="O82" i="11"/>
  <c r="N82" i="11"/>
  <c r="O81" i="11"/>
  <c r="N81" i="11"/>
  <c r="O80" i="11"/>
  <c r="N80" i="11"/>
  <c r="O79" i="11"/>
  <c r="N79" i="11"/>
  <c r="O78" i="11"/>
  <c r="N78" i="11"/>
  <c r="O77" i="11"/>
  <c r="N77" i="11"/>
  <c r="O76" i="11"/>
  <c r="N76" i="11"/>
  <c r="O75" i="11"/>
  <c r="N75" i="11"/>
  <c r="O74" i="11"/>
  <c r="N74" i="11"/>
  <c r="O73" i="11"/>
  <c r="N73" i="11"/>
  <c r="O72" i="11"/>
  <c r="N72" i="11"/>
  <c r="O71" i="11"/>
  <c r="N71" i="11"/>
  <c r="O70" i="11"/>
  <c r="N70" i="11"/>
  <c r="O69" i="11"/>
  <c r="N69" i="11"/>
  <c r="O68" i="11"/>
  <c r="N68" i="11"/>
  <c r="O67" i="11"/>
  <c r="N67" i="11"/>
  <c r="O66" i="11"/>
  <c r="N66" i="11"/>
  <c r="O65" i="11"/>
  <c r="N65" i="11"/>
  <c r="O64" i="11"/>
  <c r="N64" i="11"/>
  <c r="O63" i="11"/>
  <c r="N63" i="11"/>
  <c r="O62" i="11"/>
  <c r="N62" i="11"/>
  <c r="O61" i="11"/>
  <c r="N61" i="11"/>
  <c r="O60" i="11"/>
  <c r="N60" i="11"/>
  <c r="O59" i="11"/>
  <c r="N59" i="11"/>
  <c r="O58" i="11"/>
  <c r="N58" i="11"/>
  <c r="O57" i="11"/>
  <c r="N57" i="11"/>
  <c r="O56" i="11"/>
  <c r="N56" i="11"/>
  <c r="O55" i="11"/>
  <c r="N55" i="11"/>
  <c r="O54" i="11"/>
  <c r="N54" i="11"/>
  <c r="O53" i="11"/>
  <c r="N53" i="11"/>
  <c r="O52" i="11"/>
  <c r="N52" i="11"/>
  <c r="O51" i="11"/>
  <c r="N51" i="11"/>
  <c r="O50" i="11"/>
  <c r="N50" i="11"/>
  <c r="O49" i="11"/>
  <c r="N49" i="11"/>
  <c r="O48" i="11"/>
  <c r="N48" i="11"/>
  <c r="O47" i="11"/>
  <c r="N47" i="11"/>
  <c r="O46" i="11"/>
  <c r="N46" i="11"/>
  <c r="O45" i="11"/>
  <c r="N45" i="11"/>
  <c r="O44" i="11"/>
  <c r="N44" i="11"/>
  <c r="O43" i="11"/>
  <c r="N43" i="11"/>
  <c r="O42" i="11"/>
  <c r="N42" i="11"/>
  <c r="O41" i="11"/>
  <c r="N41" i="11"/>
  <c r="O40" i="11"/>
  <c r="N40" i="11"/>
  <c r="O39" i="11"/>
  <c r="N39" i="11"/>
  <c r="O38" i="11"/>
  <c r="N38" i="11"/>
  <c r="O37" i="11"/>
  <c r="N37" i="11"/>
  <c r="O36" i="11"/>
  <c r="N36" i="11"/>
  <c r="O35" i="11"/>
  <c r="N35" i="11"/>
  <c r="O34" i="11"/>
  <c r="N34" i="11"/>
  <c r="O33" i="11"/>
  <c r="N33" i="11"/>
  <c r="O32" i="11"/>
  <c r="N32" i="11"/>
  <c r="O31" i="11"/>
  <c r="N31" i="11"/>
  <c r="O30" i="11"/>
  <c r="N30" i="11"/>
  <c r="O29" i="11"/>
  <c r="N29" i="11"/>
  <c r="O28" i="11"/>
  <c r="N28" i="11"/>
  <c r="O27" i="11"/>
  <c r="N27" i="11"/>
  <c r="O26" i="11"/>
  <c r="N26" i="11"/>
  <c r="O25" i="11"/>
  <c r="N25" i="11"/>
  <c r="O24" i="11"/>
  <c r="N24" i="11"/>
  <c r="O23" i="11"/>
  <c r="N23" i="11"/>
  <c r="O22" i="11"/>
  <c r="N22" i="11"/>
  <c r="O21" i="11"/>
  <c r="N21" i="11"/>
  <c r="O20" i="11"/>
  <c r="N20" i="11"/>
  <c r="O19" i="11"/>
  <c r="N19" i="11"/>
  <c r="O18" i="11"/>
  <c r="N18" i="11"/>
  <c r="O17" i="11"/>
  <c r="N17" i="11"/>
  <c r="O16" i="11"/>
  <c r="N16" i="11"/>
  <c r="O15" i="11"/>
  <c r="N15" i="11"/>
  <c r="O14" i="11"/>
  <c r="N14" i="11"/>
  <c r="O13" i="11"/>
  <c r="N13" i="11"/>
  <c r="O12" i="11"/>
  <c r="N12" i="11"/>
  <c r="O11" i="11"/>
  <c r="N11" i="11"/>
  <c r="O10" i="11"/>
  <c r="N10" i="11"/>
  <c r="O9" i="11"/>
  <c r="N9" i="11"/>
  <c r="O8" i="11"/>
  <c r="N8" i="11"/>
  <c r="O7" i="11"/>
  <c r="N7" i="11"/>
  <c r="O6" i="11"/>
  <c r="N6" i="11"/>
  <c r="O5" i="11"/>
  <c r="N5" i="11"/>
  <c r="D32" i="1" l="1"/>
  <c r="D30" i="1"/>
  <c r="D29" i="1"/>
  <c r="D22" i="1"/>
  <c r="D23" i="1" s="1"/>
  <c r="D16" i="1"/>
  <c r="D15" i="1"/>
  <c r="D11" i="1"/>
  <c r="B4" i="4"/>
  <c r="E23" i="4"/>
  <c r="E17" i="4"/>
  <c r="E24" i="4" l="1"/>
  <c r="D136" i="9"/>
  <c r="C136" i="9"/>
  <c r="D116" i="9" l="1"/>
  <c r="C116" i="9"/>
  <c r="C11" i="1"/>
  <c r="D79" i="9" l="1"/>
  <c r="C79" i="9"/>
  <c r="C10" i="8" l="1"/>
  <c r="D12" i="2"/>
  <c r="C9" i="4"/>
  <c r="A2" i="11" l="1"/>
  <c r="B3" i="2" l="1"/>
  <c r="E6" i="4"/>
  <c r="C6" i="4"/>
  <c r="E14" i="3"/>
  <c r="E6" i="3"/>
  <c r="B4" i="3"/>
  <c r="D5" i="2"/>
  <c r="C5" i="2"/>
  <c r="D5" i="1"/>
  <c r="C5" i="1"/>
  <c r="B3" i="1"/>
  <c r="N4" i="8" l="1"/>
  <c r="C14" i="3"/>
  <c r="D14" i="3"/>
  <c r="E11" i="3"/>
  <c r="E10" i="3"/>
  <c r="E7" i="3"/>
  <c r="D18" i="2"/>
  <c r="D19" i="2" s="1"/>
  <c r="C18" i="2"/>
  <c r="C12" i="2"/>
  <c r="C29" i="1"/>
  <c r="C22" i="1"/>
  <c r="C15" i="1"/>
  <c r="E12" i="3" l="1"/>
  <c r="C17" i="4"/>
  <c r="C16" i="1"/>
  <c r="E15" i="3"/>
  <c r="C19" i="2"/>
  <c r="C23" i="4" s="1"/>
  <c r="C24" i="4" l="1"/>
  <c r="C23" i="1"/>
  <c r="C30" i="1" s="1"/>
  <c r="C32" i="1" l="1"/>
</calcChain>
</file>

<file path=xl/sharedStrings.xml><?xml version="1.0" encoding="utf-8"?>
<sst xmlns="http://schemas.openxmlformats.org/spreadsheetml/2006/main" count="872" uniqueCount="346">
  <si>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</si>
  <si>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</si>
  <si>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</si>
  <si>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</si>
  <si>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</si>
  <si>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</si>
  <si>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</si>
  <si>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</si>
  <si>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</si>
  <si>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</si>
  <si>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</si>
  <si>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</si>
  <si>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</si>
  <si>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</si>
  <si>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</si>
  <si>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</si>
  <si>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</si>
  <si>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</si>
  <si>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</si>
  <si>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</si>
  <si>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</si>
  <si>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</si>
  <si>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</si>
  <si>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</si>
  <si>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</si>
  <si>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</si>
  <si>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</si>
  <si>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</si>
  <si>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</si>
  <si>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</si>
  <si>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</si>
  <si>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</si>
  <si>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</si>
  <si>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</si>
  <si>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</si>
  <si>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</si>
  <si>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</si>
  <si>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</si>
  <si>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</si>
  <si>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</si>
  <si>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</si>
  <si>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</si>
  <si>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</si>
  <si>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</si>
  <si>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</si>
  <si>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</si>
  <si>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</si>
  <si>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</si>
  <si>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</si>
  <si>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</si>
  <si>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</si>
  <si>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FONDO MUTUO CORTO PLAZO GUARANIES</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</si>
  <si>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</si>
  <si>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</si>
  <si>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</si>
  <si>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</si>
  <si>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</si>
  <si>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</si>
  <si>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</si>
  <si>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</si>
  <si>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</si>
  <si>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</si>
  <si>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</si>
  <si>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</si>
  <si>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Fondo Mutuo Corto Plazo Guaraníes</t>
  </si>
  <si>
    <t xml:space="preserve">ESTADO DE FLUJO DE CAJA </t>
  </si>
  <si>
    <t>ESTADO DE VARIACION DEL ACTIVO NETO</t>
  </si>
  <si>
    <t xml:space="preserve">ESTADO DE RESULTADO </t>
  </si>
  <si>
    <t xml:space="preserve">BALANCE GENERAL </t>
  </si>
  <si>
    <t>Nota  1 – INFORMACIÓN BÁSICA DEL FONDO</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</si>
  <si>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</si>
  <si>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</si>
  <si>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</si>
  <si>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</si>
  <si>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</si>
  <si>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</si>
  <si>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</si>
  <si>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</si>
  <si>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r>
      <t xml:space="preserve">2.2 – Entidad encargada de la custodia: </t>
    </r>
    <r>
      <rPr>
        <u/>
        <sz val="11"/>
        <color theme="1"/>
        <rFont val="Calibri"/>
        <family val="2"/>
        <scheme val="minor"/>
      </rPr>
      <t>:</t>
    </r>
    <r>
      <rPr>
        <sz val="11"/>
        <color theme="1"/>
        <rFont val="Calibri"/>
        <family val="2"/>
        <scheme val="minor"/>
      </rPr>
      <t xml:space="preserve"> </t>
    </r>
    <r>
      <rPr>
        <sz val="12"/>
        <color theme="1"/>
        <rFont val="Arial"/>
        <family val="2"/>
      </rPr>
      <t>BVPASA e INVESTOR Casa de Bolsa S.A.</t>
    </r>
  </si>
  <si>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</si>
  <si>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</si>
  <si>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</si>
  <si>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</si>
  <si>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</si>
  <si>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</si>
  <si>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</si>
  <si>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</si>
  <si>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</si>
  <si>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</si>
  <si>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</si>
  <si>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</si>
  <si>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</si>
  <si>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</si>
  <si>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</si>
  <si>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</si>
  <si>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</si>
  <si>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</si>
  <si>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</si>
  <si>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</si>
  <si>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</si>
  <si>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</si>
  <si>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</si>
  <si>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</si>
  <si>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</si>
  <si>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r>
      <t>b)</t>
    </r>
    <r>
      <rPr>
        <b/>
        <sz val="7"/>
        <color theme="1"/>
        <rFont val="Times New Roman"/>
        <family val="1"/>
      </rPr>
      <t xml:space="preserve">   </t>
    </r>
    <r>
      <rPr>
        <b/>
        <sz val="12"/>
        <color theme="1"/>
        <rFont val="Arial"/>
        <family val="2"/>
      </rPr>
      <t>Diferencia de cambio en Moneda Extranjera</t>
    </r>
  </si>
  <si>
    <r>
      <t>c)</t>
    </r>
    <r>
      <rPr>
        <b/>
        <sz val="7"/>
        <color theme="1"/>
        <rFont val="Times New Roman"/>
        <family val="1"/>
      </rPr>
      <t xml:space="preserve">    </t>
    </r>
    <r>
      <rPr>
        <b/>
        <sz val="12"/>
        <color theme="1"/>
        <rFont val="Arial"/>
        <family val="2"/>
      </rPr>
      <t>Gastos operacionales y comisiones de la administradora con cargo al Fondo:</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</si>
  <si>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2,20% nominal anual (base 365) IVA incluido sobre el patrimonio neto de pre cierre administrado. La comisión se devenga diariamente y se cobra mensualmente. </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</si>
  <si>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</si>
  <si>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</si>
  <si>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t>Concepto</t>
  </si>
  <si>
    <t>Monto del periodo actual</t>
  </si>
  <si>
    <t>Monto del periodo anterior</t>
  </si>
  <si>
    <t>Comisiones por Administración</t>
  </si>
  <si>
    <t>Otros</t>
  </si>
  <si>
    <t>TOTAL</t>
  </si>
  <si>
    <r>
      <t>d)</t>
    </r>
    <r>
      <rPr>
        <b/>
        <sz val="7"/>
        <color theme="1"/>
        <rFont val="Times New Roman"/>
        <family val="1"/>
      </rPr>
      <t xml:space="preserve">   </t>
    </r>
    <r>
      <rPr>
        <b/>
        <sz val="12"/>
        <color theme="1"/>
        <rFont val="Arial"/>
        <family val="2"/>
      </rPr>
      <t>Información Estadística</t>
    </r>
  </si>
  <si>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</si>
  <si>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</si>
  <si>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</si>
  <si>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</si>
  <si>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</si>
  <si>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</si>
  <si>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</si>
  <si>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</si>
  <si>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</si>
  <si>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</si>
  <si>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</si>
  <si>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</si>
  <si>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</si>
  <si>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</si>
  <si>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</si>
  <si>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</si>
  <si>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</si>
  <si>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</si>
  <si>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</si>
  <si>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</si>
  <si>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</si>
  <si>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</si>
  <si>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</si>
  <si>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</si>
  <si>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</si>
  <si>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</si>
  <si>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</si>
  <si>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</si>
  <si>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INFORME DEL SINDICO</t>
  </si>
  <si>
    <t>Señores accionistas de</t>
  </si>
  <si>
    <t>FONDO MUTUO CORTO PLAZO GUARANÍES</t>
  </si>
  <si>
    <t>Es mi informe.</t>
  </si>
  <si>
    <t>Juan José Talavera</t>
  </si>
  <si>
    <t>Síndico Titular</t>
  </si>
  <si>
    <t xml:space="preserve">       4.2 INVERSIONES</t>
  </si>
  <si>
    <t>Instrumento</t>
  </si>
  <si>
    <t>Emisor</t>
  </si>
  <si>
    <t>Fecha de vencimiento</t>
  </si>
  <si>
    <t>Total de las Inversiones</t>
  </si>
  <si>
    <t>CDA</t>
  </si>
  <si>
    <t>FIC S.A. DE FINANZAS</t>
  </si>
  <si>
    <t>Bonos Subordinados</t>
  </si>
  <si>
    <t>INTERFISA BANCO S.A.E.C.A.</t>
  </si>
  <si>
    <t>BANCO ITAU PARAGUAY S.A.</t>
  </si>
  <si>
    <t xml:space="preserve">FINEXPAR S.A.E.C.A. </t>
  </si>
  <si>
    <t>BANCO RIO S.A.E.C.A.</t>
  </si>
  <si>
    <t>BANCO REGIONAL S.A.E.C.A.</t>
  </si>
  <si>
    <t>SOLAR AHORRO Y FINANZAS S.A.E.C.A.</t>
  </si>
  <si>
    <t>BANCOP S.A.</t>
  </si>
  <si>
    <t>BANCO GNB PARAGUAY S.A.</t>
  </si>
  <si>
    <t>Bonos Corporativos</t>
  </si>
  <si>
    <t>INFORME SINDICO</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</si>
  <si>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</si>
  <si>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</si>
  <si>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</si>
  <si>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</si>
  <si>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</si>
  <si>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</si>
  <si>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</si>
  <si>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</si>
  <si>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</si>
  <si>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</si>
  <si>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</si>
  <si>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</si>
  <si>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</si>
  <si>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</si>
  <si>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Financiero (Financieras)</t>
  </si>
  <si>
    <t>Paraguay</t>
  </si>
  <si>
    <t>29/06/2020</t>
  </si>
  <si>
    <t>Guaraníes</t>
  </si>
  <si>
    <t>10.00%</t>
  </si>
  <si>
    <t xml:space="preserve">BANCO CONTINENTAL S.A.E.C.A. </t>
  </si>
  <si>
    <t>Financiero (Bancos)</t>
  </si>
  <si>
    <t>09/11/2017</t>
  </si>
  <si>
    <t>21/07/2021</t>
  </si>
  <si>
    <t>17/07/2020</t>
  </si>
  <si>
    <t>28/12/2017</t>
  </si>
  <si>
    <t>18/03/2020</t>
  </si>
  <si>
    <t>Automaq S.A.E.C.A.</t>
  </si>
  <si>
    <t>Comercial</t>
  </si>
  <si>
    <t>10/06/2020</t>
  </si>
  <si>
    <t>09/02/2018</t>
  </si>
  <si>
    <t>02/03/2022</t>
  </si>
  <si>
    <t xml:space="preserve">VISION BANCO S.A.E.C.A. </t>
  </si>
  <si>
    <t>10/04/2018</t>
  </si>
  <si>
    <t>22/05/2024</t>
  </si>
  <si>
    <t>11/04/2018</t>
  </si>
  <si>
    <t>23/11/2020</t>
  </si>
  <si>
    <t>28/12/2020</t>
  </si>
  <si>
    <t>18/03/2021</t>
  </si>
  <si>
    <t>02/02/2021</t>
  </si>
  <si>
    <t>05/03/2021</t>
  </si>
  <si>
    <t>25/04/2018</t>
  </si>
  <si>
    <t>25/06/2024</t>
  </si>
  <si>
    <t>01/06/2018</t>
  </si>
  <si>
    <t>19/04/2021</t>
  </si>
  <si>
    <t>13/06/2018</t>
  </si>
  <si>
    <t>20/03/2023</t>
  </si>
  <si>
    <t>20/06/2018</t>
  </si>
  <si>
    <t>09/06/2021</t>
  </si>
  <si>
    <t>25/06/2018</t>
  </si>
  <si>
    <t>10/03/2023</t>
  </si>
  <si>
    <t>02/03/2023</t>
  </si>
  <si>
    <t>27/06/2018</t>
  </si>
  <si>
    <t>01/03/2023</t>
  </si>
  <si>
    <t>11/07/2018</t>
  </si>
  <si>
    <t>08/08/2018</t>
  </si>
  <si>
    <t>06/06/2022</t>
  </si>
  <si>
    <t>26/09/2018</t>
  </si>
  <si>
    <t>27/09/2021</t>
  </si>
  <si>
    <t>Bonos Financieros</t>
  </si>
  <si>
    <t>16/10/2018</t>
  </si>
  <si>
    <t>08/10/2021</t>
  </si>
  <si>
    <t>26/03/2021</t>
  </si>
  <si>
    <t>22/11/2018</t>
  </si>
  <si>
    <t>31/05/2027</t>
  </si>
  <si>
    <t>04/12/2018</t>
  </si>
  <si>
    <t>16/02/2021</t>
  </si>
  <si>
    <t xml:space="preserve">TU FINANCIERA S.A. </t>
  </si>
  <si>
    <t>01/02/2021</t>
  </si>
  <si>
    <t>02/08/2021</t>
  </si>
  <si>
    <t>19/12/2018</t>
  </si>
  <si>
    <t>05/12/2025</t>
  </si>
  <si>
    <t>26/12/2018</t>
  </si>
  <si>
    <t>27/12/2018</t>
  </si>
  <si>
    <t>02/03/2021</t>
  </si>
  <si>
    <t>19/02/2019</t>
  </si>
  <si>
    <t>23/08/2023</t>
  </si>
  <si>
    <t>21/02/2019</t>
  </si>
  <si>
    <t>16/07/2020</t>
  </si>
  <si>
    <t>05/03/2019</t>
  </si>
  <si>
    <t>30/08/2021</t>
  </si>
  <si>
    <t>11/04/2019</t>
  </si>
  <si>
    <t>06/10/2020</t>
  </si>
  <si>
    <t>03/05/2019</t>
  </si>
  <si>
    <t>Nucleo S.A.E.</t>
  </si>
  <si>
    <t>Telecomunicaciones</t>
  </si>
  <si>
    <t>11/03/2024</t>
  </si>
  <si>
    <t xml:space="preserve">SUDAMERIS BANK S.A.E.C.A. </t>
  </si>
  <si>
    <t>24/09/2021</t>
  </si>
  <si>
    <t>04/10/2021</t>
  </si>
  <si>
    <t>TELEFONICA CELULAR DEL PARAGUAY S.A.E.</t>
  </si>
  <si>
    <t>03/06/2024</t>
  </si>
  <si>
    <t>29/05/2026</t>
  </si>
  <si>
    <t>CRISOL Y ENCARNACION FINANCIERA S.A.E.C.A.</t>
  </si>
  <si>
    <t>13/06/2019</t>
  </si>
  <si>
    <t>16/03/2020</t>
  </si>
  <si>
    <t>30/09/2019</t>
  </si>
  <si>
    <t>25/07/2019</t>
  </si>
  <si>
    <t>10/03/2020</t>
  </si>
  <si>
    <t>BANCO BASA S.A.</t>
  </si>
  <si>
    <t>02/08/2019</t>
  </si>
  <si>
    <t>22/07/2021</t>
  </si>
  <si>
    <t>02/02/2022</t>
  </si>
  <si>
    <t>07/08/2019</t>
  </si>
  <si>
    <t>30/07/2020</t>
  </si>
  <si>
    <t>05/08/2020</t>
  </si>
  <si>
    <t>17/08/2020</t>
  </si>
  <si>
    <t>09/08/2019</t>
  </si>
  <si>
    <t>26/03/2024</t>
  </si>
  <si>
    <t xml:space="preserve">BANCO FAMILIAR S.A.E.C.A. </t>
  </si>
  <si>
    <t>21/08/2019</t>
  </si>
  <si>
    <t>23/05/2023</t>
  </si>
  <si>
    <t>22/08/2019</t>
  </si>
  <si>
    <t>13/09/2021</t>
  </si>
  <si>
    <t>20/01/2020</t>
  </si>
  <si>
    <t>14/06/2021</t>
  </si>
  <si>
    <t>08/07/2021</t>
  </si>
  <si>
    <t>30/08/2019</t>
  </si>
  <si>
    <t>08/07/2020</t>
  </si>
  <si>
    <t>26/09/2019</t>
  </si>
  <si>
    <t>13/06/2024</t>
  </si>
  <si>
    <t>27/09/2019</t>
  </si>
  <si>
    <t>22/06/2023</t>
  </si>
  <si>
    <t>(*) Titulos vencidos a fecha 30/09/2019 pendientes de depositar en las cuentas bancarias</t>
  </si>
  <si>
    <t>INVERSIONES (Nota  4.2  )</t>
  </si>
  <si>
    <t>Titulo de Renta fija</t>
  </si>
  <si>
    <t xml:space="preserve">Valores al cobro  </t>
  </si>
  <si>
    <t>DISPONIBILIDADES (Nota 4.1 )</t>
  </si>
  <si>
    <t xml:space="preserve">Titulo de Renta fija </t>
  </si>
  <si>
    <t>Comisiones a Pagar a la Administradora (Nota  4.4  )</t>
  </si>
  <si>
    <t>Las cuatro (4) Notas que se acompañan son parte integrande de estos Estados Financieros</t>
  </si>
  <si>
    <t>Ver Cuadro</t>
  </si>
  <si>
    <r>
      <rPr>
        <b/>
        <sz val="12"/>
        <color theme="1"/>
        <rFont val="Arial"/>
        <family val="2"/>
      </rPr>
      <t>3.9</t>
    </r>
    <r>
      <rPr>
        <sz val="12"/>
        <color theme="1"/>
        <rFont val="Arial"/>
        <family val="2"/>
      </rPr>
      <t xml:space="preserve"> La Administradora no ha realizado cambios en la aplicación de los criterios contables del Fondo.</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</si>
  <si>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</si>
  <si>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3.10</t>
    </r>
    <r>
      <rPr>
        <sz val="12"/>
        <color theme="1"/>
        <rFont val="Arial"/>
        <family val="2"/>
      </rPr>
      <t xml:space="preserve"> –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</si>
  <si>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3.12</t>
    </r>
    <r>
      <rPr>
        <sz val="12"/>
        <color theme="1"/>
        <rFont val="Arial"/>
        <family val="2"/>
      </rPr>
      <t xml:space="preserve"> -  A la fecha de la información financiera, no se vendieron inversiones ni ajustaron los precios.</t>
    </r>
  </si>
  <si>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Diciembre 2019,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</si>
  <si>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</si>
  <si>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6.442,33  Gs., Tipo Vendedor  para los pasivos 1 USD = 6.463,95</t>
  </si>
  <si>
    <t>El flujo de efectivos fue preparado de acuerdo con la Resolución CG N° 06/2019 de la Comisión Nacional de Valores.</t>
  </si>
  <si>
    <r>
      <rPr>
        <b/>
        <sz val="12"/>
        <color theme="1"/>
        <rFont val="Arial"/>
        <family val="2"/>
      </rPr>
      <t xml:space="preserve">3.8 </t>
    </r>
    <r>
      <rPr>
        <sz val="12"/>
        <color theme="1"/>
        <rFont val="Arial"/>
        <family val="2"/>
      </rPr>
      <t>– Los estados contables corresponden al trimestre cerrado el 31 de Diciembre de 2019.</t>
    </r>
  </si>
  <si>
    <t>Aranceles</t>
  </si>
  <si>
    <t>Saldo al 31/12/2019</t>
  </si>
  <si>
    <t>Saldo al 31/12/2018</t>
  </si>
  <si>
    <t>Banco Familiar Cta.Cte. Gs.</t>
  </si>
  <si>
    <t>Investor Casa de Bolsa SA</t>
  </si>
  <si>
    <t>Nota 5. HECHOS POSTERIORES - SITUACION SANITARIA GLOBAL</t>
  </si>
  <si>
    <t xml:space="preserve">Durante las primeras semanas de 2020 se inició la propagación de un nuevo virus causante de la enfermedad conocida como COVID-19, que a la fecha de emisión de los presentes estados financieros se había extendido a muchos países en diversos continentes con un impacto social y económico importante. Con fecha 11 de marzo de 2020 la Organización Mundial de la Salud lo declaró una pandemia.
Es probable que la propagación del Coronavirus (COVID-19) tenga un impacto en cualquiera (o la totalidad) de nuestras operaciones, la de nuestros inversionistas o su cadena de suministro, que podría extenderse a todos los servicios y bienes. Actualmente, se desconoce el alcance de su impacto, ya que los hechos y el entorno están cambiando constantemente, incluidas las decisiones externas tales como declaraciones de estados de emergencia, cierres nacionales o regionales. Dichas decisiones pueden afectar los niveles de liquidez de la entidad Administradora o del Valor Razonable de las entidades donde se encuentra el mayor porcentaje de las inversiones realizadas, ya sea directamente a la Compañía o a cualquiera de nuestros inversionistas o actividades relacionadas, lo que podría reducir la demanda y probablemente afectar nuestra actividad y rendimiento. La gerencia está siguiendo y apoyando todas las decisiones estatales y brinda apoyo a nuestros empleados, proveedores y clientes en esta situación excepcional.
</t>
  </si>
  <si>
    <t>26/10/2017</t>
  </si>
  <si>
    <t>30/12/2019</t>
  </si>
  <si>
    <t>06/12/2019</t>
  </si>
  <si>
    <t>01/10/2019</t>
  </si>
  <si>
    <t>BANCO BILBAO VIZCAYA ARGENTARIA PARAGUAY S.A.</t>
  </si>
  <si>
    <t>13/03/2020</t>
  </si>
  <si>
    <t>03/10/2019</t>
  </si>
  <si>
    <t>21/09/2020</t>
  </si>
  <si>
    <t>14/10/2019</t>
  </si>
  <si>
    <t>31/10/2019</t>
  </si>
  <si>
    <t>01/11/2019</t>
  </si>
  <si>
    <t>17/12/2019</t>
  </si>
  <si>
    <t>08/11/2019</t>
  </si>
  <si>
    <t>07/11/2022</t>
  </si>
  <si>
    <t>15/11/2019</t>
  </si>
  <si>
    <t>26/04/2021</t>
  </si>
  <si>
    <t>19/11/2019</t>
  </si>
  <si>
    <t>22/11/2019</t>
  </si>
  <si>
    <t>28/11/2019</t>
  </si>
  <si>
    <t>22/11/2028</t>
  </si>
  <si>
    <t>29/11/2019</t>
  </si>
  <si>
    <t>03/12/2019</t>
  </si>
  <si>
    <t>09/12/2019</t>
  </si>
  <si>
    <t>04/01/2021</t>
  </si>
  <si>
    <t>28/10/2020</t>
  </si>
  <si>
    <t>13/12/2019</t>
  </si>
  <si>
    <t>29/03/2022</t>
  </si>
  <si>
    <t>18/12/2019</t>
  </si>
  <si>
    <t>20/12/2019</t>
  </si>
  <si>
    <t>06/09/2021</t>
  </si>
  <si>
    <t>PATRIMONIO DEL FONDO AL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</si>
</sst>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64" formatCode="_-* #,##0_-;\-* #,##0_-;_-* &quot;-&quot;_-;_-@_-"/>
    <numFmt numFmtId="165" formatCode="_-* #,##0.00_-;\-* #,##0.00_-;_-* &quot;-&quot;??_-;_-@_-"/>
    <numFmt numFmtId="166" formatCode="0_);\(#,#00\)"/>
    <numFmt numFmtId="167" formatCode="#,##0.000000"/>
    <numFmt numFmtId="168" formatCode="#,##0.##"/>
  </numFmts>
  <fonts count="48">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indexed="8"/>
      <name val="Subway"/>
    </font>
    <font>
      <b/>
      <sz val="11"/>
      <color indexed="8"/>
      <name val="Subway"/>
    </font>
    <font>
      <sz val="10"/>
      <name val="Arial"/>
      <family val="2"/>
    </font>
    <font>
      <b/>
      <sz val="20"/>
      <color indexed="8"/>
      <name val="Subway"/>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sz val="7"/>
      <color theme="1"/>
      <name val="Times New Roman"/>
      <family val="1"/>
    </font>
    <font>
      <u/>
      <sz val="11"/>
      <color theme="1"/>
      <name val="Calibri"/>
      <family val="2"/>
      <scheme val="minor"/>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b/>
      <sz val="14"/>
      <color theme="1"/>
      <name val="Tahoma"/>
      <family val="2"/>
    </font>
    <font>
      <sz val="10"/>
      <color theme="1"/>
      <name val="Tahoma"/>
      <family val="2"/>
    </font>
    <font>
      <b/>
      <sz val="10"/>
      <color theme="1"/>
      <name val="Tahoma"/>
      <family val="2"/>
    </font>
    <font>
      <b/>
      <u/>
      <sz val="14"/>
      <color theme="1"/>
      <name val="Calibri"/>
      <family val="2"/>
      <scheme val="minor"/>
    </font>
    <font>
      <b/>
      <sz val="10"/>
      <name val="Calibri"/>
      <family val="2"/>
    </font>
    <font>
      <b/>
      <sz val="8"/>
      <name val="Calibri"/>
      <family val="2"/>
    </font>
    <font>
      <b/>
      <sz val="12"/>
      <color indexed="8"/>
      <name val="Calibri"/>
      <family val="2"/>
      <scheme val="minor"/>
    </font>
    <font>
      <b/>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0" fontId="21"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74">
    <xf numFmtId="0" fontId="0" fillId="0" borderId="0" xfId="0"/>
    <xf numFmtId="0" fontId="3" fillId="0" borderId="0" xfId="0" applyFont="1"/>
    <xf numFmtId="0" fontId="4" fillId="0" borderId="0" xfId="0" applyFont="1"/>
    <xf numFmtId="14" fontId="5" fillId="0" borderId="0" xfId="0" applyNumberFormat="1" applyFont="1" applyAlignment="1">
      <alignment horizontal="center"/>
    </xf>
    <xf numFmtId="0" fontId="6" fillId="0" borderId="0" xfId="0" applyFont="1"/>
    <xf numFmtId="0" fontId="4" fillId="0" borderId="0" xfId="0" applyFont="1" applyAlignment="1">
      <alignment horizontal="center"/>
    </xf>
    <xf numFmtId="0" fontId="9" fillId="0" borderId="0" xfId="0" applyFont="1"/>
    <xf numFmtId="166" fontId="3" fillId="0" borderId="0" xfId="0" applyNumberFormat="1" applyFont="1" applyAlignment="1">
      <alignment horizontal="right"/>
    </xf>
    <xf numFmtId="3" fontId="6" fillId="0" borderId="0" xfId="0" applyNumberFormat="1" applyFont="1"/>
    <xf numFmtId="1" fontId="9" fillId="0" borderId="0" xfId="0" applyNumberFormat="1" applyFont="1" applyAlignment="1">
      <alignment horizontal="center"/>
    </xf>
    <xf numFmtId="0" fontId="10" fillId="0" borderId="0" xfId="0" applyFont="1"/>
    <xf numFmtId="3" fontId="10" fillId="0" borderId="0" xfId="0" applyNumberFormat="1" applyFont="1"/>
    <xf numFmtId="3" fontId="9" fillId="0" borderId="1" xfId="0" applyNumberFormat="1" applyFont="1" applyBorder="1" applyAlignment="1">
      <alignment horizontal="center"/>
    </xf>
    <xf numFmtId="0" fontId="9" fillId="0" borderId="0" xfId="0" applyFont="1" applyAlignment="1">
      <alignment horizontal="center"/>
    </xf>
    <xf numFmtId="3" fontId="9"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0" fillId="0" borderId="0" xfId="0" applyAlignment="1">
      <alignment horizontal="center"/>
    </xf>
    <xf numFmtId="0" fontId="13" fillId="0" borderId="0" xfId="0" applyFont="1" applyAlignment="1">
      <alignment horizontal="center"/>
    </xf>
    <xf numFmtId="0" fontId="17" fillId="0" borderId="0" xfId="0" applyFont="1"/>
    <xf numFmtId="0" fontId="18" fillId="0" borderId="0" xfId="0" applyFont="1" applyAlignment="1">
      <alignment vertical="center"/>
    </xf>
    <xf numFmtId="0" fontId="18" fillId="0" borderId="0" xfId="0" applyFont="1" applyAlignment="1">
      <alignment horizontal="center"/>
    </xf>
    <xf numFmtId="0" fontId="18" fillId="0" borderId="0" xfId="0" applyFont="1" applyAlignment="1">
      <alignment horizontal="center" wrapText="1"/>
    </xf>
    <xf numFmtId="14" fontId="18" fillId="0" borderId="0" xfId="0" applyNumberFormat="1" applyFont="1" applyAlignment="1">
      <alignment horizontal="center"/>
    </xf>
    <xf numFmtId="3" fontId="17" fillId="0" borderId="0" xfId="0" applyNumberFormat="1" applyFont="1"/>
    <xf numFmtId="3" fontId="0" fillId="0" borderId="0" xfId="0" applyNumberFormat="1"/>
    <xf numFmtId="0" fontId="19" fillId="0" borderId="0" xfId="0" applyFont="1"/>
    <xf numFmtId="0" fontId="18" fillId="0" borderId="0" xfId="0" applyFont="1"/>
    <xf numFmtId="0" fontId="4" fillId="2" borderId="0" xfId="0" applyFont="1" applyFill="1"/>
    <xf numFmtId="49" fontId="0" fillId="0" borderId="0" xfId="0" applyNumberFormat="1"/>
    <xf numFmtId="3" fontId="15" fillId="0" borderId="0" xfId="0" applyNumberFormat="1" applyFont="1"/>
    <xf numFmtId="0" fontId="0" fillId="2" borderId="0" xfId="0" applyFill="1"/>
    <xf numFmtId="3" fontId="0" fillId="2" borderId="0" xfId="0" applyNumberFormat="1" applyFill="1"/>
    <xf numFmtId="167" fontId="20" fillId="0" borderId="0" xfId="0" applyNumberFormat="1" applyFont="1"/>
    <xf numFmtId="3" fontId="15" fillId="2" borderId="0" xfId="0" applyNumberFormat="1" applyFont="1" applyFill="1"/>
    <xf numFmtId="37" fontId="17" fillId="0" borderId="0" xfId="0" applyNumberFormat="1" applyFont="1"/>
    <xf numFmtId="3" fontId="9"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167" fontId="0" fillId="2" borderId="0" xfId="0" applyNumberFormat="1" applyFill="1"/>
    <xf numFmtId="3" fontId="5" fillId="2" borderId="0" xfId="0" applyNumberFormat="1" applyFont="1" applyFill="1"/>
    <xf numFmtId="0" fontId="15" fillId="0" borderId="0" xfId="0" applyFont="1" applyAlignment="1">
      <alignment horizontal="center"/>
    </xf>
    <xf numFmtId="3" fontId="6" fillId="0" borderId="0" xfId="0" applyNumberFormat="1" applyFont="1" applyAlignment="1">
      <alignment horizontal="center" vertical="center"/>
    </xf>
    <xf numFmtId="14" fontId="5" fillId="0" borderId="0" xfId="0" applyNumberFormat="1" applyFont="1"/>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165" fontId="2" fillId="3" borderId="0" xfId="1" applyFont="1" applyFill="1" applyAlignment="1">
      <alignment horizontal="center"/>
    </xf>
    <xf numFmtId="0" fontId="26" fillId="2" borderId="0" xfId="0" applyFont="1" applyFill="1" applyAlignment="1">
      <alignment horizontal="center"/>
    </xf>
    <xf numFmtId="0" fontId="25" fillId="2" borderId="0" xfId="0" applyFont="1" applyFill="1"/>
    <xf numFmtId="0" fontId="25" fillId="0" borderId="0" xfId="0" applyFont="1"/>
    <xf numFmtId="0" fontId="23" fillId="0" borderId="0" xfId="0" applyFont="1" applyAlignment="1">
      <alignment horizontal="center"/>
    </xf>
    <xf numFmtId="0" fontId="26" fillId="0" borderId="0" xfId="0" applyFont="1"/>
    <xf numFmtId="0" fontId="0" fillId="4" borderId="0" xfId="0" applyFill="1"/>
    <xf numFmtId="0" fontId="22" fillId="4" borderId="0" xfId="0" applyFont="1" applyFill="1" applyAlignment="1">
      <alignment vertical="center" wrapText="1"/>
    </xf>
    <xf numFmtId="0" fontId="23" fillId="4" borderId="0" xfId="0" applyFont="1" applyFill="1"/>
    <xf numFmtId="0" fontId="22" fillId="4" borderId="0" xfId="0" applyFont="1" applyFill="1" applyAlignment="1">
      <alignment horizontal="center" vertical="center"/>
    </xf>
    <xf numFmtId="0" fontId="22" fillId="4" borderId="0" xfId="0" applyFont="1" applyFill="1" applyAlignment="1">
      <alignment vertical="center"/>
    </xf>
    <xf numFmtId="14" fontId="22" fillId="4" borderId="0" xfId="0" applyNumberFormat="1" applyFont="1" applyFill="1" applyAlignment="1">
      <alignment horizontal="center" vertical="center"/>
    </xf>
    <xf numFmtId="0" fontId="25" fillId="4" borderId="0" xfId="0" applyFont="1" applyFill="1"/>
    <xf numFmtId="0" fontId="26" fillId="4" borderId="0" xfId="0" applyFont="1" applyFill="1" applyAlignment="1">
      <alignment horizontal="center"/>
    </xf>
    <xf numFmtId="0" fontId="27" fillId="0" borderId="0" xfId="2" applyFont="1"/>
    <xf numFmtId="0" fontId="7" fillId="0" borderId="0" xfId="0" applyFont="1" applyAlignment="1">
      <alignment horizontal="center"/>
    </xf>
    <xf numFmtId="0" fontId="12" fillId="0" borderId="0" xfId="0" applyFont="1" applyAlignment="1">
      <alignment horizontal="center"/>
    </xf>
    <xf numFmtId="3" fontId="26" fillId="2" borderId="0" xfId="0" applyNumberFormat="1" applyFont="1" applyFill="1"/>
    <xf numFmtId="0" fontId="9" fillId="2" borderId="1" xfId="0" applyFont="1" applyFill="1" applyBorder="1" applyAlignment="1">
      <alignment horizontal="center"/>
    </xf>
    <xf numFmtId="3" fontId="9" fillId="2" borderId="2" xfId="0" applyNumberFormat="1" applyFont="1" applyFill="1" applyBorder="1" applyAlignment="1">
      <alignment horizontal="center"/>
    </xf>
    <xf numFmtId="3" fontId="9" fillId="2" borderId="8" xfId="0" applyNumberFormat="1" applyFont="1" applyFill="1" applyBorder="1" applyAlignment="1">
      <alignment horizontal="center"/>
    </xf>
    <xf numFmtId="0" fontId="12" fillId="0" borderId="10" xfId="0" applyFont="1" applyBorder="1" applyAlignment="1">
      <alignment horizontal="center"/>
    </xf>
    <xf numFmtId="0" fontId="9" fillId="0" borderId="12" xfId="0" applyFont="1" applyBorder="1"/>
    <xf numFmtId="0" fontId="9" fillId="2" borderId="13" xfId="0" applyFont="1" applyFill="1" applyBorder="1" applyAlignment="1">
      <alignment horizontal="center"/>
    </xf>
    <xf numFmtId="0" fontId="9" fillId="0" borderId="14" xfId="0" applyFont="1" applyBorder="1"/>
    <xf numFmtId="3" fontId="26" fillId="2" borderId="0" xfId="0" applyNumberFormat="1" applyFont="1" applyFill="1" applyBorder="1" applyAlignment="1">
      <alignment horizontal="center"/>
    </xf>
    <xf numFmtId="3" fontId="26" fillId="2" borderId="15" xfId="0" applyNumberFormat="1" applyFont="1" applyFill="1" applyBorder="1" applyAlignment="1">
      <alignment horizontal="center"/>
    </xf>
    <xf numFmtId="0" fontId="3" fillId="0" borderId="14" xfId="0" applyFont="1" applyBorder="1"/>
    <xf numFmtId="0" fontId="26" fillId="0" borderId="14" xfId="0" applyFont="1" applyBorder="1"/>
    <xf numFmtId="3" fontId="9" fillId="2" borderId="16" xfId="0" applyNumberFormat="1" applyFont="1" applyFill="1" applyBorder="1" applyAlignment="1">
      <alignment horizontal="center"/>
    </xf>
    <xf numFmtId="3" fontId="9" fillId="2" borderId="0" xfId="0" applyNumberFormat="1" applyFont="1" applyFill="1" applyBorder="1" applyAlignment="1">
      <alignment horizontal="center"/>
    </xf>
    <xf numFmtId="3" fontId="9" fillId="2" borderId="15" xfId="0" applyNumberFormat="1" applyFont="1" applyFill="1" applyBorder="1" applyAlignment="1">
      <alignment horizontal="center"/>
    </xf>
    <xf numFmtId="3" fontId="9" fillId="2" borderId="17" xfId="0" applyNumberFormat="1" applyFont="1" applyFill="1" applyBorder="1" applyAlignment="1">
      <alignment horizontal="center"/>
    </xf>
    <xf numFmtId="167" fontId="26" fillId="0" borderId="0" xfId="0" applyNumberFormat="1" applyFont="1" applyBorder="1" applyAlignment="1">
      <alignment horizontal="center"/>
    </xf>
    <xf numFmtId="167" fontId="26" fillId="0" borderId="15" xfId="0" applyNumberFormat="1" applyFont="1" applyBorder="1" applyAlignment="1">
      <alignment horizontal="center"/>
    </xf>
    <xf numFmtId="0" fontId="15" fillId="0" borderId="12" xfId="0" applyFont="1" applyBorder="1"/>
    <xf numFmtId="167" fontId="15" fillId="0" borderId="1" xfId="0" applyNumberFormat="1" applyFont="1" applyBorder="1"/>
    <xf numFmtId="3" fontId="15" fillId="2" borderId="13" xfId="0" applyNumberFormat="1" applyFont="1" applyFill="1" applyBorder="1"/>
    <xf numFmtId="3" fontId="3" fillId="2" borderId="0" xfId="0" applyNumberFormat="1" applyFont="1" applyFill="1" applyBorder="1" applyAlignment="1">
      <alignment horizontal="center"/>
    </xf>
    <xf numFmtId="3" fontId="3" fillId="2" borderId="15" xfId="0" applyNumberFormat="1" applyFont="1" applyFill="1" applyBorder="1" applyAlignment="1">
      <alignment horizontal="center"/>
    </xf>
    <xf numFmtId="3" fontId="3" fillId="2" borderId="1" xfId="0" applyNumberFormat="1" applyFont="1" applyFill="1" applyBorder="1" applyAlignment="1">
      <alignment horizontal="center"/>
    </xf>
    <xf numFmtId="3" fontId="3" fillId="2" borderId="13" xfId="0" applyNumberFormat="1" applyFont="1" applyFill="1" applyBorder="1" applyAlignment="1">
      <alignment horizontal="center"/>
    </xf>
    <xf numFmtId="167" fontId="3" fillId="0" borderId="0" xfId="0" applyNumberFormat="1" applyFont="1" applyBorder="1" applyAlignment="1">
      <alignment horizontal="center"/>
    </xf>
    <xf numFmtId="167" fontId="3" fillId="0" borderId="15" xfId="0" applyNumberFormat="1" applyFont="1" applyBorder="1" applyAlignment="1">
      <alignment horizontal="center"/>
    </xf>
    <xf numFmtId="0" fontId="0" fillId="0" borderId="10" xfId="0" applyBorder="1"/>
    <xf numFmtId="0" fontId="26" fillId="0" borderId="12" xfId="0" applyFont="1" applyBorder="1"/>
    <xf numFmtId="49" fontId="3" fillId="0" borderId="14" xfId="0" applyNumberFormat="1" applyFont="1" applyBorder="1"/>
    <xf numFmtId="49" fontId="26" fillId="0" borderId="14" xfId="0" applyNumberFormat="1" applyFont="1" applyBorder="1"/>
    <xf numFmtId="49" fontId="9" fillId="0" borderId="14" xfId="0" applyNumberFormat="1" applyFont="1" applyBorder="1"/>
    <xf numFmtId="49" fontId="0" fillId="0" borderId="12" xfId="0" applyNumberFormat="1" applyBorder="1"/>
    <xf numFmtId="3" fontId="26" fillId="0" borderId="0" xfId="0" applyNumberFormat="1" applyFont="1" applyBorder="1" applyAlignment="1">
      <alignment horizontal="center"/>
    </xf>
    <xf numFmtId="3" fontId="26" fillId="0" borderId="15" xfId="0" applyNumberFormat="1" applyFont="1" applyBorder="1" applyAlignment="1">
      <alignment horizontal="center"/>
    </xf>
    <xf numFmtId="3" fontId="26" fillId="0" borderId="1" xfId="0" applyNumberFormat="1" applyFont="1" applyBorder="1" applyAlignment="1">
      <alignment horizontal="center"/>
    </xf>
    <xf numFmtId="3" fontId="26" fillId="0" borderId="13" xfId="0" applyNumberFormat="1" applyFont="1" applyBorder="1" applyAlignment="1">
      <alignment horizontal="center"/>
    </xf>
    <xf numFmtId="3" fontId="9" fillId="0" borderId="13" xfId="0" applyNumberFormat="1" applyFont="1" applyBorder="1" applyAlignment="1">
      <alignment horizontal="center"/>
    </xf>
    <xf numFmtId="3" fontId="3" fillId="0" borderId="0" xfId="0" applyNumberFormat="1" applyFont="1" applyBorder="1" applyAlignment="1">
      <alignment horizontal="center"/>
    </xf>
    <xf numFmtId="3" fontId="3" fillId="0" borderId="15" xfId="0" applyNumberFormat="1" applyFont="1" applyBorder="1" applyAlignment="1">
      <alignment horizontal="center"/>
    </xf>
    <xf numFmtId="3" fontId="9" fillId="0" borderId="2" xfId="0" applyNumberFormat="1" applyFont="1" applyBorder="1" applyAlignment="1">
      <alignment horizontal="center"/>
    </xf>
    <xf numFmtId="3" fontId="9" fillId="0" borderId="16" xfId="0" applyNumberFormat="1" applyFont="1" applyBorder="1" applyAlignment="1">
      <alignment horizontal="center"/>
    </xf>
    <xf numFmtId="3" fontId="9" fillId="0" borderId="8" xfId="0" applyNumberFormat="1" applyFont="1" applyBorder="1" applyAlignment="1">
      <alignment horizontal="center"/>
    </xf>
    <xf numFmtId="3" fontId="9" fillId="0" borderId="17" xfId="0" applyNumberFormat="1" applyFont="1" applyBorder="1" applyAlignment="1">
      <alignment horizontal="center"/>
    </xf>
    <xf numFmtId="3" fontId="0" fillId="0" borderId="1" xfId="0" applyNumberFormat="1" applyBorder="1" applyAlignment="1">
      <alignment horizontal="center"/>
    </xf>
    <xf numFmtId="3" fontId="0" fillId="0" borderId="13" xfId="0" applyNumberFormat="1" applyBorder="1" applyAlignment="1">
      <alignment horizontal="center"/>
    </xf>
    <xf numFmtId="0" fontId="26" fillId="0" borderId="0" xfId="0" applyFont="1" applyAlignment="1">
      <alignment horizontal="center"/>
    </xf>
    <xf numFmtId="3" fontId="26" fillId="0" borderId="6" xfId="0" applyNumberFormat="1" applyFont="1" applyBorder="1"/>
    <xf numFmtId="3" fontId="29" fillId="0" borderId="5" xfId="0" applyNumberFormat="1" applyFont="1" applyBorder="1" applyAlignment="1">
      <alignment horizontal="center"/>
    </xf>
    <xf numFmtId="3" fontId="29" fillId="0" borderId="5" xfId="0" applyNumberFormat="1" applyFont="1" applyBorder="1" applyAlignment="1">
      <alignment horizontal="right"/>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wrapText="1"/>
    </xf>
    <xf numFmtId="3" fontId="3" fillId="0" borderId="6" xfId="0" applyNumberFormat="1" applyFont="1" applyBorder="1" applyAlignment="1">
      <alignment horizontal="center"/>
    </xf>
    <xf numFmtId="0" fontId="9" fillId="0" borderId="6" xfId="0" applyFont="1" applyBorder="1" applyAlignment="1">
      <alignment horizontal="center" wrapText="1"/>
    </xf>
    <xf numFmtId="3" fontId="9" fillId="0" borderId="6" xfId="0" applyNumberFormat="1" applyFont="1" applyBorder="1" applyAlignment="1">
      <alignment vertical="center"/>
    </xf>
    <xf numFmtId="3" fontId="9"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0" fontId="3" fillId="0" borderId="7" xfId="0" applyFont="1" applyBorder="1"/>
    <xf numFmtId="3" fontId="3" fillId="0" borderId="7" xfId="0" applyNumberFormat="1" applyFont="1" applyBorder="1"/>
    <xf numFmtId="0" fontId="3" fillId="0" borderId="4" xfId="0" applyFont="1" applyBorder="1" applyAlignment="1">
      <alignment horizontal="center" wrapText="1"/>
    </xf>
    <xf numFmtId="0" fontId="9" fillId="0" borderId="5" xfId="0" applyFont="1" applyBorder="1" applyAlignment="1">
      <alignment horizontal="center" wrapText="1"/>
    </xf>
    <xf numFmtId="3" fontId="9" fillId="0" borderId="5" xfId="0" applyNumberFormat="1" applyFont="1" applyBorder="1" applyAlignment="1">
      <alignment horizontal="center"/>
    </xf>
    <xf numFmtId="0" fontId="3" fillId="0" borderId="6" xfId="0" applyFont="1" applyBorder="1" applyAlignment="1">
      <alignment vertical="center"/>
    </xf>
    <xf numFmtId="3" fontId="3" fillId="0" borderId="6" xfId="0" applyNumberFormat="1" applyFont="1" applyBorder="1" applyAlignment="1">
      <alignment horizontal="center" vertical="center"/>
    </xf>
    <xf numFmtId="0" fontId="3" fillId="0" borderId="6" xfId="0" applyFont="1" applyBorder="1" applyAlignment="1">
      <alignment horizontal="left"/>
    </xf>
    <xf numFmtId="3" fontId="3" fillId="0" borderId="6" xfId="0" applyNumberFormat="1" applyFont="1" applyBorder="1" applyAlignment="1">
      <alignment horizontal="center" wrapText="1"/>
    </xf>
    <xf numFmtId="3" fontId="9" fillId="0" borderId="4" xfId="0" applyNumberFormat="1" applyFont="1" applyBorder="1" applyAlignment="1">
      <alignment horizontal="center" vertical="center" wrapText="1"/>
    </xf>
    <xf numFmtId="37" fontId="29" fillId="0" borderId="4" xfId="0" applyNumberFormat="1" applyFont="1" applyBorder="1" applyAlignment="1">
      <alignment horizontal="center" vertical="center" wrapText="1"/>
    </xf>
    <xf numFmtId="37" fontId="29" fillId="0" borderId="4" xfId="0" applyNumberFormat="1" applyFont="1" applyBorder="1" applyAlignment="1">
      <alignment horizontal="center" vertical="center"/>
    </xf>
    <xf numFmtId="37" fontId="29" fillId="0" borderId="18" xfId="0" applyNumberFormat="1" applyFont="1" applyBorder="1" applyAlignment="1">
      <alignment horizontal="center"/>
    </xf>
    <xf numFmtId="0" fontId="26" fillId="0" borderId="0" xfId="0" applyFont="1" applyAlignment="1"/>
    <xf numFmtId="3" fontId="3" fillId="0" borderId="12" xfId="0" applyNumberFormat="1" applyFont="1" applyBorder="1"/>
    <xf numFmtId="3" fontId="3" fillId="0" borderId="1" xfId="0" applyNumberFormat="1" applyFont="1" applyBorder="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9" fillId="0" borderId="2" xfId="0" applyNumberFormat="1" applyFont="1" applyBorder="1" applyAlignment="1">
      <alignment horizontal="center" vertical="center"/>
    </xf>
    <xf numFmtId="0" fontId="9" fillId="0" borderId="2" xfId="0" applyFont="1" applyBorder="1" applyAlignment="1">
      <alignment horizontal="center" vertical="center"/>
    </xf>
    <xf numFmtId="1" fontId="9" fillId="0" borderId="1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0" borderId="0" xfId="0" applyFont="1" applyBorder="1" applyAlignment="1">
      <alignment horizontal="center" vertical="center"/>
    </xf>
    <xf numFmtId="3" fontId="9" fillId="0" borderId="13"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15" xfId="0" applyNumberFormat="1" applyFont="1" applyBorder="1" applyAlignment="1">
      <alignment horizontal="center" vertical="center"/>
    </xf>
    <xf numFmtId="37" fontId="3" fillId="0" borderId="0" xfId="0" applyNumberFormat="1" applyFont="1" applyBorder="1" applyAlignment="1">
      <alignment horizontal="center" vertical="center"/>
    </xf>
    <xf numFmtId="37" fontId="3" fillId="0" borderId="15" xfId="0" applyNumberFormat="1" applyFont="1" applyBorder="1" applyAlignment="1">
      <alignment horizontal="center" vertical="center"/>
    </xf>
    <xf numFmtId="3" fontId="26" fillId="2" borderId="0" xfId="0" applyNumberFormat="1" applyFont="1" applyFill="1" applyBorder="1" applyAlignment="1">
      <alignment horizontal="center" vertical="center"/>
    </xf>
    <xf numFmtId="3" fontId="3" fillId="0" borderId="0" xfId="1" applyNumberFormat="1" applyFont="1" applyBorder="1" applyAlignment="1">
      <alignment horizontal="center" vertical="center"/>
    </xf>
    <xf numFmtId="3" fontId="3" fillId="0" borderId="15" xfId="1" applyNumberFormat="1" applyFont="1" applyBorder="1" applyAlignment="1">
      <alignment horizontal="center" vertical="center"/>
    </xf>
    <xf numFmtId="3" fontId="3" fillId="0" borderId="0"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26" fillId="2" borderId="1" xfId="0" applyNumberFormat="1" applyFont="1" applyFill="1" applyBorder="1" applyAlignment="1">
      <alignment horizontal="center" vertical="center"/>
    </xf>
    <xf numFmtId="3" fontId="9" fillId="0" borderId="2" xfId="1" applyNumberFormat="1" applyFont="1" applyBorder="1" applyAlignment="1">
      <alignment horizontal="center" vertical="center"/>
    </xf>
    <xf numFmtId="37" fontId="9" fillId="0" borderId="0" xfId="0" applyNumberFormat="1" applyFont="1" applyBorder="1" applyAlignment="1">
      <alignment horizontal="center" vertical="center"/>
    </xf>
    <xf numFmtId="3" fontId="9" fillId="0" borderId="16" xfId="1" applyNumberFormat="1" applyFont="1" applyBorder="1" applyAlignment="1">
      <alignment horizontal="center" vertical="center"/>
    </xf>
    <xf numFmtId="3" fontId="9" fillId="0" borderId="3" xfId="1" applyNumberFormat="1" applyFont="1" applyBorder="1" applyAlignment="1">
      <alignment horizontal="center" vertical="center"/>
    </xf>
    <xf numFmtId="3" fontId="9" fillId="0" borderId="19" xfId="1" applyNumberFormat="1" applyFont="1" applyBorder="1" applyAlignment="1">
      <alignment horizontal="center" vertical="center"/>
    </xf>
    <xf numFmtId="0" fontId="30" fillId="0" borderId="0" xfId="2" quotePrefix="1" applyFont="1"/>
    <xf numFmtId="0" fontId="30" fillId="0" borderId="0" xfId="2" applyFont="1"/>
    <xf numFmtId="0" fontId="0" fillId="0" borderId="0" xfId="0"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wrapText="1"/>
    </xf>
    <xf numFmtId="0" fontId="0" fillId="0" borderId="0" xfId="0" applyAlignment="1"/>
    <xf numFmtId="0" fontId="2" fillId="0" borderId="0" xfId="0" applyFont="1" applyAlignment="1">
      <alignment vertical="center"/>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5" fillId="0" borderId="4" xfId="0" applyFont="1" applyBorder="1" applyAlignment="1">
      <alignment horizontal="left" vertical="center"/>
    </xf>
    <xf numFmtId="0" fontId="39" fillId="0" borderId="4" xfId="0" applyFont="1" applyBorder="1" applyAlignment="1">
      <alignment vertical="center"/>
    </xf>
    <xf numFmtId="3" fontId="35" fillId="0" borderId="4" xfId="0" applyNumberFormat="1" applyFont="1" applyBorder="1" applyAlignment="1">
      <alignment vertical="center"/>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2" fillId="0" borderId="4" xfId="0" applyFont="1" applyBorder="1" applyAlignment="1">
      <alignment horizontal="center" vertical="center"/>
    </xf>
    <xf numFmtId="4" fontId="35" fillId="0" borderId="4" xfId="0" applyNumberFormat="1" applyFont="1" applyBorder="1" applyAlignment="1">
      <alignment horizontal="center" vertical="center"/>
    </xf>
    <xf numFmtId="3" fontId="35" fillId="0" borderId="4" xfId="0" applyNumberFormat="1" applyFont="1" applyBorder="1" applyAlignment="1">
      <alignment horizontal="center" vertical="center"/>
    </xf>
    <xf numFmtId="0" fontId="2" fillId="0" borderId="4" xfId="0" applyFont="1" applyBorder="1" applyAlignment="1">
      <alignment horizontal="center"/>
    </xf>
    <xf numFmtId="3" fontId="39" fillId="0" borderId="4" xfId="0" applyNumberFormat="1" applyFont="1" applyBorder="1" applyAlignment="1">
      <alignment vertical="center"/>
    </xf>
    <xf numFmtId="3" fontId="39" fillId="0" borderId="4" xfId="0" applyNumberFormat="1"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1" fillId="0" borderId="0" xfId="0" applyFont="1"/>
    <xf numFmtId="0" fontId="45" fillId="0" borderId="4" xfId="0" applyFont="1" applyBorder="1" applyAlignment="1">
      <alignment horizontal="center" vertical="center" wrapText="1"/>
    </xf>
    <xf numFmtId="0" fontId="0" fillId="0" borderId="16" xfId="0" applyBorder="1" applyAlignment="1">
      <alignment horizontal="left" vertical="center"/>
    </xf>
    <xf numFmtId="0" fontId="0" fillId="0" borderId="16" xfId="0" applyBorder="1" applyAlignment="1">
      <alignment horizontal="center" vertical="center"/>
    </xf>
    <xf numFmtId="0" fontId="39" fillId="0" borderId="0" xfId="0" applyFont="1" applyBorder="1" applyAlignment="1">
      <alignment vertical="center"/>
    </xf>
    <xf numFmtId="3" fontId="39" fillId="0" borderId="0" xfId="0" applyNumberFormat="1" applyFont="1" applyBorder="1" applyAlignment="1">
      <alignment vertical="center"/>
    </xf>
    <xf numFmtId="0" fontId="6" fillId="0" borderId="0" xfId="0" applyFont="1" applyFill="1" applyBorder="1"/>
    <xf numFmtId="0" fontId="34" fillId="0" borderId="0" xfId="2" applyFont="1" applyAlignment="1">
      <alignment vertical="center"/>
    </xf>
    <xf numFmtId="3" fontId="3" fillId="0" borderId="13" xfId="0" applyNumberFormat="1" applyFont="1" applyBorder="1" applyAlignment="1">
      <alignment horizontal="center" vertical="center"/>
    </xf>
    <xf numFmtId="165" fontId="3" fillId="0" borderId="0" xfId="1" applyFont="1" applyBorder="1" applyAlignment="1">
      <alignment horizontal="center" vertical="center"/>
    </xf>
    <xf numFmtId="165" fontId="3" fillId="0" borderId="15" xfId="1" applyFont="1" applyBorder="1" applyAlignment="1">
      <alignment horizontal="center"/>
    </xf>
    <xf numFmtId="165" fontId="26" fillId="2" borderId="0" xfId="1" applyFont="1" applyFill="1" applyBorder="1" applyAlignment="1">
      <alignment horizontal="center" vertical="center"/>
    </xf>
    <xf numFmtId="165" fontId="26" fillId="2" borderId="15" xfId="1" applyFont="1" applyFill="1" applyBorder="1" applyAlignment="1">
      <alignment horizontal="center" vertical="center"/>
    </xf>
    <xf numFmtId="0" fontId="47" fillId="0" borderId="0" xfId="0" applyFont="1"/>
    <xf numFmtId="0" fontId="0" fillId="0" borderId="4" xfId="0" applyBorder="1" applyAlignment="1">
      <alignment horizontal="left" vertical="center"/>
    </xf>
    <xf numFmtId="0" fontId="0" fillId="2" borderId="16" xfId="0" applyFill="1" applyBorder="1" applyAlignment="1">
      <alignment horizontal="center" vertical="center"/>
    </xf>
    <xf numFmtId="164" fontId="0" fillId="0" borderId="16" xfId="4" applyFont="1" applyBorder="1" applyAlignment="1">
      <alignment horizontal="center" vertical="center"/>
    </xf>
    <xf numFmtId="10" fontId="0" fillId="0" borderId="16" xfId="3" applyNumberFormat="1" applyFont="1" applyBorder="1" applyAlignment="1">
      <alignment horizontal="center" vertical="center"/>
    </xf>
    <xf numFmtId="168" fontId="0" fillId="0" borderId="16" xfId="0" applyNumberFormat="1" applyBorder="1" applyAlignment="1">
      <alignment horizontal="center" vertical="center"/>
    </xf>
    <xf numFmtId="10" fontId="0" fillId="0" borderId="4" xfId="3" applyNumberFormat="1" applyFont="1" applyBorder="1" applyAlignment="1">
      <alignment horizontal="center" vertical="center"/>
    </xf>
    <xf numFmtId="10" fontId="0" fillId="0" borderId="4" xfId="3" applyNumberFormat="1" applyFont="1" applyBorder="1" applyAlignment="1">
      <alignment horizontal="center" wrapText="1"/>
    </xf>
    <xf numFmtId="14" fontId="0" fillId="2" borderId="16" xfId="0" applyNumberFormat="1" applyFill="1" applyBorder="1" applyAlignment="1">
      <alignment horizontal="center" vertical="center"/>
    </xf>
    <xf numFmtId="164" fontId="44" fillId="0" borderId="16" xfId="4" applyFont="1" applyBorder="1" applyAlignment="1">
      <alignment horizontal="right"/>
    </xf>
    <xf numFmtId="0" fontId="46" fillId="0" borderId="0" xfId="0" applyFont="1"/>
    <xf numFmtId="41" fontId="46" fillId="0" borderId="0" xfId="0" applyNumberFormat="1" applyFont="1"/>
    <xf numFmtId="41" fontId="0" fillId="0" borderId="0" xfId="0" applyNumberFormat="1"/>
    <xf numFmtId="3" fontId="9" fillId="2" borderId="1" xfId="0" applyNumberFormat="1" applyFont="1" applyFill="1" applyBorder="1" applyAlignment="1">
      <alignment horizontal="center"/>
    </xf>
    <xf numFmtId="0" fontId="24" fillId="4" borderId="0" xfId="0" applyFont="1" applyFill="1" applyAlignment="1">
      <alignment horizontal="center" vertical="center"/>
    </xf>
    <xf numFmtId="0" fontId="22" fillId="4" borderId="0" xfId="0" applyFont="1" applyFill="1" applyAlignment="1">
      <alignment horizontal="center" vertical="center"/>
    </xf>
    <xf numFmtId="14" fontId="22" fillId="4" borderId="0" xfId="0" applyNumberFormat="1" applyFont="1" applyFill="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14" fontId="5" fillId="0" borderId="0" xfId="0" applyNumberFormat="1" applyFont="1" applyAlignment="1">
      <alignment horizontal="center"/>
    </xf>
    <xf numFmtId="0" fontId="8" fillId="0" borderId="0" xfId="0" applyFont="1" applyAlignment="1">
      <alignment horizontal="center"/>
    </xf>
    <xf numFmtId="0" fontId="14" fillId="0" borderId="0" xfId="0" applyFont="1" applyAlignment="1">
      <alignment horizontal="center"/>
    </xf>
    <xf numFmtId="0" fontId="28" fillId="0" borderId="0" xfId="0" applyFont="1" applyAlignment="1">
      <alignment horizontal="center"/>
    </xf>
    <xf numFmtId="0" fontId="12" fillId="0" borderId="0" xfId="0" applyFont="1" applyAlignment="1">
      <alignment horizontal="center"/>
    </xf>
    <xf numFmtId="1" fontId="9" fillId="0" borderId="9" xfId="0" applyNumberFormat="1" applyFont="1" applyBorder="1" applyAlignment="1">
      <alignment horizontal="center" vertical="center"/>
    </xf>
    <xf numFmtId="0" fontId="9" fillId="0" borderId="1" xfId="0" applyFont="1" applyBorder="1" applyAlignment="1">
      <alignment horizontal="center" vertical="center"/>
    </xf>
    <xf numFmtId="1" fontId="9" fillId="0" borderId="11" xfId="0" applyNumberFormat="1" applyFont="1" applyBorder="1" applyAlignment="1">
      <alignment horizontal="center" vertical="center"/>
    </xf>
    <xf numFmtId="0" fontId="9" fillId="0" borderId="13" xfId="0" applyFont="1" applyBorder="1" applyAlignment="1">
      <alignment horizontal="center" vertical="center"/>
    </xf>
    <xf numFmtId="1" fontId="9" fillId="2" borderId="9"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13" xfId="0" applyNumberFormat="1" applyFont="1" applyFill="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top" wrapText="1"/>
    </xf>
    <xf numFmtId="0" fontId="31" fillId="0" borderId="0" xfId="0" applyFont="1" applyAlignment="1">
      <alignment horizontal="left" vertical="center"/>
    </xf>
    <xf numFmtId="0" fontId="35" fillId="0" borderId="10" xfId="0" applyFont="1" applyBorder="1" applyAlignment="1">
      <alignment horizontal="center" wrapText="1"/>
    </xf>
    <xf numFmtId="0" fontId="35" fillId="0" borderId="11" xfId="0" applyFont="1" applyBorder="1" applyAlignment="1">
      <alignment horizontal="center" wrapText="1"/>
    </xf>
    <xf numFmtId="0" fontId="35" fillId="0" borderId="12" xfId="0" applyFont="1" applyBorder="1" applyAlignment="1">
      <alignment horizontal="center" wrapText="1"/>
    </xf>
    <xf numFmtId="0" fontId="35" fillId="0" borderId="13" xfId="0" applyFont="1" applyBorder="1" applyAlignment="1">
      <alignment horizontal="center" wrapText="1"/>
    </xf>
    <xf numFmtId="0" fontId="32" fillId="0" borderId="0" xfId="0" applyFont="1" applyAlignment="1">
      <alignment horizontal="left" vertical="center" wrapText="1"/>
    </xf>
    <xf numFmtId="0" fontId="35" fillId="0" borderId="10"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1" fillId="0" borderId="0" xfId="0" applyFont="1" applyAlignment="1">
      <alignment horizontal="center" vertical="center"/>
    </xf>
    <xf numFmtId="0" fontId="37" fillId="0" borderId="0" xfId="0" applyFont="1" applyAlignment="1">
      <alignment horizontal="left" vertical="top" wrapText="1"/>
    </xf>
    <xf numFmtId="0" fontId="39" fillId="0" borderId="20" xfId="0" applyFont="1" applyBorder="1" applyAlignment="1">
      <alignment horizontal="center" vertical="center"/>
    </xf>
    <xf numFmtId="0" fontId="39" fillId="0" borderId="2" xfId="0" applyFont="1" applyBorder="1" applyAlignment="1">
      <alignment horizontal="center" vertical="center"/>
    </xf>
    <xf numFmtId="0" fontId="39" fillId="0" borderId="16" xfId="0" applyFont="1" applyBorder="1" applyAlignment="1">
      <alignment horizontal="center" vertical="center"/>
    </xf>
    <xf numFmtId="0" fontId="0" fillId="0" borderId="0" xfId="0"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xf>
    <xf numFmtId="0" fontId="44" fillId="0" borderId="16" xfId="0" applyFont="1" applyBorder="1" applyAlignment="1">
      <alignment horizontal="right"/>
    </xf>
    <xf numFmtId="0" fontId="29" fillId="0" borderId="1" xfId="0" applyFont="1" applyBorder="1" applyAlignment="1">
      <alignment horizontal="left"/>
    </xf>
    <xf numFmtId="0" fontId="43" fillId="0" borderId="20" xfId="0" applyFont="1" applyBorder="1" applyAlignment="1">
      <alignment horizontal="center"/>
    </xf>
    <xf numFmtId="0" fontId="43" fillId="0" borderId="2" xfId="0" applyFont="1" applyBorder="1" applyAlignment="1">
      <alignment horizontal="center"/>
    </xf>
    <xf numFmtId="0" fontId="45" fillId="0" borderId="4" xfId="0" applyFont="1" applyBorder="1" applyAlignment="1">
      <alignment horizontal="center" vertical="center" wrapText="1"/>
    </xf>
  </cellXfs>
  <cellStyles count="5">
    <cellStyle name="Hipervínculo" xfId="2" builtinId="8"/>
    <cellStyle name="Millares" xfId="1" builtinId="3"/>
    <cellStyle name="Millares [0]" xfId="4" builtinId="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xmlns=""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3"/>
  <sheetViews>
    <sheetView showGridLines="0" tabSelected="1" topLeftCell="A13" zoomScaleNormal="100" workbookViewId="0">
      <selection activeCell="E33" sqref="E33"/>
    </sheetView>
  </sheetViews>
  <sheetFormatPr baseColWidth="10" defaultRowHeight="15"/>
  <cols>
    <col min="3" max="3" width="13.28515625" customWidth="1"/>
    <col min="5" max="5" width="19.140625" customWidth="1"/>
    <col min="7" max="7" width="12.85546875" customWidth="1"/>
    <col min="8" max="8" width="12.140625" customWidth="1"/>
    <col min="9" max="9" width="12.5703125" customWidth="1"/>
    <col min="10" max="10" width="19.42578125" bestFit="1" customWidth="1"/>
    <col min="13" max="13" width="17.85546875" hidden="1" customWidth="1"/>
    <col min="14" max="14" width="18" hidden="1" customWidth="1"/>
    <col min="15" max="15" width="11.42578125" hidden="1"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c r="A1" s="62"/>
      <c r="B1" s="62"/>
      <c r="C1" s="62"/>
      <c r="D1" s="62"/>
      <c r="E1" s="62"/>
      <c r="F1" s="62"/>
      <c r="G1" s="62"/>
      <c r="H1" s="62"/>
      <c r="I1" s="62"/>
      <c r="J1" s="62"/>
      <c r="K1" s="62"/>
      <c r="M1" s="52" t="s">
        <v>54</v>
      </c>
      <c r="N1" s="53">
        <v>43466</v>
      </c>
    </row>
    <row r="2" spans="1:15" ht="23.25">
      <c r="A2" s="63"/>
      <c r="B2" s="63"/>
      <c r="C2" s="63"/>
      <c r="D2" s="62"/>
      <c r="E2" s="62"/>
      <c r="F2" s="62"/>
      <c r="G2" s="62"/>
      <c r="H2" s="62"/>
      <c r="I2" s="64"/>
      <c r="J2" s="65"/>
      <c r="K2" s="64"/>
      <c r="M2" s="52" t="s">
        <v>55</v>
      </c>
      <c r="N2" s="53">
        <v>43465</v>
      </c>
      <c r="O2" s="54">
        <v>2018</v>
      </c>
    </row>
    <row r="3" spans="1:15" ht="23.25">
      <c r="A3" s="63"/>
      <c r="B3" s="63"/>
      <c r="C3" s="63"/>
      <c r="D3" s="62"/>
      <c r="E3" s="62"/>
      <c r="F3" s="62"/>
      <c r="G3" s="62"/>
      <c r="H3" s="62"/>
      <c r="I3" s="64"/>
      <c r="J3" s="66"/>
      <c r="K3" s="64"/>
      <c r="M3" s="52" t="s">
        <v>56</v>
      </c>
      <c r="N3" s="53">
        <v>43830</v>
      </c>
      <c r="O3" s="54">
        <v>2019</v>
      </c>
    </row>
    <row r="4" spans="1:15" ht="23.25">
      <c r="A4" s="63"/>
      <c r="B4" s="63"/>
      <c r="C4" s="63"/>
      <c r="D4" s="62"/>
      <c r="E4" s="62"/>
      <c r="F4" s="62"/>
      <c r="G4" s="62"/>
      <c r="H4" s="62"/>
      <c r="I4" s="64"/>
      <c r="J4" s="66"/>
      <c r="K4" s="64"/>
      <c r="M4" s="52"/>
      <c r="N4" s="55">
        <f>+N3</f>
        <v>43830</v>
      </c>
    </row>
    <row r="5" spans="1:15" ht="9.75" customHeight="1">
      <c r="A5" s="63"/>
      <c r="B5" s="63"/>
      <c r="C5" s="63"/>
      <c r="D5" s="62"/>
      <c r="E5" s="62"/>
      <c r="F5" s="62"/>
      <c r="G5" s="62"/>
      <c r="H5" s="62"/>
      <c r="I5" s="64"/>
      <c r="J5" s="67"/>
      <c r="K5" s="64"/>
      <c r="M5" s="52" t="s">
        <v>57</v>
      </c>
      <c r="N5" s="56">
        <v>6183.21</v>
      </c>
    </row>
    <row r="6" spans="1:15" ht="10.5" customHeight="1">
      <c r="A6" s="63"/>
      <c r="B6" s="63"/>
      <c r="C6" s="63"/>
      <c r="D6" s="62"/>
      <c r="E6" s="62"/>
      <c r="F6" s="62"/>
      <c r="G6" s="62"/>
      <c r="H6" s="62"/>
      <c r="I6" s="62"/>
      <c r="J6" s="62"/>
      <c r="K6" s="62"/>
      <c r="M6" s="52" t="s">
        <v>58</v>
      </c>
      <c r="N6" s="56">
        <v>6197.68</v>
      </c>
    </row>
    <row r="7" spans="1:15" ht="34.5">
      <c r="A7" s="62"/>
      <c r="B7" s="62"/>
      <c r="C7" s="225" t="s">
        <v>64</v>
      </c>
      <c r="D7" s="225"/>
      <c r="E7" s="225"/>
      <c r="F7" s="225"/>
      <c r="G7" s="225"/>
      <c r="H7" s="225"/>
      <c r="I7" s="225"/>
      <c r="J7" s="62"/>
      <c r="K7" s="62"/>
    </row>
    <row r="8" spans="1:15" ht="34.5">
      <c r="A8" s="62"/>
      <c r="B8" s="62"/>
      <c r="C8" s="225" t="s">
        <v>59</v>
      </c>
      <c r="D8" s="225"/>
      <c r="E8" s="225"/>
      <c r="F8" s="225"/>
      <c r="G8" s="225"/>
      <c r="H8" s="225"/>
      <c r="I8" s="225"/>
      <c r="J8" s="62"/>
      <c r="K8" s="62"/>
    </row>
    <row r="9" spans="1:15" ht="23.25">
      <c r="A9" s="62"/>
      <c r="B9" s="62"/>
      <c r="C9" s="226" t="s">
        <v>60</v>
      </c>
      <c r="D9" s="226"/>
      <c r="E9" s="226"/>
      <c r="F9" s="226"/>
      <c r="G9" s="226"/>
      <c r="H9" s="226"/>
      <c r="I9" s="226"/>
      <c r="J9" s="68"/>
      <c r="K9" s="62"/>
    </row>
    <row r="10" spans="1:15" ht="23.25">
      <c r="A10" s="62"/>
      <c r="B10" s="62"/>
      <c r="C10" s="227">
        <f>+N3</f>
        <v>43830</v>
      </c>
      <c r="D10" s="227"/>
      <c r="E10" s="227"/>
      <c r="F10" s="227"/>
      <c r="G10" s="227"/>
      <c r="H10" s="227"/>
      <c r="I10" s="227"/>
      <c r="J10" s="68"/>
      <c r="K10" s="62"/>
    </row>
    <row r="11" spans="1:15">
      <c r="A11" s="62"/>
      <c r="B11" s="62"/>
      <c r="C11" s="69"/>
      <c r="D11" s="69"/>
      <c r="E11" s="69"/>
      <c r="F11" s="69"/>
      <c r="G11" s="69"/>
      <c r="H11" s="69"/>
      <c r="I11" s="68"/>
      <c r="J11" s="68"/>
      <c r="K11" s="62"/>
    </row>
    <row r="12" spans="1:15">
      <c r="A12" s="38"/>
      <c r="B12" s="38"/>
      <c r="C12" s="57"/>
      <c r="D12" s="57"/>
      <c r="E12" s="57"/>
      <c r="F12" s="57"/>
      <c r="G12" s="57"/>
      <c r="H12" s="57"/>
      <c r="I12" s="58"/>
      <c r="J12" s="58"/>
      <c r="K12" s="38"/>
    </row>
    <row r="13" spans="1:15" ht="23.25">
      <c r="C13" s="59"/>
      <c r="D13" s="59"/>
      <c r="E13" s="60" t="s">
        <v>61</v>
      </c>
    </row>
    <row r="14" spans="1:15">
      <c r="B14" s="61"/>
      <c r="C14" s="173" t="s">
        <v>65</v>
      </c>
      <c r="D14" s="61"/>
      <c r="E14" s="61"/>
      <c r="F14" s="61"/>
      <c r="G14" s="61"/>
      <c r="H14" s="174">
        <v>1</v>
      </c>
      <c r="I14" s="61"/>
      <c r="J14" s="61"/>
    </row>
    <row r="15" spans="1:15">
      <c r="B15" s="61"/>
      <c r="C15" s="174" t="s">
        <v>66</v>
      </c>
      <c r="D15" s="61"/>
      <c r="E15" s="61"/>
      <c r="F15" s="61"/>
      <c r="G15" s="61"/>
      <c r="H15" s="174">
        <v>2</v>
      </c>
      <c r="I15" s="61"/>
      <c r="J15" s="61"/>
    </row>
    <row r="16" spans="1:15">
      <c r="B16" s="61"/>
      <c r="C16" s="174" t="s">
        <v>67</v>
      </c>
      <c r="D16" s="61"/>
      <c r="E16" s="61"/>
      <c r="F16" s="61"/>
      <c r="G16" s="61"/>
      <c r="H16" s="174">
        <v>3</v>
      </c>
      <c r="I16" s="61"/>
      <c r="J16" s="61"/>
    </row>
    <row r="17" spans="2:10">
      <c r="B17" s="61"/>
      <c r="C17" s="174" t="s">
        <v>68</v>
      </c>
      <c r="D17" s="61"/>
      <c r="E17" s="61"/>
      <c r="F17" s="61"/>
      <c r="G17" s="61"/>
      <c r="H17" s="174">
        <v>4</v>
      </c>
      <c r="I17" s="61"/>
      <c r="J17" s="61"/>
    </row>
    <row r="18" spans="2:10">
      <c r="B18" s="61"/>
      <c r="C18" s="174" t="s">
        <v>167</v>
      </c>
      <c r="D18" s="61"/>
      <c r="E18" s="61"/>
      <c r="F18" s="61"/>
      <c r="G18" s="61"/>
      <c r="H18" s="174">
        <v>5</v>
      </c>
      <c r="I18" s="61"/>
      <c r="J18" s="61"/>
    </row>
    <row r="19" spans="2:10">
      <c r="B19" s="1"/>
      <c r="C19" s="174" t="s">
        <v>168</v>
      </c>
      <c r="D19" s="61"/>
      <c r="E19" s="61"/>
      <c r="F19" s="61"/>
      <c r="G19" s="61"/>
      <c r="H19" s="174">
        <v>6</v>
      </c>
      <c r="I19" s="1"/>
      <c r="J19" s="61"/>
    </row>
    <row r="20" spans="2:10">
      <c r="B20" s="1"/>
      <c r="C20" s="174" t="s">
        <v>63</v>
      </c>
      <c r="D20" s="61"/>
      <c r="E20" s="61"/>
      <c r="F20" s="61"/>
      <c r="G20" s="61"/>
      <c r="H20" s="174">
        <v>7</v>
      </c>
      <c r="I20" s="1"/>
      <c r="J20" s="61"/>
    </row>
    <row r="21" spans="2:10">
      <c r="B21" s="1"/>
      <c r="C21" s="174"/>
      <c r="D21" s="61"/>
      <c r="E21" s="61"/>
      <c r="F21" s="61"/>
      <c r="G21" s="61"/>
      <c r="H21" s="174"/>
      <c r="I21" s="1"/>
      <c r="J21" s="59"/>
    </row>
    <row r="22" spans="2:10">
      <c r="B22" s="1"/>
      <c r="C22" s="174"/>
      <c r="D22" s="61"/>
      <c r="E22" s="61"/>
      <c r="F22" s="61"/>
      <c r="G22" s="61"/>
      <c r="H22" s="174"/>
      <c r="I22" s="1"/>
      <c r="J22" s="59"/>
    </row>
    <row r="23" spans="2:10">
      <c r="B23" s="1"/>
      <c r="C23" s="174"/>
      <c r="D23" s="61"/>
      <c r="E23" s="61"/>
      <c r="F23" s="61"/>
      <c r="G23" s="61"/>
      <c r="H23" s="174"/>
      <c r="I23" s="1"/>
      <c r="J23" s="59"/>
    </row>
    <row r="24" spans="2:10">
      <c r="B24" s="1"/>
      <c r="C24" s="174"/>
      <c r="D24" s="61"/>
      <c r="E24" s="61"/>
      <c r="F24" s="61"/>
      <c r="G24" s="61"/>
      <c r="H24" s="174"/>
      <c r="I24" s="1"/>
      <c r="J24" s="59"/>
    </row>
    <row r="25" spans="2:10">
      <c r="B25" s="1"/>
      <c r="C25" s="174"/>
      <c r="D25" s="61"/>
      <c r="E25" s="61"/>
      <c r="F25" s="61"/>
      <c r="G25" s="61"/>
      <c r="H25" s="174"/>
      <c r="I25" s="1"/>
      <c r="J25" s="59"/>
    </row>
    <row r="26" spans="2:10">
      <c r="B26" s="1"/>
      <c r="C26" s="174"/>
      <c r="D26" s="61"/>
      <c r="E26" s="61"/>
      <c r="F26" s="61"/>
      <c r="G26" s="61"/>
      <c r="H26" s="174"/>
      <c r="I26" s="1"/>
      <c r="J26" s="59"/>
    </row>
    <row r="27" spans="2:10">
      <c r="B27" s="1"/>
      <c r="C27" s="174"/>
      <c r="D27" s="61"/>
      <c r="E27" s="61"/>
      <c r="F27" s="61"/>
      <c r="G27" s="61"/>
      <c r="H27" s="174"/>
      <c r="I27" s="1"/>
      <c r="J27" s="59"/>
    </row>
    <row r="28" spans="2:10" ht="24.75" customHeight="1">
      <c r="B28" s="1"/>
      <c r="C28" s="174"/>
      <c r="D28" s="61"/>
      <c r="E28" s="61"/>
      <c r="F28" s="61"/>
      <c r="G28" s="61"/>
      <c r="H28" s="174"/>
      <c r="I28" s="1"/>
      <c r="J28" s="59"/>
    </row>
    <row r="29" spans="2:10">
      <c r="B29" s="1"/>
      <c r="C29" s="174"/>
      <c r="D29" s="61"/>
      <c r="E29" s="61"/>
      <c r="F29" s="61"/>
      <c r="G29" s="61"/>
      <c r="H29" s="174"/>
      <c r="I29" s="1"/>
      <c r="J29" s="59"/>
    </row>
    <row r="30" spans="2:10">
      <c r="B30" s="1"/>
      <c r="C30" s="174"/>
      <c r="D30" s="61"/>
      <c r="E30" s="61"/>
      <c r="F30" s="61"/>
      <c r="G30" s="61"/>
      <c r="H30" s="174"/>
      <c r="I30" s="1"/>
      <c r="J30" s="59"/>
    </row>
    <row r="31" spans="2:10">
      <c r="B31" s="61"/>
      <c r="C31" s="174"/>
      <c r="D31" s="61"/>
      <c r="E31" s="61"/>
      <c r="F31" s="61"/>
      <c r="G31" s="61"/>
      <c r="H31" s="174"/>
      <c r="I31" s="1"/>
      <c r="J31" s="59"/>
    </row>
    <row r="32" spans="2:10">
      <c r="C32" s="70"/>
      <c r="D32" s="1"/>
      <c r="E32" s="1"/>
      <c r="F32" s="1"/>
      <c r="G32" s="1"/>
      <c r="H32" s="70"/>
      <c r="I32" s="1"/>
    </row>
    <row r="33" spans="3:10">
      <c r="C33" s="59"/>
      <c r="D33" s="59"/>
      <c r="E33" s="59"/>
      <c r="F33" s="59"/>
      <c r="G33" s="59"/>
      <c r="H33" s="59"/>
      <c r="I33" s="59"/>
      <c r="J33" s="59"/>
    </row>
  </sheetData>
  <mergeCells count="4">
    <mergeCell ref="C7:I7"/>
    <mergeCell ref="C8:I8"/>
    <mergeCell ref="C9:I9"/>
    <mergeCell ref="C10:I10"/>
  </mergeCells>
  <hyperlinks>
    <hyperlink ref="C14" location="'Estado de Flujo de caja'!A1" display="ESTADO DE FLUJO DE CAJA "/>
    <hyperlink ref="H14" location="'Estado de Flujo de caja'!A1" display="'Estado de Flujo de caja'!A1"/>
    <hyperlink ref="C15" location="Indice!A1" display="ESTADO DE VARIACION DEL ACTIVO NETO"/>
    <hyperlink ref="H15" location="'Estado de Variacion del Activo '!A1" display="'Estado de Variacion del Activo '!A1"/>
    <hyperlink ref="C16" location="'Estado de Resultados'!A1" display="ESTADO DE RESULTADO "/>
    <hyperlink ref="H16" location="'Estado de Resultados'!A1" display="'Estado de Resultados'!A1"/>
    <hyperlink ref="C17" location="'Balance General'!A1" display="BALANCE GENERAL "/>
    <hyperlink ref="H17" location="'Balance General'!A1" display="'Balance General'!A1"/>
    <hyperlink ref="C18" location="'Informe Sindico'!A1" display="INFORME SINDICO"/>
    <hyperlink ref="H18" location="'Informe Sindico'!A1" display="'Informe Sindico'!A1"/>
    <hyperlink ref="C19" location="'Notas Contables'!A1" display="NOTAS A LOS ESTADOS CONTABLES"/>
    <hyperlink ref="H19" location="'Notas Contables'!A1" display="'Notas Contables'!A1"/>
    <hyperlink ref="C20" location="'Cuadro de Inversiones'!A1" display="CUADRO DE INVERSIONES"/>
    <hyperlink ref="H20" location="'Cuadro de Inversiones'!A1" display="'Cuadro de Inversiones'!A1"/>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election activeCell="B6" sqref="B6:E25"/>
    </sheetView>
  </sheetViews>
  <sheetFormatPr baseColWidth="10" defaultColWidth="9.140625" defaultRowHeight="14.25"/>
  <cols>
    <col min="1" max="1" width="10.28515625" style="1" customWidth="1"/>
    <col min="2" max="2" width="65.42578125" style="1" customWidth="1"/>
    <col min="3" max="3" width="16.140625" style="1" customWidth="1"/>
    <col min="4" max="4" width="4.140625" style="1" customWidth="1"/>
    <col min="5" max="5" width="17.140625" style="1" bestFit="1" customWidth="1"/>
    <col min="6" max="6" width="13.28515625" style="4" bestFit="1" customWidth="1"/>
    <col min="7" max="7" width="12.85546875" style="4" bestFit="1" customWidth="1"/>
    <col min="8" max="8" width="9.28515625" style="4" customWidth="1"/>
    <col min="9" max="9" width="16" style="4" bestFit="1" customWidth="1"/>
    <col min="10" max="10" width="19.42578125" style="4" customWidth="1"/>
    <col min="11" max="16384" width="9.140625" style="4"/>
  </cols>
  <sheetData>
    <row r="1" spans="1:9" ht="15">
      <c r="B1" s="2"/>
      <c r="C1" s="2"/>
      <c r="E1" s="2"/>
      <c r="F1" s="2"/>
      <c r="G1" s="2"/>
      <c r="H1" s="3"/>
    </row>
    <row r="2" spans="1:9">
      <c r="B2" s="2"/>
      <c r="C2" s="5"/>
      <c r="E2" s="229"/>
      <c r="F2" s="229"/>
      <c r="G2" s="229"/>
      <c r="H2" s="229"/>
    </row>
    <row r="3" spans="1:9" ht="26.25">
      <c r="B3" s="230" t="s">
        <v>51</v>
      </c>
      <c r="C3" s="230"/>
      <c r="D3" s="230"/>
      <c r="E3" s="230"/>
      <c r="F3" s="51"/>
      <c r="G3" s="231"/>
      <c r="H3" s="231"/>
    </row>
    <row r="4" spans="1:9" ht="18">
      <c r="A4" s="4"/>
      <c r="B4" s="232" t="str">
        <f>+"ESTADO DE FLUJOS DE EFECTIVO AL "&amp;UPPER(TEXT(Indice!$N$3,"DD \D\E MMMM \D\E AAAA"))</f>
        <v>ESTADO DE FLUJOS DE EFECTIVO AL 31 DE DICIEMBRE DE 2019</v>
      </c>
      <c r="C4" s="232"/>
      <c r="D4" s="232"/>
      <c r="E4" s="232"/>
    </row>
    <row r="5" spans="1:9" ht="12" customHeight="1">
      <c r="A5" s="6"/>
      <c r="C5" s="7"/>
    </row>
    <row r="6" spans="1:9" s="10" customFormat="1" ht="15">
      <c r="A6" s="1"/>
      <c r="B6" s="151"/>
      <c r="C6" s="152">
        <f>+Indice!O3</f>
        <v>2019</v>
      </c>
      <c r="D6" s="153"/>
      <c r="E6" s="154">
        <f>+Indice!O2</f>
        <v>2018</v>
      </c>
      <c r="G6" s="11"/>
      <c r="H6" s="11"/>
      <c r="I6" s="9"/>
    </row>
    <row r="7" spans="1:9" s="10" customFormat="1" ht="15">
      <c r="A7" s="1"/>
      <c r="B7" s="83"/>
      <c r="C7" s="155" t="s">
        <v>0</v>
      </c>
      <c r="D7" s="156"/>
      <c r="E7" s="157" t="s">
        <v>0</v>
      </c>
      <c r="G7" s="11"/>
      <c r="H7" s="11"/>
      <c r="I7" s="14"/>
    </row>
    <row r="8" spans="1:9" s="10" customFormat="1" ht="15">
      <c r="A8" s="1"/>
      <c r="B8" s="83"/>
      <c r="C8" s="158"/>
      <c r="D8" s="156"/>
      <c r="E8" s="159"/>
      <c r="G8" s="11"/>
      <c r="H8" s="11"/>
      <c r="I8" s="14"/>
    </row>
    <row r="9" spans="1:9" s="10" customFormat="1" ht="15">
      <c r="A9" s="1"/>
      <c r="B9" s="80" t="s">
        <v>1</v>
      </c>
      <c r="C9" s="155">
        <f>+E24</f>
        <v>256836646.20000076</v>
      </c>
      <c r="D9" s="156"/>
      <c r="E9" s="157">
        <v>194720573</v>
      </c>
      <c r="G9" s="11"/>
      <c r="H9" s="11"/>
      <c r="I9" s="43"/>
    </row>
    <row r="10" spans="1:9" s="10" customFormat="1" ht="15">
      <c r="A10" s="1"/>
      <c r="B10" s="83" t="s">
        <v>2</v>
      </c>
      <c r="C10" s="158"/>
      <c r="D10" s="158"/>
      <c r="E10" s="159"/>
      <c r="G10" s="11"/>
      <c r="H10" s="11"/>
      <c r="I10" s="14"/>
    </row>
    <row r="11" spans="1:9" s="10" customFormat="1" ht="15">
      <c r="A11" s="6"/>
      <c r="B11" s="80" t="s">
        <v>3</v>
      </c>
      <c r="C11" s="160"/>
      <c r="D11" s="160"/>
      <c r="E11" s="161"/>
      <c r="G11" s="11"/>
      <c r="H11" s="11"/>
      <c r="I11" s="15"/>
    </row>
    <row r="12" spans="1:9" s="10" customFormat="1" ht="15">
      <c r="A12" s="6"/>
      <c r="B12" s="80" t="s">
        <v>4</v>
      </c>
      <c r="C12" s="160"/>
      <c r="D12" s="160"/>
      <c r="E12" s="161"/>
      <c r="G12" s="11"/>
      <c r="H12" s="11"/>
      <c r="I12" s="15"/>
    </row>
    <row r="13" spans="1:9" s="10" customFormat="1">
      <c r="A13" s="1"/>
      <c r="B13" s="83" t="s">
        <v>5</v>
      </c>
      <c r="C13" s="162">
        <v>-11380578697</v>
      </c>
      <c r="D13" s="163"/>
      <c r="E13" s="161">
        <v>-9319556188.7999992</v>
      </c>
      <c r="F13" s="11"/>
      <c r="G13" s="11"/>
      <c r="H13" s="11"/>
      <c r="I13" s="45"/>
    </row>
    <row r="14" spans="1:9" s="10" customFormat="1">
      <c r="A14" s="1"/>
      <c r="B14" s="83" t="s">
        <v>6</v>
      </c>
      <c r="C14" s="207">
        <v>0</v>
      </c>
      <c r="D14" s="207"/>
      <c r="E14" s="208">
        <v>0</v>
      </c>
      <c r="G14" s="11"/>
      <c r="H14" s="11"/>
      <c r="I14" s="7"/>
    </row>
    <row r="15" spans="1:9" s="10" customFormat="1">
      <c r="A15" s="1"/>
      <c r="B15" s="83" t="s">
        <v>7</v>
      </c>
      <c r="C15" s="162">
        <v>47842972</v>
      </c>
      <c r="D15" s="160"/>
      <c r="E15" s="161">
        <v>7382783</v>
      </c>
      <c r="G15" s="11"/>
      <c r="H15" s="11"/>
      <c r="I15" s="45"/>
    </row>
    <row r="16" spans="1:9" s="10" customFormat="1">
      <c r="A16" s="1"/>
      <c r="B16" s="83" t="s">
        <v>8</v>
      </c>
      <c r="C16" s="207">
        <v>0</v>
      </c>
      <c r="D16" s="207"/>
      <c r="E16" s="208">
        <v>0</v>
      </c>
      <c r="G16" s="11"/>
      <c r="H16" s="11"/>
      <c r="I16" s="44"/>
    </row>
    <row r="17" spans="1:10" s="10" customFormat="1" ht="15">
      <c r="A17" s="1"/>
      <c r="B17" s="83" t="s">
        <v>9</v>
      </c>
      <c r="C17" s="168">
        <f>+C13+C14+C15+C16</f>
        <v>-11332735725</v>
      </c>
      <c r="D17" s="169"/>
      <c r="E17" s="170">
        <f>+E13+E14+E15+E16</f>
        <v>-9312173405.7999992</v>
      </c>
      <c r="G17" s="11"/>
      <c r="H17" s="11"/>
      <c r="I17" s="44"/>
    </row>
    <row r="18" spans="1:10" s="10" customFormat="1">
      <c r="A18" s="1"/>
      <c r="B18" s="83"/>
      <c r="C18" s="163"/>
      <c r="D18" s="160"/>
      <c r="E18" s="164"/>
      <c r="G18" s="11"/>
      <c r="H18" s="11"/>
      <c r="I18" s="16"/>
    </row>
    <row r="19" spans="1:10" s="10" customFormat="1">
      <c r="A19" s="1"/>
      <c r="B19" s="83" t="s">
        <v>10</v>
      </c>
      <c r="C19" s="163"/>
      <c r="D19" s="160"/>
      <c r="E19" s="164"/>
      <c r="G19" s="11"/>
      <c r="H19" s="11"/>
      <c r="I19" s="16"/>
    </row>
    <row r="20" spans="1:10" s="10" customFormat="1" ht="15">
      <c r="A20" s="6"/>
      <c r="B20" s="80" t="s">
        <v>11</v>
      </c>
      <c r="C20" s="165"/>
      <c r="D20" s="160"/>
      <c r="E20" s="166"/>
      <c r="G20" s="11"/>
      <c r="H20" s="11"/>
      <c r="I20" s="46"/>
    </row>
    <row r="21" spans="1:10" s="10" customFormat="1" ht="15">
      <c r="A21" s="6"/>
      <c r="B21" s="83" t="s">
        <v>12</v>
      </c>
      <c r="C21" s="209">
        <v>0</v>
      </c>
      <c r="D21" s="207"/>
      <c r="E21" s="210">
        <v>0</v>
      </c>
      <c r="G21" s="11"/>
      <c r="H21" s="11"/>
      <c r="I21" s="39"/>
    </row>
    <row r="22" spans="1:10" s="10" customFormat="1" ht="15">
      <c r="A22" s="1"/>
      <c r="B22" s="83" t="s">
        <v>13</v>
      </c>
      <c r="C22" s="167">
        <v>12621703111.200001</v>
      </c>
      <c r="D22" s="160"/>
      <c r="E22" s="206">
        <v>9374289479</v>
      </c>
      <c r="I22" s="43"/>
    </row>
    <row r="23" spans="1:10" s="10" customFormat="1">
      <c r="A23" s="1"/>
      <c r="B23" s="83" t="s">
        <v>14</v>
      </c>
      <c r="C23" s="163">
        <f>SUM(C20:C22)</f>
        <v>12621703111.200001</v>
      </c>
      <c r="D23" s="160"/>
      <c r="E23" s="164">
        <f>SUM(E20:E22)</f>
        <v>9374289479</v>
      </c>
      <c r="I23" s="16"/>
    </row>
    <row r="24" spans="1:10" s="10" customFormat="1" ht="15.75" thickBot="1">
      <c r="A24" s="6"/>
      <c r="B24" s="80" t="s">
        <v>15</v>
      </c>
      <c r="C24" s="171">
        <f>+C17+C23+C9</f>
        <v>1545804032.4000015</v>
      </c>
      <c r="D24" s="169"/>
      <c r="E24" s="172">
        <f>+E17+E23+E9</f>
        <v>256836646.20000076</v>
      </c>
      <c r="F24" s="11"/>
      <c r="I24" s="16"/>
      <c r="J24" s="11"/>
    </row>
    <row r="25" spans="1:10" s="10" customFormat="1" ht="15" thickTop="1">
      <c r="A25" s="1"/>
      <c r="B25" s="148"/>
      <c r="C25" s="149"/>
      <c r="D25" s="149"/>
      <c r="E25" s="150"/>
    </row>
    <row r="26" spans="1:10" s="10" customFormat="1">
      <c r="A26" s="1"/>
      <c r="B26" s="1"/>
      <c r="C26" s="15"/>
      <c r="D26" s="15"/>
      <c r="E26" s="15"/>
    </row>
    <row r="27" spans="1:10">
      <c r="B27" s="204" t="s">
        <v>297</v>
      </c>
      <c r="C27" s="17"/>
      <c r="D27" s="17"/>
      <c r="E27" s="17"/>
      <c r="I27" s="8"/>
    </row>
    <row r="28" spans="1:10" ht="15">
      <c r="B28" s="18"/>
      <c r="C28" s="8"/>
      <c r="D28" s="8"/>
      <c r="E28" s="8"/>
      <c r="F28" s="8"/>
      <c r="G28" s="8"/>
      <c r="H28" s="8"/>
      <c r="I28" s="8"/>
      <c r="J28" s="40"/>
    </row>
    <row r="29" spans="1:10">
      <c r="B29" s="22"/>
      <c r="C29" s="17"/>
      <c r="D29" s="17"/>
      <c r="E29" s="17"/>
    </row>
    <row r="30" spans="1:10" ht="15">
      <c r="B30" s="18"/>
      <c r="C30" s="17"/>
      <c r="D30" s="17"/>
      <c r="E30" s="17"/>
    </row>
    <row r="31" spans="1:10">
      <c r="C31" s="17"/>
      <c r="D31" s="17"/>
      <c r="E31" s="17"/>
    </row>
    <row r="32" spans="1:10" ht="15">
      <c r="B32" s="13"/>
      <c r="C32" s="228"/>
      <c r="D32" s="228"/>
      <c r="E32" s="228"/>
      <c r="F32" s="228"/>
      <c r="G32" s="228"/>
    </row>
    <row r="33" spans="2:7" ht="15">
      <c r="B33" s="13"/>
      <c r="C33" s="228"/>
      <c r="D33" s="228"/>
      <c r="E33" s="228"/>
      <c r="F33" s="228"/>
      <c r="G33" s="228"/>
    </row>
    <row r="34" spans="2:7">
      <c r="C34" s="17"/>
      <c r="D34" s="17"/>
      <c r="E34" s="17"/>
    </row>
  </sheetData>
  <mergeCells count="7">
    <mergeCell ref="C32:G32"/>
    <mergeCell ref="C33:G33"/>
    <mergeCell ref="E2:F2"/>
    <mergeCell ref="G2:H2"/>
    <mergeCell ref="B3:E3"/>
    <mergeCell ref="G3:H3"/>
    <mergeCell ref="B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election activeCell="B6" sqref="B6:E15"/>
    </sheetView>
  </sheetViews>
  <sheetFormatPr baseColWidth="10" defaultColWidth="9.140625" defaultRowHeight="15"/>
  <cols>
    <col min="1" max="1" width="5.7109375" customWidth="1"/>
    <col min="2" max="2" width="31.42578125" customWidth="1"/>
    <col min="3" max="3" width="19.42578125" customWidth="1"/>
    <col min="4" max="4" width="18.5703125" customWidth="1"/>
    <col min="5" max="5" width="25.42578125" customWidth="1"/>
    <col min="6" max="6" width="5.42578125" customWidth="1"/>
    <col min="7" max="11" width="12.42578125" customWidth="1"/>
  </cols>
  <sheetData>
    <row r="1" spans="1:13" ht="20.25">
      <c r="A1" s="19"/>
      <c r="B1" s="20"/>
      <c r="C1" s="20"/>
      <c r="D1" s="20"/>
    </row>
    <row r="2" spans="1:13" ht="26.25">
      <c r="A2" s="21"/>
      <c r="B2" s="234" t="s">
        <v>51</v>
      </c>
      <c r="C2" s="234"/>
      <c r="D2" s="234"/>
      <c r="E2" s="234"/>
      <c r="F2" s="22"/>
      <c r="G2" s="22"/>
      <c r="H2" s="22"/>
      <c r="I2" s="22"/>
      <c r="J2" s="22"/>
      <c r="K2" s="22"/>
    </row>
    <row r="3" spans="1:13" ht="20.25">
      <c r="A3" s="23"/>
      <c r="B3" s="233" t="s">
        <v>16</v>
      </c>
      <c r="C3" s="233"/>
      <c r="D3" s="233"/>
      <c r="E3" s="233"/>
      <c r="F3" s="22"/>
      <c r="G3" s="22"/>
      <c r="H3" s="22"/>
      <c r="I3" s="24"/>
      <c r="J3" s="24"/>
      <c r="K3" s="24"/>
    </row>
    <row r="4" spans="1:13">
      <c r="A4" s="24"/>
      <c r="B4" s="228" t="str">
        <f>+"Correspondiente al periodo cerrado al "&amp;TEXT(Indice!$N$3,"DD \d\e MMMM \d\e AAAA")</f>
        <v>Correspondiente al periodo cerrado al 31 de diciembre de 2019</v>
      </c>
      <c r="C4" s="228"/>
      <c r="D4" s="228"/>
      <c r="E4" s="228"/>
      <c r="F4" s="22"/>
      <c r="G4" s="22"/>
      <c r="H4" s="22"/>
      <c r="I4" s="24"/>
      <c r="J4" s="24"/>
      <c r="K4" s="24"/>
    </row>
    <row r="5" spans="1:13">
      <c r="A5" s="24"/>
      <c r="B5" s="145"/>
      <c r="C5" s="145"/>
      <c r="D5" s="145"/>
      <c r="E5" s="145"/>
      <c r="F5" s="145"/>
      <c r="G5" s="145"/>
      <c r="H5" s="145"/>
      <c r="I5" s="24"/>
      <c r="J5" s="24"/>
      <c r="K5" s="24"/>
    </row>
    <row r="6" spans="1:13" ht="28.5">
      <c r="A6" s="24"/>
      <c r="B6" s="123" t="s">
        <v>17</v>
      </c>
      <c r="C6" s="123" t="s">
        <v>18</v>
      </c>
      <c r="D6" s="123" t="s">
        <v>19</v>
      </c>
      <c r="E6" s="124" t="str">
        <f>+"TOTAL ACTIVO NETO "&amp;UPPER(TEXT(Indice!N2,"DD \D\E MMMM \D\E AAAA"))</f>
        <v>TOTAL ACTIVO NETO 31 DE DICIEMBRE DE 2018</v>
      </c>
      <c r="F6" s="119"/>
      <c r="G6" s="119"/>
      <c r="H6" s="119"/>
      <c r="I6" s="24"/>
      <c r="J6" s="24"/>
      <c r="K6" s="24"/>
    </row>
    <row r="7" spans="1:13" ht="15.75">
      <c r="A7" s="24"/>
      <c r="B7" s="135" t="s">
        <v>20</v>
      </c>
      <c r="C7" s="121">
        <v>16044558409</v>
      </c>
      <c r="D7" s="122">
        <v>887266412</v>
      </c>
      <c r="E7" s="136">
        <f t="shared" ref="E7:E12" si="0">+C7+D7</f>
        <v>16931824821</v>
      </c>
      <c r="F7" s="119"/>
      <c r="G7" s="119"/>
      <c r="H7" s="119"/>
      <c r="I7" s="24"/>
      <c r="J7" s="24"/>
      <c r="K7" s="25"/>
    </row>
    <row r="8" spans="1:13">
      <c r="B8" s="125"/>
      <c r="C8" s="120"/>
      <c r="D8" s="120"/>
      <c r="E8" s="126"/>
      <c r="F8" s="61"/>
      <c r="G8" s="61"/>
      <c r="H8" s="61"/>
    </row>
    <row r="9" spans="1:13">
      <c r="A9" s="26"/>
      <c r="B9" s="127" t="s">
        <v>21</v>
      </c>
      <c r="C9" s="128"/>
      <c r="D9" s="128"/>
      <c r="E9" s="126"/>
      <c r="F9" s="27"/>
      <c r="G9" s="27"/>
      <c r="H9" s="73"/>
      <c r="I9" s="27"/>
      <c r="J9" s="27"/>
      <c r="K9" s="27"/>
    </row>
    <row r="10" spans="1:13">
      <c r="A10" s="26"/>
      <c r="B10" s="137" t="s">
        <v>13</v>
      </c>
      <c r="C10" s="138">
        <v>84651335230</v>
      </c>
      <c r="D10" s="128"/>
      <c r="E10" s="126">
        <f t="shared" si="0"/>
        <v>84651335230</v>
      </c>
      <c r="F10" s="27"/>
      <c r="G10" s="27"/>
      <c r="H10" s="41"/>
      <c r="I10" s="27"/>
      <c r="J10" s="27"/>
      <c r="K10" s="27"/>
    </row>
    <row r="11" spans="1:13">
      <c r="A11" s="28"/>
      <c r="B11" s="139" t="s">
        <v>22</v>
      </c>
      <c r="C11" s="140">
        <v>73308841550</v>
      </c>
      <c r="D11" s="129"/>
      <c r="E11" s="126">
        <f t="shared" si="0"/>
        <v>73308841550</v>
      </c>
      <c r="F11" s="29"/>
      <c r="G11" s="28"/>
      <c r="H11" s="73"/>
      <c r="I11" s="29"/>
      <c r="J11" s="30"/>
      <c r="K11" s="30"/>
    </row>
    <row r="12" spans="1:13">
      <c r="A12" s="26"/>
      <c r="B12" s="130" t="s">
        <v>23</v>
      </c>
      <c r="C12" s="131"/>
      <c r="D12" s="131">
        <v>1279209545</v>
      </c>
      <c r="E12" s="126">
        <f t="shared" si="0"/>
        <v>1279209545</v>
      </c>
      <c r="F12" s="26"/>
      <c r="G12" s="26"/>
      <c r="H12" s="31"/>
      <c r="I12" s="42"/>
      <c r="J12" s="42"/>
      <c r="K12" s="26"/>
    </row>
    <row r="13" spans="1:13">
      <c r="A13" s="26"/>
      <c r="B13" s="132"/>
      <c r="C13" s="133"/>
      <c r="D13" s="133"/>
      <c r="E13" s="126"/>
      <c r="F13" s="26"/>
      <c r="G13" s="31"/>
      <c r="H13" s="31"/>
      <c r="I13" s="42"/>
      <c r="J13" s="42"/>
      <c r="K13" s="26"/>
    </row>
    <row r="14" spans="1:13" ht="43.5">
      <c r="A14" s="26"/>
      <c r="B14" s="141" t="s">
        <v>24</v>
      </c>
      <c r="C14" s="142">
        <f>+C7+C10-C11</f>
        <v>27387052089</v>
      </c>
      <c r="D14" s="143">
        <f>+D7+D12+D13</f>
        <v>2166475957</v>
      </c>
      <c r="E14" s="134" t="str">
        <f>+"TOTAL ACTIVO NETO AL "&amp;UPPER(TEXT(Indice!$N$3,"DD \D\E MMMM \D\E AAAA"))</f>
        <v>TOTAL ACTIVO NETO AL 31 DE DICIEMBRE DE 2019</v>
      </c>
      <c r="F14" s="31"/>
      <c r="G14" s="31"/>
      <c r="H14" s="31"/>
      <c r="I14" s="31"/>
      <c r="J14" s="31"/>
      <c r="K14" s="31"/>
    </row>
    <row r="15" spans="1:13" ht="18.75" customHeight="1" thickBot="1">
      <c r="A15" s="26"/>
      <c r="B15" s="146"/>
      <c r="C15" s="147"/>
      <c r="D15" s="147"/>
      <c r="E15" s="144">
        <f>+C14+D14</f>
        <v>29553528046</v>
      </c>
      <c r="F15" s="31"/>
      <c r="G15" s="31"/>
      <c r="H15" s="31"/>
      <c r="I15" s="31"/>
      <c r="J15" s="31"/>
      <c r="K15" s="31"/>
      <c r="M15" s="32"/>
    </row>
    <row r="16" spans="1:13" ht="15.75" thickTop="1">
      <c r="A16" s="33"/>
      <c r="B16" s="31"/>
      <c r="C16" s="31"/>
      <c r="D16" s="31"/>
      <c r="E16" s="50"/>
      <c r="F16" s="31"/>
      <c r="G16" s="31"/>
      <c r="H16" s="31"/>
      <c r="I16" s="31"/>
      <c r="J16" s="31"/>
      <c r="K16" s="31"/>
      <c r="M16" s="32"/>
    </row>
    <row r="17" spans="1:11">
      <c r="A17" s="26"/>
      <c r="B17" s="204" t="s">
        <v>297</v>
      </c>
      <c r="C17" s="31"/>
      <c r="D17" s="31"/>
      <c r="E17" s="31"/>
      <c r="F17" s="31"/>
      <c r="G17" s="31"/>
      <c r="H17" s="31"/>
      <c r="I17" s="31"/>
      <c r="J17" s="31"/>
      <c r="K17" s="31"/>
    </row>
    <row r="18" spans="1:11">
      <c r="A18" s="26"/>
      <c r="B18" s="18"/>
      <c r="C18" s="31"/>
      <c r="D18" s="31"/>
      <c r="E18" s="31"/>
      <c r="F18" s="31"/>
      <c r="G18" s="31"/>
      <c r="H18" s="31"/>
      <c r="I18" s="31"/>
      <c r="J18" s="31"/>
      <c r="K18" s="31"/>
    </row>
    <row r="19" spans="1:11">
      <c r="A19" s="26"/>
      <c r="B19" s="22"/>
      <c r="C19" s="31"/>
      <c r="D19" s="31"/>
      <c r="E19" s="31"/>
      <c r="F19" s="31"/>
      <c r="G19" s="31"/>
      <c r="H19" s="31"/>
      <c r="I19" s="31"/>
      <c r="J19" s="31"/>
      <c r="K19" s="31"/>
    </row>
    <row r="20" spans="1:11">
      <c r="A20" s="26"/>
      <c r="B20" s="18"/>
      <c r="C20" s="31"/>
      <c r="D20" s="31"/>
      <c r="E20" s="31"/>
      <c r="F20" s="31"/>
      <c r="G20" s="31"/>
      <c r="H20" s="31"/>
      <c r="I20" s="31"/>
      <c r="J20" s="31"/>
      <c r="K20" s="31"/>
    </row>
    <row r="21" spans="1:11">
      <c r="A21" s="26"/>
      <c r="B21" s="22"/>
      <c r="C21" s="31"/>
      <c r="D21" s="31"/>
      <c r="E21" s="31"/>
      <c r="F21" s="31"/>
      <c r="G21" s="31"/>
      <c r="H21" s="31"/>
      <c r="I21" s="31"/>
      <c r="J21" s="31"/>
      <c r="K21" s="31"/>
    </row>
    <row r="22" spans="1:11">
      <c r="A22" s="26"/>
      <c r="B22" s="31"/>
      <c r="C22" s="31"/>
      <c r="D22" s="31"/>
      <c r="E22" s="31"/>
      <c r="F22" s="31"/>
      <c r="G22" s="31"/>
      <c r="H22" s="31"/>
      <c r="I22" s="31"/>
      <c r="J22" s="31"/>
      <c r="K22" s="31"/>
    </row>
    <row r="23" spans="1:11">
      <c r="A23" s="26"/>
      <c r="B23" s="31"/>
      <c r="C23" s="31"/>
      <c r="D23" s="31"/>
      <c r="E23" s="31"/>
      <c r="F23" s="31"/>
      <c r="G23" s="31"/>
      <c r="H23" s="31"/>
      <c r="I23" s="31"/>
      <c r="J23" s="31"/>
      <c r="K23" s="31"/>
    </row>
    <row r="24" spans="1:11">
      <c r="A24" s="26"/>
      <c r="B24" s="31"/>
      <c r="C24" s="31"/>
      <c r="D24" s="31"/>
      <c r="E24" s="31"/>
      <c r="F24" s="31"/>
      <c r="G24" s="31"/>
      <c r="H24" s="31"/>
      <c r="I24" s="31"/>
      <c r="J24" s="31"/>
      <c r="K24" s="31"/>
    </row>
    <row r="25" spans="1:11">
      <c r="A25" s="34"/>
      <c r="B25" s="31"/>
      <c r="C25" s="31"/>
      <c r="D25" s="31"/>
      <c r="E25" s="31"/>
      <c r="F25" s="31"/>
      <c r="G25" s="31"/>
      <c r="H25" s="31"/>
      <c r="I25" s="31"/>
      <c r="J25" s="31"/>
      <c r="K25" s="31"/>
    </row>
    <row r="26" spans="1:11">
      <c r="A26" s="34"/>
      <c r="B26" s="31"/>
      <c r="C26" s="31"/>
      <c r="D26" s="31"/>
      <c r="E26" s="31"/>
      <c r="F26" s="31"/>
      <c r="G26" s="31"/>
      <c r="H26" s="31"/>
      <c r="I26" s="31"/>
      <c r="J26" s="31"/>
      <c r="K26" s="31"/>
    </row>
    <row r="28" spans="1:11">
      <c r="J28" s="32"/>
    </row>
    <row r="29" spans="1:11">
      <c r="G29" s="32"/>
    </row>
    <row r="30" spans="1:11">
      <c r="J30" s="32"/>
    </row>
    <row r="31" spans="1:11">
      <c r="J31" s="32"/>
    </row>
    <row r="32" spans="1:11">
      <c r="J32" s="32"/>
    </row>
    <row r="35" spans="2:8">
      <c r="B35" s="13"/>
      <c r="C35" s="6"/>
      <c r="D35" s="6"/>
      <c r="E35" s="228"/>
      <c r="F35" s="228"/>
      <c r="G35" s="228"/>
      <c r="H35" s="228"/>
    </row>
    <row r="36" spans="2:8">
      <c r="B36" s="13"/>
      <c r="C36" s="6"/>
      <c r="D36" s="6"/>
      <c r="E36" s="228"/>
      <c r="F36" s="228"/>
      <c r="G36" s="228"/>
      <c r="H36" s="228"/>
    </row>
  </sheetData>
  <mergeCells count="5">
    <mergeCell ref="B3:E3"/>
    <mergeCell ref="B4:E4"/>
    <mergeCell ref="E35:H35"/>
    <mergeCell ref="E36:H36"/>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3"/>
  <sheetViews>
    <sheetView showGridLines="0" workbookViewId="0">
      <selection activeCell="B5" sqref="B5:D20"/>
    </sheetView>
  </sheetViews>
  <sheetFormatPr baseColWidth="10" defaultColWidth="9.140625" defaultRowHeight="15"/>
  <cols>
    <col min="1" max="1" width="11.42578125" customWidth="1"/>
    <col min="2" max="2" width="68.5703125" customWidth="1"/>
    <col min="3" max="5" width="17.85546875" customWidth="1"/>
    <col min="8" max="8" width="15.5703125" customWidth="1"/>
  </cols>
  <sheetData>
    <row r="1" spans="2:8">
      <c r="B1" s="2"/>
      <c r="C1" s="35"/>
      <c r="D1" s="2"/>
      <c r="E1" s="2"/>
      <c r="F1" s="2"/>
    </row>
    <row r="2" spans="2:8" ht="26.25">
      <c r="B2" s="230" t="s">
        <v>51</v>
      </c>
      <c r="C2" s="230"/>
      <c r="D2" s="230"/>
      <c r="E2" s="71"/>
      <c r="F2" s="5"/>
    </row>
    <row r="3" spans="2:8" ht="20.25">
      <c r="B3" s="235" t="str">
        <f>+"ESTADOS DE RESULTADOS AL "&amp;UPPER(TEXT(Indice!$N$3,"DD \D\E MMMM \D\E AAAA"))</f>
        <v>ESTADOS DE RESULTADOS AL 31 DE DICIEMBRE DE 2019</v>
      </c>
      <c r="C3" s="235"/>
      <c r="D3" s="235"/>
      <c r="E3" s="72"/>
    </row>
    <row r="4" spans="2:8" ht="20.25">
      <c r="B4" s="72"/>
      <c r="C4" s="72"/>
      <c r="D4" s="72"/>
    </row>
    <row r="5" spans="2:8">
      <c r="B5" s="100"/>
      <c r="C5" s="236">
        <f>+Indice!O3</f>
        <v>2019</v>
      </c>
      <c r="D5" s="238">
        <f>+Indice!O2</f>
        <v>2018</v>
      </c>
    </row>
    <row r="6" spans="2:8">
      <c r="B6" s="101"/>
      <c r="C6" s="237"/>
      <c r="D6" s="239"/>
      <c r="H6" s="49"/>
    </row>
    <row r="7" spans="2:8">
      <c r="B7" s="80" t="s">
        <v>25</v>
      </c>
      <c r="C7" s="106"/>
      <c r="D7" s="107"/>
      <c r="H7" s="32"/>
    </row>
    <row r="8" spans="2:8">
      <c r="B8" s="80" t="s">
        <v>26</v>
      </c>
      <c r="C8" s="106"/>
      <c r="D8" s="107"/>
      <c r="H8" s="32"/>
    </row>
    <row r="9" spans="2:8">
      <c r="B9" s="83" t="s">
        <v>27</v>
      </c>
      <c r="C9" s="106">
        <v>1735033211</v>
      </c>
      <c r="D9" s="107">
        <v>1134641329</v>
      </c>
      <c r="H9" s="32"/>
    </row>
    <row r="10" spans="2:8">
      <c r="B10" s="102" t="s">
        <v>169</v>
      </c>
      <c r="C10" s="106">
        <v>27670531</v>
      </c>
      <c r="D10" s="107">
        <v>17210047</v>
      </c>
      <c r="H10" s="32"/>
    </row>
    <row r="11" spans="2:8">
      <c r="B11" s="102" t="s">
        <v>53</v>
      </c>
      <c r="C11" s="108">
        <v>0</v>
      </c>
      <c r="D11" s="109">
        <v>163</v>
      </c>
      <c r="H11" s="32"/>
    </row>
    <row r="12" spans="2:8">
      <c r="B12" s="80" t="s">
        <v>28</v>
      </c>
      <c r="C12" s="12">
        <f>SUM(C8:C11)</f>
        <v>1762703742</v>
      </c>
      <c r="D12" s="110">
        <f>SUM(D8:D11)</f>
        <v>1151851539</v>
      </c>
      <c r="H12" s="37"/>
    </row>
    <row r="13" spans="2:8" ht="21.75" customHeight="1">
      <c r="B13" s="80" t="s">
        <v>29</v>
      </c>
      <c r="C13" s="106"/>
      <c r="D13" s="107"/>
      <c r="H13" s="32"/>
    </row>
    <row r="14" spans="2:8">
      <c r="B14" s="102" t="s">
        <v>30</v>
      </c>
      <c r="C14" s="106">
        <v>474099926</v>
      </c>
      <c r="D14" s="107">
        <v>331536833</v>
      </c>
      <c r="F14" s="32"/>
      <c r="H14" s="32"/>
    </row>
    <row r="15" spans="2:8" hidden="1">
      <c r="B15" s="103" t="s">
        <v>31</v>
      </c>
      <c r="C15" s="106"/>
      <c r="D15" s="107"/>
      <c r="H15" s="32"/>
    </row>
    <row r="16" spans="2:8">
      <c r="B16" s="102" t="s">
        <v>32</v>
      </c>
      <c r="C16" s="106">
        <v>2770760</v>
      </c>
      <c r="D16" s="107">
        <v>0</v>
      </c>
      <c r="H16" s="32"/>
    </row>
    <row r="17" spans="2:9">
      <c r="B17" s="83" t="s">
        <v>33</v>
      </c>
      <c r="C17" s="111">
        <v>6623511</v>
      </c>
      <c r="D17" s="112">
        <v>3438915</v>
      </c>
      <c r="F17" s="32"/>
      <c r="H17" s="8"/>
    </row>
    <row r="18" spans="2:9">
      <c r="B18" s="104" t="s">
        <v>34</v>
      </c>
      <c r="C18" s="113">
        <f>SUM(C14:C17)</f>
        <v>483494197</v>
      </c>
      <c r="D18" s="114">
        <f>SUM(D14:D17)</f>
        <v>334975748</v>
      </c>
      <c r="H18" s="37"/>
    </row>
    <row r="19" spans="2:9" ht="15.75" thickBot="1">
      <c r="B19" s="104" t="s">
        <v>35</v>
      </c>
      <c r="C19" s="115">
        <f>+C12-C18</f>
        <v>1279209545</v>
      </c>
      <c r="D19" s="116">
        <f>+D12-D18</f>
        <v>816875791</v>
      </c>
      <c r="H19" s="37"/>
    </row>
    <row r="20" spans="2:9" ht="15.75" thickTop="1">
      <c r="B20" s="105"/>
      <c r="C20" s="117"/>
      <c r="D20" s="118"/>
    </row>
    <row r="21" spans="2:9">
      <c r="B21" s="36"/>
      <c r="C21" s="32"/>
      <c r="D21" s="32"/>
    </row>
    <row r="22" spans="2:9">
      <c r="B22" s="204" t="s">
        <v>297</v>
      </c>
      <c r="C22" s="37"/>
      <c r="D22" s="37"/>
      <c r="E22" s="37"/>
      <c r="I22" s="32"/>
    </row>
    <row r="23" spans="2:9">
      <c r="C23" s="32"/>
      <c r="D23" s="32"/>
      <c r="E23" s="32"/>
    </row>
    <row r="24" spans="2:9">
      <c r="B24" s="18"/>
      <c r="C24" s="32"/>
      <c r="D24" s="32"/>
      <c r="E24" s="32"/>
      <c r="I24" s="32"/>
    </row>
    <row r="25" spans="2:9">
      <c r="B25" s="22"/>
      <c r="C25" s="32"/>
      <c r="D25" s="32"/>
      <c r="E25" s="32"/>
    </row>
    <row r="26" spans="2:9">
      <c r="B26" s="18"/>
      <c r="C26" s="32"/>
      <c r="D26" s="32"/>
      <c r="E26" s="32"/>
    </row>
    <row r="27" spans="2:9">
      <c r="B27" s="22"/>
      <c r="C27" s="37"/>
      <c r="D27" s="37"/>
      <c r="E27" s="37"/>
    </row>
    <row r="28" spans="2:9">
      <c r="B28" s="22"/>
      <c r="C28" s="32"/>
      <c r="D28" s="32"/>
      <c r="E28" s="32"/>
    </row>
    <row r="29" spans="2:9">
      <c r="B29" s="4"/>
      <c r="C29" s="32"/>
      <c r="D29" s="32"/>
      <c r="E29" s="32"/>
    </row>
    <row r="30" spans="2:9">
      <c r="B30" s="22"/>
      <c r="C30" s="32"/>
      <c r="D30" s="32"/>
      <c r="E30" s="32"/>
    </row>
    <row r="31" spans="2:9">
      <c r="B31" s="4"/>
      <c r="C31" s="32"/>
      <c r="D31" s="32"/>
      <c r="E31" s="32"/>
    </row>
    <row r="32" spans="2:9">
      <c r="B32" s="22"/>
      <c r="C32" s="37"/>
      <c r="D32" s="37"/>
      <c r="E32" s="37"/>
    </row>
    <row r="33" spans="2:5">
      <c r="B33" s="4"/>
      <c r="C33" s="32"/>
      <c r="D33" s="32"/>
      <c r="E33" s="32"/>
    </row>
    <row r="34" spans="2:5">
      <c r="B34" s="22"/>
      <c r="C34" s="32"/>
      <c r="D34" s="32"/>
      <c r="E34" s="32"/>
    </row>
    <row r="35" spans="2:5">
      <c r="B35" s="22"/>
      <c r="C35" s="32"/>
      <c r="D35" s="32"/>
      <c r="E35" s="32"/>
    </row>
    <row r="36" spans="2:5">
      <c r="B36" s="22"/>
      <c r="C36" s="32"/>
      <c r="D36" s="32"/>
      <c r="E36" s="32"/>
    </row>
    <row r="37" spans="2:5">
      <c r="B37" s="22"/>
      <c r="C37" s="37"/>
      <c r="D37" s="37"/>
      <c r="E37" s="37"/>
    </row>
    <row r="39" spans="2:5">
      <c r="C39" s="32"/>
      <c r="D39" s="32"/>
      <c r="E39" s="32"/>
    </row>
    <row r="41" spans="2:5">
      <c r="C41" s="32"/>
    </row>
    <row r="42" spans="2:5">
      <c r="C42" s="32"/>
    </row>
    <row r="43" spans="2:5">
      <c r="C43" s="32"/>
    </row>
  </sheetData>
  <mergeCells count="4">
    <mergeCell ref="B2:D2"/>
    <mergeCell ref="B3:D3"/>
    <mergeCell ref="C5:C6"/>
    <mergeCell ref="D5: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topLeftCell="A4" zoomScaleNormal="100" workbookViewId="0">
      <selection activeCell="C31" sqref="C31"/>
    </sheetView>
  </sheetViews>
  <sheetFormatPr baseColWidth="10" defaultColWidth="9.140625" defaultRowHeight="15"/>
  <cols>
    <col min="1" max="1" width="11.42578125" customWidth="1"/>
    <col min="2" max="2" width="51.85546875" customWidth="1"/>
    <col min="3" max="3" width="16.7109375" style="38" customWidth="1"/>
    <col min="4" max="4" width="21.5703125" style="38" customWidth="1"/>
    <col min="5" max="5" width="15.85546875" style="38" customWidth="1"/>
  </cols>
  <sheetData>
    <row r="1" spans="1:5" s="4" customFormat="1">
      <c r="A1" s="1"/>
      <c r="B1" s="2"/>
      <c r="C1" s="35"/>
      <c r="D1" s="2"/>
      <c r="E1" s="38"/>
    </row>
    <row r="2" spans="1:5" s="4" customFormat="1" ht="26.25">
      <c r="A2" s="1"/>
      <c r="B2" s="234" t="s">
        <v>51</v>
      </c>
      <c r="C2" s="234"/>
      <c r="D2" s="234"/>
      <c r="E2" s="38"/>
    </row>
    <row r="3" spans="1:5" ht="21.75" customHeight="1">
      <c r="B3" s="235" t="str">
        <f>+"ESTADO DEL ACTIVO NETO AL "&amp;UPPER(TEXT(Indice!$N$3,"DD \D\E MMMM \D\E AAAA"))</f>
        <v>ESTADO DEL ACTIVO NETO AL 31 DE DICIEMBRE DE 2019</v>
      </c>
      <c r="C3" s="235"/>
      <c r="D3" s="235"/>
    </row>
    <row r="4" spans="1:5" ht="14.25" customHeight="1">
      <c r="B4" s="72"/>
      <c r="C4" s="72"/>
      <c r="D4" s="72"/>
    </row>
    <row r="5" spans="1:5" ht="14.25" customHeight="1">
      <c r="B5" s="77"/>
      <c r="C5" s="240">
        <f>+Indice!O3</f>
        <v>2019</v>
      </c>
      <c r="D5" s="242">
        <f>+Indice!O2</f>
        <v>2018</v>
      </c>
    </row>
    <row r="6" spans="1:5">
      <c r="B6" s="78" t="s">
        <v>36</v>
      </c>
      <c r="C6" s="241"/>
      <c r="D6" s="243"/>
    </row>
    <row r="7" spans="1:5" ht="17.25" customHeight="1">
      <c r="B7" s="80" t="s">
        <v>37</v>
      </c>
      <c r="C7" s="81"/>
      <c r="D7" s="82"/>
    </row>
    <row r="8" spans="1:5" ht="15" customHeight="1">
      <c r="B8" s="80" t="s">
        <v>294</v>
      </c>
      <c r="C8" s="81"/>
      <c r="D8" s="82"/>
    </row>
    <row r="9" spans="1:5" ht="14.25" customHeight="1">
      <c r="B9" s="83" t="s">
        <v>52</v>
      </c>
      <c r="C9" s="81">
        <v>5000000</v>
      </c>
      <c r="D9" s="82">
        <v>5000000</v>
      </c>
    </row>
    <row r="10" spans="1:5" ht="14.25" customHeight="1">
      <c r="B10" s="84" t="s">
        <v>293</v>
      </c>
      <c r="C10" s="81">
        <v>1540804032</v>
      </c>
      <c r="D10" s="82">
        <v>251836646</v>
      </c>
    </row>
    <row r="11" spans="1:5">
      <c r="B11" s="84"/>
      <c r="C11" s="75">
        <f>SUM(C9:C10)</f>
        <v>1545804032</v>
      </c>
      <c r="D11" s="85">
        <f>SUM(D9:D10)</f>
        <v>256836646</v>
      </c>
    </row>
    <row r="12" spans="1:5">
      <c r="B12" s="80" t="s">
        <v>291</v>
      </c>
      <c r="C12" s="81"/>
      <c r="D12" s="82"/>
    </row>
    <row r="13" spans="1:5">
      <c r="B13" s="83" t="s">
        <v>292</v>
      </c>
      <c r="C13" s="81">
        <v>7675870887</v>
      </c>
      <c r="D13" s="82">
        <v>3854576463</v>
      </c>
    </row>
    <row r="14" spans="1:5">
      <c r="B14" s="83" t="s">
        <v>39</v>
      </c>
      <c r="C14" s="81">
        <v>0</v>
      </c>
      <c r="D14" s="82">
        <v>0</v>
      </c>
    </row>
    <row r="15" spans="1:5">
      <c r="B15" s="80"/>
      <c r="C15" s="75">
        <f>SUM(C13:C14)</f>
        <v>7675870887</v>
      </c>
      <c r="D15" s="85">
        <f>SUM(D13:D14)</f>
        <v>3854576463</v>
      </c>
    </row>
    <row r="16" spans="1:5">
      <c r="B16" s="80" t="s">
        <v>50</v>
      </c>
      <c r="C16" s="75">
        <f>+C11+C15</f>
        <v>9221674919</v>
      </c>
      <c r="D16" s="85">
        <f>+D11+D15</f>
        <v>4111413109</v>
      </c>
    </row>
    <row r="17" spans="2:4">
      <c r="B17" s="80"/>
      <c r="C17" s="86"/>
      <c r="D17" s="87"/>
    </row>
    <row r="18" spans="2:4">
      <c r="B18" s="80" t="s">
        <v>40</v>
      </c>
      <c r="C18" s="86"/>
      <c r="D18" s="87"/>
    </row>
    <row r="19" spans="2:4">
      <c r="B19" s="80" t="s">
        <v>291</v>
      </c>
      <c r="C19" s="86"/>
      <c r="D19" s="87"/>
    </row>
    <row r="20" spans="2:4">
      <c r="B20" s="83" t="s">
        <v>295</v>
      </c>
      <c r="C20" s="94">
        <v>20390637681</v>
      </c>
      <c r="D20" s="95">
        <v>12831353407.799999</v>
      </c>
    </row>
    <row r="21" spans="2:4">
      <c r="B21" s="83" t="s">
        <v>39</v>
      </c>
      <c r="C21" s="96">
        <v>0</v>
      </c>
      <c r="D21" s="97">
        <v>0</v>
      </c>
    </row>
    <row r="22" spans="2:4">
      <c r="B22" s="80"/>
      <c r="C22" s="86">
        <f>SUM(C20:C21)</f>
        <v>20390637681</v>
      </c>
      <c r="D22" s="87">
        <f>SUM(D20:D21)</f>
        <v>12831353407.799999</v>
      </c>
    </row>
    <row r="23" spans="2:4" ht="15.75" thickBot="1">
      <c r="B23" s="80" t="s">
        <v>41</v>
      </c>
      <c r="C23" s="76">
        <f>+C22+C16</f>
        <v>29612312600</v>
      </c>
      <c r="D23" s="88">
        <f>+D22+D16</f>
        <v>16942766516.799999</v>
      </c>
    </row>
    <row r="24" spans="2:4" ht="27.75" customHeight="1" thickTop="1">
      <c r="B24" s="78" t="s">
        <v>42</v>
      </c>
      <c r="C24" s="74"/>
      <c r="D24" s="79"/>
    </row>
    <row r="25" spans="2:4">
      <c r="B25" s="80" t="s">
        <v>43</v>
      </c>
      <c r="C25" s="81"/>
      <c r="D25" s="82"/>
    </row>
    <row r="26" spans="2:4">
      <c r="B26" s="80" t="s">
        <v>44</v>
      </c>
      <c r="C26" s="81"/>
      <c r="D26" s="82"/>
    </row>
    <row r="27" spans="2:4">
      <c r="B27" s="84" t="s">
        <v>296</v>
      </c>
      <c r="C27" s="94">
        <v>58784668</v>
      </c>
      <c r="D27" s="82">
        <v>10941696</v>
      </c>
    </row>
    <row r="28" spans="2:4">
      <c r="B28" s="83" t="s">
        <v>45</v>
      </c>
      <c r="C28" s="96">
        <v>0</v>
      </c>
      <c r="D28" s="82">
        <v>0</v>
      </c>
    </row>
    <row r="29" spans="2:4" ht="15.75" customHeight="1">
      <c r="B29" s="80" t="s">
        <v>46</v>
      </c>
      <c r="C29" s="224">
        <f>SUM(C27:C28)</f>
        <v>58784668</v>
      </c>
      <c r="D29" s="85">
        <f>SUM(D27:D28)</f>
        <v>10941696</v>
      </c>
    </row>
    <row r="30" spans="2:4" ht="15.75" thickBot="1">
      <c r="B30" s="80" t="s">
        <v>47</v>
      </c>
      <c r="C30" s="76">
        <f>+C23-C29</f>
        <v>29553527932</v>
      </c>
      <c r="D30" s="88">
        <f>+D23-D29</f>
        <v>16931824820.799999</v>
      </c>
    </row>
    <row r="31" spans="2:4" ht="15.75" thickTop="1">
      <c r="B31" s="80" t="s">
        <v>48</v>
      </c>
      <c r="C31" s="89">
        <v>260131.896259</v>
      </c>
      <c r="D31" s="90">
        <v>158190.08497600001</v>
      </c>
    </row>
    <row r="32" spans="2:4">
      <c r="B32" s="80" t="s">
        <v>49</v>
      </c>
      <c r="C32" s="98">
        <f>+C30/C31</f>
        <v>113609.78164159872</v>
      </c>
      <c r="D32" s="99">
        <f>+D30/D31</f>
        <v>107034.6780796586</v>
      </c>
    </row>
    <row r="33" spans="2:4">
      <c r="B33" s="91"/>
      <c r="C33" s="92"/>
      <c r="D33" s="93"/>
    </row>
    <row r="34" spans="2:4">
      <c r="C34" s="47"/>
    </row>
    <row r="35" spans="2:4">
      <c r="B35" s="204" t="s">
        <v>297</v>
      </c>
      <c r="C35" s="39"/>
    </row>
    <row r="36" spans="2:4">
      <c r="B36" s="18"/>
      <c r="C36" s="48"/>
    </row>
    <row r="37" spans="2:4">
      <c r="B37" s="22"/>
    </row>
    <row r="38" spans="2:4">
      <c r="B38" s="18"/>
    </row>
    <row r="51" ht="21" customHeight="1"/>
  </sheetData>
  <mergeCells count="4">
    <mergeCell ref="B2:D2"/>
    <mergeCell ref="B3:D3"/>
    <mergeCell ref="C5:C6"/>
    <mergeCell ref="D5: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showGridLines="0" zoomScale="115" zoomScaleNormal="115" workbookViewId="0">
      <selection activeCell="C16" sqref="C16:C17"/>
    </sheetView>
  </sheetViews>
  <sheetFormatPr baseColWidth="10" defaultRowHeight="15"/>
  <cols>
    <col min="7" max="7" width="16.42578125" customWidth="1"/>
    <col min="11" max="11" width="11.42578125" customWidth="1"/>
    <col min="12" max="12" width="5.5703125" customWidth="1"/>
  </cols>
  <sheetData>
    <row r="2" spans="2:8" ht="15" customHeight="1">
      <c r="B2" s="244" t="s">
        <v>144</v>
      </c>
      <c r="C2" s="244"/>
      <c r="D2" s="244"/>
      <c r="E2" s="244"/>
      <c r="F2" s="244"/>
      <c r="G2" s="244"/>
      <c r="H2" s="244"/>
    </row>
    <row r="3" spans="2:8" ht="15" customHeight="1">
      <c r="B3" s="195"/>
      <c r="C3" s="195"/>
      <c r="D3" s="195"/>
      <c r="E3" s="195"/>
      <c r="F3" s="195"/>
      <c r="G3" s="195"/>
      <c r="H3" s="195"/>
    </row>
    <row r="4" spans="2:8">
      <c r="C4" s="196"/>
    </row>
    <row r="5" spans="2:8">
      <c r="B5" s="245" t="s">
        <v>145</v>
      </c>
      <c r="C5" s="245"/>
      <c r="D5" s="245"/>
    </row>
    <row r="6" spans="2:8">
      <c r="B6" s="246" t="s">
        <v>146</v>
      </c>
      <c r="C6" s="246"/>
      <c r="D6" s="246"/>
      <c r="E6" s="246"/>
      <c r="F6" s="246"/>
      <c r="G6" s="246"/>
      <c r="H6" s="246"/>
    </row>
    <row r="7" spans="2:8">
      <c r="C7" s="196"/>
    </row>
    <row r="8" spans="2:8">
      <c r="B8" s="247" t="s">
        <v>303</v>
      </c>
      <c r="C8" s="247"/>
      <c r="D8" s="247"/>
      <c r="E8" s="247"/>
      <c r="F8" s="247"/>
      <c r="G8" s="247"/>
      <c r="H8" s="247"/>
    </row>
    <row r="9" spans="2:8">
      <c r="B9" s="247"/>
      <c r="C9" s="247"/>
      <c r="D9" s="247"/>
      <c r="E9" s="247"/>
      <c r="F9" s="247"/>
      <c r="G9" s="247"/>
      <c r="H9" s="247"/>
    </row>
    <row r="10" spans="2:8" ht="34.5" customHeight="1">
      <c r="B10" s="247"/>
      <c r="C10" s="247"/>
      <c r="D10" s="247"/>
      <c r="E10" s="247"/>
      <c r="F10" s="247"/>
      <c r="G10" s="247"/>
      <c r="H10" s="247"/>
    </row>
    <row r="11" spans="2:8" ht="43.5" customHeight="1">
      <c r="B11" s="247"/>
      <c r="C11" s="247"/>
      <c r="D11" s="247"/>
      <c r="E11" s="247"/>
      <c r="F11" s="247"/>
      <c r="G11" s="247"/>
      <c r="H11" s="247"/>
    </row>
    <row r="12" spans="2:8">
      <c r="C12" s="196"/>
    </row>
    <row r="13" spans="2:8">
      <c r="B13" s="196" t="s">
        <v>147</v>
      </c>
    </row>
    <row r="14" spans="2:8">
      <c r="C14" s="196"/>
    </row>
    <row r="16" spans="2:8">
      <c r="C16" s="197" t="s">
        <v>148</v>
      </c>
    </row>
    <row r="17" spans="3:3">
      <c r="C17" s="196" t="s">
        <v>149</v>
      </c>
    </row>
  </sheetData>
  <mergeCells count="4">
    <mergeCell ref="B2:H2"/>
    <mergeCell ref="B5:D5"/>
    <mergeCell ref="B6:H6"/>
    <mergeCell ref="B8:H11"/>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2"/>
  <sheetViews>
    <sheetView showGridLines="0" zoomScale="85" zoomScaleNormal="85" zoomScalePageLayoutView="85" workbookViewId="0">
      <pane ySplit="2" topLeftCell="A3" activePane="bottomLeft" state="frozen"/>
      <selection pane="bottomLeft" activeCell="H160" sqref="H160"/>
    </sheetView>
  </sheetViews>
  <sheetFormatPr baseColWidth="10" defaultRowHeight="15"/>
  <cols>
    <col min="2" max="2" width="34.42578125" customWidth="1"/>
    <col min="3" max="3" width="15.42578125" customWidth="1"/>
    <col min="4" max="4" width="16.28515625" customWidth="1"/>
    <col min="5" max="5" width="15" bestFit="1" customWidth="1"/>
    <col min="6" max="6" width="11.42578125" customWidth="1"/>
    <col min="7" max="7" width="23.28515625" customWidth="1"/>
  </cols>
  <sheetData>
    <row r="2" spans="1:7" ht="15.75">
      <c r="A2" s="260" t="s">
        <v>62</v>
      </c>
      <c r="B2" s="260"/>
      <c r="C2" s="260"/>
      <c r="D2" s="260"/>
      <c r="E2" s="260"/>
      <c r="F2" s="260"/>
      <c r="G2" s="260"/>
    </row>
    <row r="3" spans="1:7" ht="15.75">
      <c r="A3" s="248" t="s">
        <v>69</v>
      </c>
      <c r="B3" s="248"/>
      <c r="C3" s="248"/>
      <c r="D3" s="248"/>
      <c r="E3" s="248"/>
      <c r="F3" s="248"/>
      <c r="G3" s="248"/>
    </row>
    <row r="4" spans="1:7" ht="15.75">
      <c r="A4" s="268" t="s">
        <v>70</v>
      </c>
      <c r="B4" s="268"/>
      <c r="C4" s="268"/>
      <c r="D4" s="268"/>
      <c r="E4" s="268"/>
      <c r="F4" s="268"/>
      <c r="G4" s="268"/>
    </row>
    <row r="5" spans="1:7" ht="34.5" customHeight="1">
      <c r="A5" s="253" t="s">
        <v>71</v>
      </c>
      <c r="B5" s="253"/>
      <c r="C5" s="253"/>
      <c r="D5" s="253"/>
      <c r="E5" s="253"/>
      <c r="F5" s="253"/>
      <c r="G5" s="253"/>
    </row>
    <row r="6" spans="1:7">
      <c r="A6" s="267" t="s">
        <v>72</v>
      </c>
      <c r="B6" s="267"/>
      <c r="C6" s="267"/>
      <c r="D6" s="267"/>
      <c r="E6" s="267"/>
      <c r="F6" s="267"/>
      <c r="G6" s="267"/>
    </row>
    <row r="7" spans="1:7" ht="121.5" customHeight="1">
      <c r="A7" s="267"/>
      <c r="B7" s="267"/>
      <c r="C7" s="267"/>
      <c r="D7" s="267"/>
      <c r="E7" s="267"/>
      <c r="F7" s="267"/>
      <c r="G7" s="267"/>
    </row>
    <row r="8" spans="1:7" ht="15.75">
      <c r="A8" s="248" t="s">
        <v>304</v>
      </c>
      <c r="B8" s="248"/>
      <c r="C8" s="248"/>
      <c r="D8" s="248"/>
      <c r="E8" s="248"/>
      <c r="F8" s="248"/>
      <c r="G8" s="248"/>
    </row>
    <row r="9" spans="1:7">
      <c r="A9" s="253" t="s">
        <v>73</v>
      </c>
      <c r="B9" s="253"/>
      <c r="C9" s="253"/>
      <c r="D9" s="253"/>
      <c r="E9" s="253"/>
      <c r="F9" s="253"/>
      <c r="G9" s="253"/>
    </row>
    <row r="10" spans="1:7" ht="91.5" customHeight="1">
      <c r="A10" s="253"/>
      <c r="B10" s="253"/>
      <c r="C10" s="253"/>
      <c r="D10" s="253"/>
      <c r="E10" s="253"/>
      <c r="F10" s="253"/>
      <c r="G10" s="253"/>
    </row>
    <row r="11" spans="1:7">
      <c r="A11" s="267" t="s">
        <v>74</v>
      </c>
      <c r="B11" s="267"/>
      <c r="C11" s="267"/>
      <c r="D11" s="267"/>
      <c r="E11" s="267"/>
      <c r="F11" s="267"/>
      <c r="G11" s="267"/>
    </row>
    <row r="12" spans="1:7" ht="19.5" customHeight="1">
      <c r="A12" s="267"/>
      <c r="B12" s="267"/>
      <c r="C12" s="267"/>
      <c r="D12" s="267"/>
      <c r="E12" s="267"/>
      <c r="F12" s="267"/>
      <c r="G12" s="267"/>
    </row>
    <row r="13" spans="1:7" ht="15.75">
      <c r="A13" s="248" t="s">
        <v>75</v>
      </c>
      <c r="B13" s="248"/>
      <c r="C13" s="248"/>
      <c r="D13" s="248"/>
      <c r="E13" s="248"/>
      <c r="F13" s="248"/>
      <c r="G13" s="248"/>
    </row>
    <row r="14" spans="1:7" ht="34.5" customHeight="1">
      <c r="A14" s="253" t="s">
        <v>76</v>
      </c>
      <c r="B14" s="253"/>
      <c r="C14" s="253"/>
      <c r="D14" s="253"/>
      <c r="E14" s="253"/>
      <c r="F14" s="253"/>
      <c r="G14" s="253"/>
    </row>
    <row r="15" spans="1:7" ht="76.5" customHeight="1">
      <c r="A15" s="253"/>
      <c r="B15" s="253"/>
      <c r="C15" s="253"/>
      <c r="D15" s="253"/>
      <c r="E15" s="253"/>
      <c r="F15" s="253"/>
      <c r="G15" s="253"/>
    </row>
    <row r="16" spans="1:7">
      <c r="A16" s="253" t="s">
        <v>77</v>
      </c>
      <c r="B16" s="253"/>
      <c r="C16" s="253"/>
      <c r="D16" s="253"/>
      <c r="E16" s="253"/>
      <c r="F16" s="253"/>
      <c r="G16" s="253"/>
    </row>
    <row r="17" spans="1:7" ht="15.75" customHeight="1">
      <c r="A17" s="253"/>
      <c r="B17" s="253"/>
      <c r="C17" s="253"/>
      <c r="D17" s="253"/>
      <c r="E17" s="253"/>
      <c r="F17" s="253"/>
      <c r="G17" s="253"/>
    </row>
    <row r="18" spans="1:7">
      <c r="A18" s="253" t="s">
        <v>78</v>
      </c>
      <c r="B18" s="253"/>
      <c r="C18" s="253"/>
      <c r="D18" s="253"/>
      <c r="E18" s="253"/>
      <c r="F18" s="253"/>
      <c r="G18" s="253"/>
    </row>
    <row r="19" spans="1:7" ht="18.75" customHeight="1">
      <c r="A19" s="253"/>
      <c r="B19" s="253"/>
      <c r="C19" s="253"/>
      <c r="D19" s="253"/>
      <c r="E19" s="253"/>
      <c r="F19" s="253"/>
      <c r="G19" s="253"/>
    </row>
    <row r="20" spans="1:7" ht="15.75">
      <c r="A20" s="248" t="s">
        <v>79</v>
      </c>
      <c r="B20" s="248"/>
      <c r="C20" s="248"/>
      <c r="D20" s="248"/>
      <c r="E20" s="248"/>
      <c r="F20" s="248"/>
      <c r="G20" s="248"/>
    </row>
    <row r="21" spans="1:7">
      <c r="A21" s="253" t="s">
        <v>80</v>
      </c>
      <c r="B21" s="253"/>
      <c r="C21" s="253"/>
      <c r="D21" s="253"/>
      <c r="E21" s="253"/>
      <c r="F21" s="253"/>
      <c r="G21" s="253"/>
    </row>
    <row r="22" spans="1:7" ht="38.25" customHeight="1">
      <c r="A22" s="253"/>
      <c r="B22" s="253"/>
      <c r="C22" s="253"/>
      <c r="D22" s="253"/>
      <c r="E22" s="253"/>
      <c r="F22" s="253"/>
      <c r="G22" s="253"/>
    </row>
    <row r="23" spans="1:7">
      <c r="A23" s="178"/>
      <c r="B23" s="178"/>
      <c r="C23" s="178"/>
      <c r="D23" s="178"/>
      <c r="E23" s="178"/>
      <c r="F23" s="178"/>
      <c r="G23" s="178"/>
    </row>
    <row r="24" spans="1:7">
      <c r="A24" s="178"/>
      <c r="B24" s="178"/>
      <c r="C24" s="178"/>
      <c r="D24" s="178"/>
      <c r="E24" s="178"/>
      <c r="F24" s="178"/>
      <c r="G24" s="178"/>
    </row>
    <row r="25" spans="1:7" ht="15" customHeight="1">
      <c r="A25" s="177"/>
      <c r="B25" s="179"/>
      <c r="C25" s="179"/>
      <c r="D25" s="179"/>
      <c r="E25" s="179"/>
    </row>
    <row r="26" spans="1:7" ht="15.75">
      <c r="A26" s="176" t="s">
        <v>81</v>
      </c>
      <c r="B26" s="179"/>
      <c r="C26" s="179"/>
      <c r="D26" s="179"/>
      <c r="E26" s="179"/>
    </row>
    <row r="27" spans="1:7">
      <c r="A27" s="253" t="s">
        <v>305</v>
      </c>
      <c r="B27" s="253"/>
      <c r="C27" s="253"/>
      <c r="D27" s="253"/>
      <c r="E27" s="253"/>
      <c r="F27" s="253"/>
      <c r="G27" s="253"/>
    </row>
    <row r="28" spans="1:7" ht="79.5" customHeight="1">
      <c r="A28" s="253"/>
      <c r="B28" s="253"/>
      <c r="C28" s="253"/>
      <c r="D28" s="253"/>
      <c r="E28" s="253"/>
      <c r="F28" s="253"/>
      <c r="G28" s="253"/>
    </row>
    <row r="29" spans="1:7" ht="15.75">
      <c r="A29" s="248" t="s">
        <v>82</v>
      </c>
      <c r="B29" s="248"/>
      <c r="C29" s="248"/>
      <c r="D29" s="248"/>
      <c r="E29" s="248"/>
      <c r="F29" s="248"/>
      <c r="G29" s="248"/>
    </row>
    <row r="30" spans="1:7">
      <c r="A30" s="253" t="s">
        <v>83</v>
      </c>
      <c r="B30" s="253"/>
      <c r="C30" s="253"/>
      <c r="D30" s="253"/>
      <c r="E30" s="253"/>
      <c r="F30" s="253"/>
      <c r="G30" s="253"/>
    </row>
    <row r="31" spans="1:7" ht="22.5" customHeight="1">
      <c r="A31" s="253"/>
      <c r="B31" s="253"/>
      <c r="C31" s="253"/>
      <c r="D31" s="253"/>
      <c r="E31" s="253"/>
      <c r="F31" s="253"/>
      <c r="G31" s="253"/>
    </row>
    <row r="32" spans="1:7" ht="15.75">
      <c r="A32" s="248" t="s">
        <v>84</v>
      </c>
      <c r="B32" s="248"/>
      <c r="C32" s="248"/>
      <c r="D32" s="248"/>
      <c r="E32" s="248"/>
      <c r="F32" s="248"/>
      <c r="G32" s="248"/>
    </row>
    <row r="33" spans="1:7" ht="19.5" customHeight="1">
      <c r="A33" s="265" t="s">
        <v>85</v>
      </c>
      <c r="B33" s="265"/>
      <c r="C33" s="265"/>
      <c r="D33" s="265"/>
      <c r="E33" s="265"/>
      <c r="F33" s="265"/>
      <c r="G33" s="265"/>
    </row>
    <row r="34" spans="1:7" ht="29.25" customHeight="1">
      <c r="A34" s="265"/>
      <c r="B34" s="265"/>
      <c r="C34" s="265"/>
      <c r="D34" s="265"/>
      <c r="E34" s="265"/>
      <c r="F34" s="265"/>
      <c r="G34" s="265"/>
    </row>
    <row r="35" spans="1:7" ht="15.75">
      <c r="A35" s="248" t="s">
        <v>86</v>
      </c>
      <c r="B35" s="248"/>
      <c r="C35" s="248"/>
      <c r="D35" s="248"/>
      <c r="E35" s="248"/>
      <c r="F35" s="248"/>
      <c r="G35" s="248"/>
    </row>
    <row r="36" spans="1:7" ht="15.75" customHeight="1">
      <c r="A36" s="253" t="s">
        <v>87</v>
      </c>
      <c r="B36" s="253"/>
      <c r="C36" s="253"/>
      <c r="D36" s="253"/>
      <c r="E36" s="253"/>
      <c r="F36" s="253"/>
      <c r="G36" s="253"/>
    </row>
    <row r="37" spans="1:7" ht="23.25" customHeight="1">
      <c r="A37" s="253"/>
      <c r="B37" s="253"/>
      <c r="C37" s="253"/>
      <c r="D37" s="253"/>
      <c r="E37" s="253"/>
      <c r="F37" s="253"/>
      <c r="G37" s="253"/>
    </row>
    <row r="38" spans="1:7" ht="15.75">
      <c r="A38" s="248" t="s">
        <v>88</v>
      </c>
      <c r="B38" s="248"/>
      <c r="C38" s="248"/>
      <c r="D38" s="248"/>
      <c r="E38" s="248"/>
      <c r="F38" s="248"/>
      <c r="G38" s="248"/>
    </row>
    <row r="39" spans="1:7">
      <c r="A39" s="253" t="s">
        <v>306</v>
      </c>
      <c r="B39" s="253"/>
      <c r="C39" s="253"/>
      <c r="D39" s="253"/>
      <c r="E39" s="253"/>
      <c r="F39" s="253"/>
      <c r="G39" s="253"/>
    </row>
    <row r="40" spans="1:7" ht="24.75" customHeight="1">
      <c r="A40" s="253"/>
      <c r="B40" s="253"/>
      <c r="C40" s="253"/>
      <c r="D40" s="253"/>
      <c r="E40" s="253"/>
      <c r="F40" s="253"/>
      <c r="G40" s="253"/>
    </row>
    <row r="41" spans="1:7" ht="31.5" customHeight="1">
      <c r="A41" s="253" t="s">
        <v>307</v>
      </c>
      <c r="B41" s="266"/>
      <c r="C41" s="266"/>
      <c r="D41" s="266"/>
      <c r="E41" s="266"/>
      <c r="F41" s="266"/>
      <c r="G41" s="266"/>
    </row>
    <row r="42" spans="1:7" ht="33" customHeight="1">
      <c r="A42" s="253" t="s">
        <v>299</v>
      </c>
      <c r="B42" s="253"/>
      <c r="C42" s="253"/>
      <c r="D42" s="253"/>
      <c r="E42" s="253"/>
      <c r="F42" s="253"/>
      <c r="G42" s="253"/>
    </row>
    <row r="43" spans="1:7" ht="54.75" customHeight="1">
      <c r="A43" s="253" t="s">
        <v>301</v>
      </c>
      <c r="B43" s="253"/>
      <c r="C43" s="253"/>
      <c r="D43" s="253"/>
      <c r="E43" s="253"/>
      <c r="F43" s="253"/>
      <c r="G43" s="253"/>
    </row>
    <row r="44" spans="1:7" ht="38.25" customHeight="1">
      <c r="A44" s="253" t="s">
        <v>300</v>
      </c>
      <c r="B44" s="253"/>
      <c r="C44" s="253"/>
      <c r="D44" s="253"/>
      <c r="E44" s="253"/>
      <c r="F44" s="253"/>
      <c r="G44" s="253"/>
    </row>
    <row r="45" spans="1:7">
      <c r="A45" s="253" t="s">
        <v>302</v>
      </c>
      <c r="B45" s="253"/>
      <c r="C45" s="253"/>
      <c r="D45" s="253"/>
      <c r="E45" s="253"/>
      <c r="F45" s="253"/>
      <c r="G45" s="253"/>
    </row>
    <row r="46" spans="1:7">
      <c r="A46" s="253"/>
      <c r="B46" s="253"/>
      <c r="C46" s="253"/>
      <c r="D46" s="253"/>
      <c r="E46" s="253"/>
      <c r="F46" s="253"/>
      <c r="G46" s="253"/>
    </row>
    <row r="47" spans="1:7">
      <c r="A47" s="178"/>
      <c r="B47" s="178"/>
      <c r="C47" s="178"/>
      <c r="D47" s="178"/>
      <c r="E47" s="178"/>
      <c r="F47" s="178"/>
      <c r="G47" s="178"/>
    </row>
    <row r="48" spans="1:7">
      <c r="A48" s="177"/>
      <c r="B48" s="179"/>
      <c r="C48" s="179"/>
      <c r="D48" s="179"/>
      <c r="E48" s="179"/>
    </row>
    <row r="49" spans="1:7" ht="15.75">
      <c r="A49" s="176" t="s">
        <v>89</v>
      </c>
      <c r="B49" s="179"/>
      <c r="C49" s="179"/>
      <c r="D49" s="179"/>
      <c r="E49" s="179"/>
    </row>
    <row r="50" spans="1:7" ht="15.75">
      <c r="A50" s="176"/>
      <c r="B50" s="179"/>
      <c r="C50" s="179"/>
      <c r="D50" s="179"/>
      <c r="E50" s="179"/>
    </row>
    <row r="51" spans="1:7" ht="30">
      <c r="B51" s="181"/>
      <c r="C51" s="183" t="s">
        <v>90</v>
      </c>
      <c r="D51" s="183" t="s">
        <v>91</v>
      </c>
      <c r="E51" s="183" t="s">
        <v>92</v>
      </c>
    </row>
    <row r="52" spans="1:7">
      <c r="B52" s="184" t="s">
        <v>93</v>
      </c>
      <c r="C52" s="254" t="s">
        <v>94</v>
      </c>
      <c r="D52" s="255"/>
      <c r="E52" s="256"/>
    </row>
    <row r="53" spans="1:7">
      <c r="B53" s="184" t="s">
        <v>95</v>
      </c>
      <c r="C53" s="257"/>
      <c r="D53" s="258"/>
      <c r="E53" s="259"/>
    </row>
    <row r="54" spans="1:7" ht="15.75">
      <c r="A54" s="176"/>
      <c r="B54" s="179"/>
      <c r="C54" s="179"/>
      <c r="D54" s="179"/>
      <c r="E54" s="179"/>
    </row>
    <row r="55" spans="1:7" ht="15.75">
      <c r="A55" s="176"/>
      <c r="B55" s="179"/>
      <c r="C55" s="179"/>
      <c r="D55" s="179"/>
      <c r="E55" s="179"/>
    </row>
    <row r="56" spans="1:7" ht="15.75">
      <c r="A56" s="176" t="s">
        <v>96</v>
      </c>
      <c r="B56" s="179"/>
      <c r="C56" s="179"/>
      <c r="D56" s="179"/>
      <c r="E56" s="179"/>
    </row>
    <row r="57" spans="1:7" ht="15.75">
      <c r="A57" s="176"/>
      <c r="B57" s="179"/>
      <c r="C57" s="179"/>
      <c r="D57" s="179"/>
      <c r="E57" s="179"/>
    </row>
    <row r="58" spans="1:7" ht="45">
      <c r="B58" s="181" t="s">
        <v>97</v>
      </c>
      <c r="C58" s="183" t="s">
        <v>98</v>
      </c>
      <c r="D58" s="183" t="s">
        <v>99</v>
      </c>
      <c r="E58" s="183" t="s">
        <v>100</v>
      </c>
      <c r="F58" s="183" t="s">
        <v>101</v>
      </c>
    </row>
    <row r="59" spans="1:7">
      <c r="B59" s="181" t="s">
        <v>102</v>
      </c>
      <c r="C59" s="254" t="s">
        <v>94</v>
      </c>
      <c r="D59" s="255"/>
      <c r="E59" s="255"/>
      <c r="F59" s="256"/>
    </row>
    <row r="60" spans="1:7">
      <c r="B60" s="181" t="s">
        <v>103</v>
      </c>
      <c r="C60" s="257"/>
      <c r="D60" s="258"/>
      <c r="E60" s="258"/>
      <c r="F60" s="259"/>
    </row>
    <row r="61" spans="1:7" ht="15.75">
      <c r="A61" s="176"/>
      <c r="B61" s="179"/>
      <c r="C61" s="179"/>
      <c r="D61" s="179"/>
      <c r="E61" s="179"/>
    </row>
    <row r="62" spans="1:7" ht="15.75">
      <c r="A62" s="176"/>
      <c r="B62" s="179"/>
      <c r="C62" s="179"/>
      <c r="D62" s="179"/>
      <c r="E62" s="179"/>
    </row>
    <row r="63" spans="1:7" ht="15.75">
      <c r="A63" s="248" t="s">
        <v>104</v>
      </c>
      <c r="B63" s="248"/>
      <c r="C63" s="248"/>
      <c r="D63" s="248"/>
      <c r="E63" s="248"/>
      <c r="F63" s="248"/>
      <c r="G63" s="248"/>
    </row>
    <row r="64" spans="1:7" ht="15.75">
      <c r="A64" s="176" t="s">
        <v>94</v>
      </c>
      <c r="B64" s="179"/>
      <c r="C64" s="179"/>
      <c r="D64" s="179"/>
      <c r="E64" s="179"/>
    </row>
    <row r="65" spans="1:7" ht="15.75">
      <c r="A65" s="176"/>
      <c r="B65" s="179"/>
      <c r="C65" s="179"/>
      <c r="D65" s="179"/>
      <c r="E65" s="179"/>
    </row>
    <row r="66" spans="1:7" ht="15.75">
      <c r="A66" s="260" t="s">
        <v>105</v>
      </c>
      <c r="B66" s="260"/>
      <c r="C66" s="260"/>
      <c r="D66" s="260"/>
      <c r="E66" s="260"/>
      <c r="F66" s="260"/>
      <c r="G66" s="260"/>
    </row>
    <row r="67" spans="1:7" ht="15.75">
      <c r="A67" s="176"/>
      <c r="B67" s="179"/>
      <c r="C67" s="179"/>
      <c r="D67" s="179"/>
      <c r="E67" s="179"/>
    </row>
    <row r="68" spans="1:7">
      <c r="A68" s="261" t="s">
        <v>106</v>
      </c>
      <c r="B68" s="261"/>
      <c r="C68" s="261"/>
      <c r="D68" s="261"/>
      <c r="E68" s="261"/>
      <c r="F68" s="261"/>
      <c r="G68" s="261"/>
    </row>
    <row r="69" spans="1:7" ht="37.5" customHeight="1">
      <c r="A69" s="261"/>
      <c r="B69" s="261"/>
      <c r="C69" s="261"/>
      <c r="D69" s="261"/>
      <c r="E69" s="261"/>
      <c r="F69" s="261"/>
      <c r="G69" s="261"/>
    </row>
    <row r="70" spans="1:7">
      <c r="A70" s="261" t="s">
        <v>107</v>
      </c>
      <c r="B70" s="261"/>
      <c r="C70" s="261"/>
      <c r="D70" s="261"/>
      <c r="E70" s="261"/>
      <c r="F70" s="261"/>
      <c r="G70" s="261"/>
    </row>
    <row r="71" spans="1:7" ht="37.5" customHeight="1">
      <c r="A71" s="261"/>
      <c r="B71" s="261"/>
      <c r="C71" s="261"/>
      <c r="D71" s="261"/>
      <c r="E71" s="261"/>
      <c r="F71" s="261"/>
      <c r="G71" s="261"/>
    </row>
    <row r="72" spans="1:7">
      <c r="A72" s="261" t="s">
        <v>108</v>
      </c>
      <c r="B72" s="261"/>
      <c r="C72" s="261"/>
      <c r="D72" s="261"/>
      <c r="E72" s="261"/>
      <c r="F72" s="261"/>
      <c r="G72" s="261"/>
    </row>
    <row r="73" spans="1:7" ht="25.5" customHeight="1">
      <c r="A73" s="261"/>
      <c r="B73" s="261"/>
      <c r="C73" s="261"/>
      <c r="D73" s="261"/>
      <c r="E73" s="261"/>
      <c r="F73" s="261"/>
      <c r="G73" s="261"/>
    </row>
    <row r="74" spans="1:7" ht="15.75">
      <c r="A74" s="176"/>
      <c r="B74" s="179"/>
      <c r="C74" s="179"/>
      <c r="D74" s="179"/>
      <c r="E74" s="179"/>
    </row>
    <row r="75" spans="1:7" ht="30">
      <c r="B75" s="187" t="s">
        <v>109</v>
      </c>
      <c r="C75" s="187" t="s">
        <v>110</v>
      </c>
      <c r="D75" s="187" t="s">
        <v>111</v>
      </c>
      <c r="E75" s="179"/>
    </row>
    <row r="76" spans="1:7">
      <c r="B76" s="181" t="s">
        <v>112</v>
      </c>
      <c r="C76" s="191">
        <v>474099926</v>
      </c>
      <c r="D76" s="191">
        <v>331536833</v>
      </c>
      <c r="E76" s="179"/>
    </row>
    <row r="77" spans="1:7">
      <c r="B77" s="181" t="s">
        <v>308</v>
      </c>
      <c r="C77" s="191">
        <v>2770760</v>
      </c>
      <c r="D77" s="191">
        <v>0</v>
      </c>
      <c r="E77" s="179"/>
    </row>
    <row r="78" spans="1:7">
      <c r="B78" s="181" t="s">
        <v>113</v>
      </c>
      <c r="C78" s="191">
        <v>6623511</v>
      </c>
      <c r="D78" s="191">
        <v>3438915</v>
      </c>
      <c r="E78" s="179"/>
    </row>
    <row r="79" spans="1:7">
      <c r="B79" s="185" t="s">
        <v>114</v>
      </c>
      <c r="C79" s="194">
        <f>+SUM(C76:C78)</f>
        <v>483494197</v>
      </c>
      <c r="D79" s="194">
        <f>+SUM(D76:D78)</f>
        <v>334975748</v>
      </c>
      <c r="E79" s="179"/>
    </row>
    <row r="80" spans="1:7" ht="15.75">
      <c r="A80" s="176"/>
      <c r="B80" s="179"/>
      <c r="C80" s="179"/>
      <c r="D80" s="179"/>
      <c r="E80" s="179"/>
    </row>
    <row r="81" spans="1:5" ht="15.75">
      <c r="A81" s="176"/>
      <c r="B81" s="179"/>
      <c r="C81" s="179"/>
      <c r="D81" s="179"/>
      <c r="E81" s="179"/>
    </row>
    <row r="82" spans="1:5" ht="15.75">
      <c r="A82" s="176"/>
      <c r="B82" s="179"/>
      <c r="C82" s="179"/>
      <c r="D82" s="179"/>
      <c r="E82" s="179"/>
    </row>
    <row r="83" spans="1:5" ht="15.75">
      <c r="A83" s="176" t="s">
        <v>115</v>
      </c>
      <c r="B83" s="179"/>
      <c r="C83" s="179"/>
      <c r="D83" s="179"/>
      <c r="E83" s="179"/>
    </row>
    <row r="84" spans="1:5" ht="15.75">
      <c r="A84" s="176"/>
      <c r="B84" s="179"/>
      <c r="C84" s="179"/>
      <c r="D84" s="179"/>
      <c r="E84" s="179"/>
    </row>
    <row r="85" spans="1:5" ht="15.75">
      <c r="A85" s="176"/>
      <c r="B85" s="179"/>
      <c r="C85" s="179"/>
      <c r="D85" s="179"/>
      <c r="E85" s="179"/>
    </row>
    <row r="86" spans="1:5" ht="30">
      <c r="B86" s="188" t="s">
        <v>116</v>
      </c>
      <c r="C86" s="187" t="s">
        <v>117</v>
      </c>
      <c r="D86" s="187" t="s">
        <v>118</v>
      </c>
      <c r="E86" s="187" t="s">
        <v>119</v>
      </c>
    </row>
    <row r="87" spans="1:5">
      <c r="B87" s="185" t="s">
        <v>120</v>
      </c>
      <c r="C87" s="188"/>
      <c r="D87" s="189"/>
      <c r="E87" s="188"/>
    </row>
    <row r="88" spans="1:5">
      <c r="B88" s="181" t="s">
        <v>121</v>
      </c>
      <c r="C88" s="190">
        <v>107570.584714</v>
      </c>
      <c r="D88" s="191">
        <v>13364808987</v>
      </c>
      <c r="E88" s="191">
        <v>66</v>
      </c>
    </row>
    <row r="89" spans="1:5">
      <c r="B89" s="181" t="s">
        <v>122</v>
      </c>
      <c r="C89" s="190">
        <v>108051.820294</v>
      </c>
      <c r="D89" s="191">
        <v>16408815397</v>
      </c>
      <c r="E89" s="191">
        <v>70</v>
      </c>
    </row>
    <row r="90" spans="1:5">
      <c r="B90" s="181" t="s">
        <v>123</v>
      </c>
      <c r="C90" s="190">
        <v>108617.550244</v>
      </c>
      <c r="D90" s="191">
        <v>14903308798</v>
      </c>
      <c r="E90" s="191">
        <v>75</v>
      </c>
    </row>
    <row r="91" spans="1:5">
      <c r="B91" s="185" t="s">
        <v>124</v>
      </c>
      <c r="C91" s="188"/>
      <c r="D91" s="188"/>
      <c r="E91" s="188"/>
    </row>
    <row r="92" spans="1:5">
      <c r="B92" s="181" t="s">
        <v>125</v>
      </c>
      <c r="C92" s="190">
        <v>109139.20792299999</v>
      </c>
      <c r="D92" s="191">
        <v>16860314849</v>
      </c>
      <c r="E92" s="191">
        <v>73</v>
      </c>
    </row>
    <row r="93" spans="1:5">
      <c r="B93" s="181" t="s">
        <v>126</v>
      </c>
      <c r="C93" s="190">
        <v>109670.030002</v>
      </c>
      <c r="D93" s="191">
        <v>25964391308</v>
      </c>
      <c r="E93" s="191">
        <v>72</v>
      </c>
    </row>
    <row r="94" spans="1:5">
      <c r="B94" s="181" t="s">
        <v>127</v>
      </c>
      <c r="C94" s="190">
        <v>110237.140772</v>
      </c>
      <c r="D94" s="191">
        <v>18966397220</v>
      </c>
      <c r="E94" s="191">
        <v>75</v>
      </c>
    </row>
    <row r="95" spans="1:5">
      <c r="B95" s="185" t="s">
        <v>128</v>
      </c>
      <c r="C95" s="188"/>
      <c r="D95" s="192"/>
      <c r="E95" s="188"/>
    </row>
    <row r="96" spans="1:5">
      <c r="B96" s="181" t="s">
        <v>129</v>
      </c>
      <c r="C96" s="190">
        <v>110829.26390200001</v>
      </c>
      <c r="D96" s="191">
        <v>20863029836.672981</v>
      </c>
      <c r="E96" s="182">
        <v>81</v>
      </c>
    </row>
    <row r="97" spans="1:6">
      <c r="B97" s="181" t="s">
        <v>130</v>
      </c>
      <c r="C97" s="190">
        <v>111407.364103</v>
      </c>
      <c r="D97" s="191">
        <v>23706767139.171635</v>
      </c>
      <c r="E97" s="182">
        <v>82</v>
      </c>
    </row>
    <row r="98" spans="1:6">
      <c r="B98" s="181" t="s">
        <v>131</v>
      </c>
      <c r="C98" s="190">
        <v>111946.7908</v>
      </c>
      <c r="D98" s="191">
        <v>26403624371.83934</v>
      </c>
      <c r="E98" s="182">
        <v>94</v>
      </c>
    </row>
    <row r="99" spans="1:6">
      <c r="B99" s="185" t="s">
        <v>132</v>
      </c>
      <c r="C99" s="188"/>
      <c r="D99" s="192"/>
      <c r="E99" s="188"/>
    </row>
    <row r="100" spans="1:6">
      <c r="B100" s="181" t="s">
        <v>133</v>
      </c>
      <c r="C100" s="190">
        <v>112522.976049</v>
      </c>
      <c r="D100" s="191">
        <v>30453699186</v>
      </c>
      <c r="E100" s="182">
        <v>106</v>
      </c>
    </row>
    <row r="101" spans="1:6">
      <c r="B101" s="181" t="s">
        <v>134</v>
      </c>
      <c r="C101" s="190">
        <v>113064.558464</v>
      </c>
      <c r="D101" s="191">
        <v>29081542635</v>
      </c>
      <c r="E101" s="182">
        <v>115</v>
      </c>
    </row>
    <row r="102" spans="1:6">
      <c r="B102" s="181" t="s">
        <v>135</v>
      </c>
      <c r="C102" s="190">
        <v>113609.78165</v>
      </c>
      <c r="D102" s="191">
        <v>29553527934</v>
      </c>
      <c r="E102" s="182">
        <v>126</v>
      </c>
    </row>
    <row r="103" spans="1:6" ht="15.75">
      <c r="A103" s="176"/>
      <c r="B103" s="179"/>
      <c r="C103" s="179"/>
      <c r="D103" s="179"/>
      <c r="E103" s="179"/>
    </row>
    <row r="104" spans="1:6" ht="15.75">
      <c r="A104" s="176"/>
      <c r="B104" s="179"/>
      <c r="C104" s="179"/>
      <c r="D104" s="179"/>
      <c r="E104" s="179"/>
    </row>
    <row r="105" spans="1:6" ht="15.75">
      <c r="A105" s="176" t="s">
        <v>136</v>
      </c>
      <c r="B105" s="179"/>
      <c r="C105" s="179"/>
      <c r="D105" s="179"/>
      <c r="E105" s="179"/>
    </row>
    <row r="106" spans="1:6" ht="15.75">
      <c r="A106" s="176"/>
      <c r="B106" s="179"/>
      <c r="C106" s="179"/>
      <c r="D106" s="179"/>
      <c r="E106" s="179"/>
    </row>
    <row r="107" spans="1:6" ht="15.75">
      <c r="A107" s="176" t="s">
        <v>137</v>
      </c>
      <c r="B107" s="179"/>
      <c r="C107" s="179"/>
      <c r="D107" s="179"/>
      <c r="E107" s="179"/>
    </row>
    <row r="108" spans="1:6">
      <c r="A108" s="253" t="s">
        <v>138</v>
      </c>
      <c r="B108" s="253"/>
      <c r="C108" s="253"/>
      <c r="D108" s="253"/>
      <c r="E108" s="253"/>
      <c r="F108" s="253"/>
    </row>
    <row r="109" spans="1:6" ht="21" customHeight="1">
      <c r="A109" s="253"/>
      <c r="B109" s="253"/>
      <c r="C109" s="253"/>
      <c r="D109" s="253"/>
      <c r="E109" s="253"/>
      <c r="F109" s="253"/>
    </row>
    <row r="110" spans="1:6">
      <c r="B110" s="262" t="s">
        <v>38</v>
      </c>
      <c r="C110" s="263"/>
      <c r="D110" s="264"/>
      <c r="E110" s="179"/>
    </row>
    <row r="111" spans="1:6" ht="30">
      <c r="B111" s="188" t="s">
        <v>17</v>
      </c>
      <c r="C111" s="187" t="s">
        <v>309</v>
      </c>
      <c r="D111" s="187" t="s">
        <v>310</v>
      </c>
      <c r="E111" s="179"/>
    </row>
    <row r="112" spans="1:6">
      <c r="B112" s="181"/>
      <c r="C112" s="181"/>
      <c r="D112" s="181"/>
      <c r="E112" s="179"/>
    </row>
    <row r="113" spans="1:6">
      <c r="B113" s="181" t="s">
        <v>311</v>
      </c>
      <c r="C113" s="186">
        <v>5000000</v>
      </c>
      <c r="D113" s="186">
        <v>5000000</v>
      </c>
      <c r="E113" s="179"/>
    </row>
    <row r="114" spans="1:6">
      <c r="B114" s="181" t="s">
        <v>312</v>
      </c>
      <c r="C114" s="186">
        <v>1507663526</v>
      </c>
      <c r="D114" s="186">
        <v>251836646</v>
      </c>
      <c r="E114" s="179"/>
    </row>
    <row r="115" spans="1:6">
      <c r="B115" s="181" t="s">
        <v>139</v>
      </c>
      <c r="C115" s="186">
        <v>33140506</v>
      </c>
      <c r="D115" s="186">
        <v>0</v>
      </c>
      <c r="E115" s="179"/>
    </row>
    <row r="116" spans="1:6">
      <c r="B116" s="185" t="s">
        <v>114</v>
      </c>
      <c r="C116" s="193">
        <f>+SUM(C113:C115)</f>
        <v>1545804032</v>
      </c>
      <c r="D116" s="193">
        <f>+SUM(D113:D115)</f>
        <v>256836646</v>
      </c>
      <c r="E116" s="179"/>
    </row>
    <row r="117" spans="1:6">
      <c r="A117" t="s">
        <v>290</v>
      </c>
      <c r="B117" s="202"/>
      <c r="C117" s="203"/>
      <c r="D117" s="203"/>
      <c r="E117" s="179"/>
    </row>
    <row r="118" spans="1:6" ht="15.75">
      <c r="A118" s="176"/>
      <c r="B118" s="179"/>
      <c r="C118" s="179"/>
      <c r="D118" s="179"/>
      <c r="E118" s="179"/>
    </row>
    <row r="119" spans="1:6" ht="15.75">
      <c r="A119" s="248" t="s">
        <v>143</v>
      </c>
      <c r="B119" s="248"/>
      <c r="C119" s="248"/>
      <c r="D119" s="248"/>
      <c r="E119" s="248"/>
      <c r="F119" s="248"/>
    </row>
    <row r="120" spans="1:6">
      <c r="A120" s="180"/>
      <c r="B120" s="179"/>
      <c r="C120" s="179"/>
      <c r="D120" s="179"/>
      <c r="E120" s="179"/>
    </row>
    <row r="121" spans="1:6">
      <c r="A121" s="205" t="s">
        <v>298</v>
      </c>
      <c r="B121" s="179"/>
      <c r="C121" s="179"/>
      <c r="D121" s="179"/>
      <c r="E121" s="179"/>
    </row>
    <row r="122" spans="1:6" ht="15.75">
      <c r="A122" s="176"/>
      <c r="B122" s="179"/>
      <c r="C122" s="179"/>
      <c r="D122" s="179"/>
      <c r="E122" s="179"/>
    </row>
    <row r="123" spans="1:6" ht="15.75">
      <c r="A123" s="176" t="s">
        <v>140</v>
      </c>
      <c r="B123" s="179"/>
      <c r="C123" s="179"/>
      <c r="D123" s="179"/>
      <c r="E123" s="179"/>
    </row>
    <row r="124" spans="1:6" ht="15.75">
      <c r="A124" s="176"/>
      <c r="B124" s="179"/>
      <c r="C124" s="179"/>
      <c r="D124" s="179"/>
      <c r="E124" s="179"/>
    </row>
    <row r="125" spans="1:6">
      <c r="B125" s="188" t="s">
        <v>109</v>
      </c>
      <c r="C125" s="187" t="s">
        <v>90</v>
      </c>
      <c r="D125" s="187" t="s">
        <v>91</v>
      </c>
      <c r="E125" s="179"/>
    </row>
    <row r="126" spans="1:6" ht="15" customHeight="1">
      <c r="B126" s="181"/>
      <c r="C126" s="249" t="s">
        <v>141</v>
      </c>
      <c r="D126" s="250"/>
      <c r="E126" s="179"/>
    </row>
    <row r="127" spans="1:6">
      <c r="B127" s="181"/>
      <c r="C127" s="251"/>
      <c r="D127" s="252"/>
      <c r="E127" s="179"/>
    </row>
    <row r="128" spans="1:6">
      <c r="B128" s="188" t="s">
        <v>114</v>
      </c>
      <c r="C128" s="181"/>
      <c r="D128" s="181"/>
      <c r="E128" s="179"/>
    </row>
    <row r="129" spans="1:5" ht="15.75">
      <c r="A129" s="176"/>
      <c r="B129" s="179"/>
      <c r="C129" s="179"/>
      <c r="D129" s="179"/>
      <c r="E129" s="179"/>
    </row>
    <row r="130" spans="1:5">
      <c r="A130" s="180"/>
      <c r="B130" s="179"/>
      <c r="C130" s="179"/>
      <c r="D130" s="179"/>
      <c r="E130" s="179"/>
    </row>
    <row r="131" spans="1:5" ht="15.75">
      <c r="A131" s="176" t="s">
        <v>142</v>
      </c>
      <c r="B131" s="179"/>
      <c r="C131" s="179"/>
      <c r="D131" s="179"/>
      <c r="E131" s="179"/>
    </row>
    <row r="132" spans="1:5">
      <c r="A132" s="180"/>
      <c r="B132" s="179"/>
      <c r="C132" s="179"/>
      <c r="D132" s="179"/>
      <c r="E132" s="179"/>
    </row>
    <row r="133" spans="1:5">
      <c r="B133" s="187" t="s">
        <v>109</v>
      </c>
      <c r="C133" s="187" t="s">
        <v>90</v>
      </c>
      <c r="D133" s="187" t="s">
        <v>91</v>
      </c>
      <c r="E133" s="179"/>
    </row>
    <row r="134" spans="1:5">
      <c r="B134" s="181" t="s">
        <v>30</v>
      </c>
      <c r="C134" s="191">
        <v>58784668</v>
      </c>
      <c r="D134" s="191">
        <v>10941696</v>
      </c>
      <c r="E134" s="179"/>
    </row>
    <row r="135" spans="1:5">
      <c r="B135" s="181"/>
      <c r="C135" s="182"/>
      <c r="D135" s="182"/>
      <c r="E135" s="179"/>
    </row>
    <row r="136" spans="1:5">
      <c r="B136" s="188" t="s">
        <v>114</v>
      </c>
      <c r="C136" s="194">
        <f>SUM(C134:C135)</f>
        <v>58784668</v>
      </c>
      <c r="D136" s="194">
        <f>SUM(D134:D135)</f>
        <v>10941696</v>
      </c>
      <c r="E136" s="179"/>
    </row>
    <row r="137" spans="1:5">
      <c r="A137" s="175"/>
      <c r="B137" s="179"/>
      <c r="C137" s="179"/>
      <c r="D137" s="179"/>
      <c r="E137" s="179"/>
    </row>
    <row r="139" spans="1:5" ht="15.75">
      <c r="A139" s="211" t="s">
        <v>313</v>
      </c>
    </row>
    <row r="141" spans="1:5">
      <c r="A141" s="267" t="s">
        <v>314</v>
      </c>
      <c r="B141" s="267"/>
      <c r="C141" s="267"/>
      <c r="D141" s="267"/>
      <c r="E141" s="267"/>
    </row>
    <row r="142" spans="1:5">
      <c r="A142" s="267"/>
      <c r="B142" s="267"/>
      <c r="C142" s="267"/>
      <c r="D142" s="267"/>
      <c r="E142" s="267"/>
    </row>
    <row r="143" spans="1:5">
      <c r="A143" s="267"/>
      <c r="B143" s="267"/>
      <c r="C143" s="267"/>
      <c r="D143" s="267"/>
      <c r="E143" s="267"/>
    </row>
    <row r="144" spans="1:5">
      <c r="A144" s="267"/>
      <c r="B144" s="267"/>
      <c r="C144" s="267"/>
      <c r="D144" s="267"/>
      <c r="E144" s="267"/>
    </row>
    <row r="145" spans="1:5">
      <c r="A145" s="267"/>
      <c r="B145" s="267"/>
      <c r="C145" s="267"/>
      <c r="D145" s="267"/>
      <c r="E145" s="267"/>
    </row>
    <row r="146" spans="1:5">
      <c r="A146" s="267"/>
      <c r="B146" s="267"/>
      <c r="C146" s="267"/>
      <c r="D146" s="267"/>
      <c r="E146" s="267"/>
    </row>
    <row r="147" spans="1:5">
      <c r="A147" s="267"/>
      <c r="B147" s="267"/>
      <c r="C147" s="267"/>
      <c r="D147" s="267"/>
      <c r="E147" s="267"/>
    </row>
    <row r="148" spans="1:5">
      <c r="A148" s="267"/>
      <c r="B148" s="267"/>
      <c r="C148" s="267"/>
      <c r="D148" s="267"/>
      <c r="E148" s="267"/>
    </row>
    <row r="149" spans="1:5">
      <c r="A149" s="267"/>
      <c r="B149" s="267"/>
      <c r="C149" s="267"/>
      <c r="D149" s="267"/>
      <c r="E149" s="267"/>
    </row>
    <row r="150" spans="1:5">
      <c r="A150" s="267"/>
      <c r="B150" s="267"/>
      <c r="C150" s="267"/>
      <c r="D150" s="267"/>
      <c r="E150" s="267"/>
    </row>
    <row r="151" spans="1:5">
      <c r="A151" s="267"/>
      <c r="B151" s="267"/>
      <c r="C151" s="267"/>
      <c r="D151" s="267"/>
      <c r="E151" s="267"/>
    </row>
    <row r="152" spans="1:5">
      <c r="A152" s="267"/>
      <c r="B152" s="267"/>
      <c r="C152" s="267"/>
      <c r="D152" s="267"/>
      <c r="E152" s="267"/>
    </row>
    <row r="153" spans="1:5">
      <c r="A153" s="267"/>
      <c r="B153" s="267"/>
      <c r="C153" s="267"/>
      <c r="D153" s="267"/>
      <c r="E153" s="267"/>
    </row>
    <row r="154" spans="1:5">
      <c r="A154" s="267"/>
      <c r="B154" s="267"/>
      <c r="C154" s="267"/>
      <c r="D154" s="267"/>
      <c r="E154" s="267"/>
    </row>
    <row r="155" spans="1:5">
      <c r="A155" s="267"/>
      <c r="B155" s="267"/>
      <c r="C155" s="267"/>
      <c r="D155" s="267"/>
      <c r="E155" s="267"/>
    </row>
    <row r="156" spans="1:5">
      <c r="A156" s="267"/>
      <c r="B156" s="267"/>
      <c r="C156" s="267"/>
      <c r="D156" s="267"/>
      <c r="E156" s="267"/>
    </row>
    <row r="157" spans="1:5">
      <c r="A157" s="267"/>
      <c r="B157" s="267"/>
      <c r="C157" s="267"/>
      <c r="D157" s="267"/>
      <c r="E157" s="267"/>
    </row>
    <row r="158" spans="1:5">
      <c r="A158" s="267"/>
      <c r="B158" s="267"/>
      <c r="C158" s="267"/>
      <c r="D158" s="267"/>
      <c r="E158" s="267"/>
    </row>
    <row r="159" spans="1:5">
      <c r="A159" s="267"/>
      <c r="B159" s="267"/>
      <c r="C159" s="267"/>
      <c r="D159" s="267"/>
      <c r="E159" s="267"/>
    </row>
    <row r="160" spans="1:5">
      <c r="A160" s="267"/>
      <c r="B160" s="267"/>
      <c r="C160" s="267"/>
      <c r="D160" s="267"/>
      <c r="E160" s="267"/>
    </row>
    <row r="161" spans="1:5">
      <c r="A161" s="267"/>
      <c r="B161" s="267"/>
      <c r="C161" s="267"/>
      <c r="D161" s="267"/>
      <c r="E161" s="267"/>
    </row>
    <row r="162" spans="1:5">
      <c r="A162" s="267"/>
      <c r="B162" s="267"/>
      <c r="C162" s="267"/>
      <c r="D162" s="267"/>
      <c r="E162" s="267"/>
    </row>
  </sheetData>
  <mergeCells count="40">
    <mergeCell ref="A141:E162"/>
    <mergeCell ref="A27:G28"/>
    <mergeCell ref="A2:G2"/>
    <mergeCell ref="A3:G3"/>
    <mergeCell ref="A4:G4"/>
    <mergeCell ref="A5:G5"/>
    <mergeCell ref="A6:G7"/>
    <mergeCell ref="A8:G8"/>
    <mergeCell ref="A9:G10"/>
    <mergeCell ref="A11:G12"/>
    <mergeCell ref="A13:G13"/>
    <mergeCell ref="A14:G15"/>
    <mergeCell ref="A16:G17"/>
    <mergeCell ref="A18:G19"/>
    <mergeCell ref="A20:G20"/>
    <mergeCell ref="A21:G22"/>
    <mergeCell ref="A44:G44"/>
    <mergeCell ref="A29:G29"/>
    <mergeCell ref="A30:G31"/>
    <mergeCell ref="A32:G32"/>
    <mergeCell ref="A33:G34"/>
    <mergeCell ref="A35:G35"/>
    <mergeCell ref="A36:G37"/>
    <mergeCell ref="A38:G38"/>
    <mergeCell ref="A39:G40"/>
    <mergeCell ref="A41:G41"/>
    <mergeCell ref="A42:G42"/>
    <mergeCell ref="A43:G43"/>
    <mergeCell ref="A119:F119"/>
    <mergeCell ref="C126:D127"/>
    <mergeCell ref="A45:G46"/>
    <mergeCell ref="C52:E53"/>
    <mergeCell ref="C59:F60"/>
    <mergeCell ref="A63:G63"/>
    <mergeCell ref="A66:G66"/>
    <mergeCell ref="A68:G69"/>
    <mergeCell ref="A70:G71"/>
    <mergeCell ref="A72:G73"/>
    <mergeCell ref="A108:F109"/>
    <mergeCell ref="B110:D110"/>
  </mergeCells>
  <hyperlinks>
    <hyperlink ref="A121" location="'7'!A1" display="Ver Cuadro"/>
  </hyperlinks>
  <pageMargins left="0.35539215686274511"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showGridLines="0" zoomScale="85" zoomScaleNormal="85" workbookViewId="0">
      <pane ySplit="4" topLeftCell="A62" activePane="bottomLeft" state="frozen"/>
      <selection pane="bottomLeft" activeCell="E91" sqref="E91"/>
    </sheetView>
  </sheetViews>
  <sheetFormatPr baseColWidth="10" defaultColWidth="11.42578125" defaultRowHeight="15"/>
  <cols>
    <col min="1" max="1" width="24.42578125" style="198" customWidth="1"/>
    <col min="2" max="2" width="47.85546875" style="198" bestFit="1" customWidth="1"/>
    <col min="3" max="3" width="23.85546875" style="198" bestFit="1" customWidth="1"/>
    <col min="4" max="4" width="13.28515625" style="198" customWidth="1"/>
    <col min="5" max="5" width="19.7109375" style="198" customWidth="1"/>
    <col min="6" max="6" width="22.140625" style="198" bestFit="1" customWidth="1"/>
    <col min="7" max="7" width="11.42578125" style="198" bestFit="1" customWidth="1"/>
    <col min="8" max="9" width="17.140625" style="198" bestFit="1" customWidth="1"/>
    <col min="10" max="10" width="17.85546875" style="198" bestFit="1" customWidth="1"/>
    <col min="11" max="11" width="17.140625" style="198" bestFit="1" customWidth="1"/>
    <col min="12" max="16384" width="11.42578125" style="198"/>
  </cols>
  <sheetData>
    <row r="1" spans="1:15">
      <c r="A1" s="270" t="s">
        <v>150</v>
      </c>
      <c r="B1" s="270"/>
    </row>
    <row r="2" spans="1:15" ht="18.75">
      <c r="A2" s="271" t="str">
        <f>+"COMPOSICIÓN DE LAS INVERSIONES DEL FONDO MUTUO CORTO PLAZO GUARANÍES CORRESPONDIENTE AL "&amp;UPPER(TEXT(Indice!$N$3,"DD \D\E MMMM \D\E AAAA"))</f>
        <v>COMPOSICIÓN DE LAS INVERSIONES DEL FONDO MUTUO CORTO PLAZO GUARANÍES CORRESPONDIENTE AL 31 DE DICIEMBRE DE 2019</v>
      </c>
      <c r="B2" s="272"/>
      <c r="C2" s="272"/>
      <c r="D2" s="272"/>
      <c r="E2" s="272"/>
      <c r="F2" s="272"/>
      <c r="G2" s="272"/>
      <c r="H2" s="272"/>
      <c r="I2" s="272"/>
    </row>
    <row r="3" spans="1:15" ht="15" customHeight="1">
      <c r="A3"/>
      <c r="B3"/>
      <c r="C3"/>
      <c r="D3"/>
      <c r="E3"/>
      <c r="F3"/>
      <c r="G3"/>
      <c r="H3"/>
      <c r="I3"/>
      <c r="J3"/>
      <c r="K3"/>
      <c r="L3"/>
      <c r="M3"/>
      <c r="N3"/>
      <c r="O3"/>
    </row>
    <row r="4" spans="1:15" ht="56.25">
      <c r="A4" s="199" t="s">
        <v>151</v>
      </c>
      <c r="B4" s="199" t="s">
        <v>152</v>
      </c>
      <c r="C4" s="199" t="s">
        <v>170</v>
      </c>
      <c r="D4" s="199" t="s">
        <v>171</v>
      </c>
      <c r="E4" s="199" t="s">
        <v>172</v>
      </c>
      <c r="F4" s="199" t="s">
        <v>153</v>
      </c>
      <c r="G4" s="199" t="s">
        <v>173</v>
      </c>
      <c r="H4" s="199" t="s">
        <v>174</v>
      </c>
      <c r="I4" s="199" t="s">
        <v>175</v>
      </c>
      <c r="J4" s="199" t="s">
        <v>176</v>
      </c>
      <c r="K4" s="199" t="s">
        <v>177</v>
      </c>
      <c r="L4" s="199" t="s">
        <v>178</v>
      </c>
      <c r="M4" s="199" t="s">
        <v>179</v>
      </c>
      <c r="N4" s="199" t="s">
        <v>180</v>
      </c>
      <c r="O4" s="199" t="s">
        <v>181</v>
      </c>
    </row>
    <row r="5" spans="1:15" ht="16.5" customHeight="1">
      <c r="A5" s="212" t="s">
        <v>155</v>
      </c>
      <c r="B5" s="200" t="s">
        <v>159</v>
      </c>
      <c r="C5" s="200" t="s">
        <v>188</v>
      </c>
      <c r="D5" s="201" t="s">
        <v>183</v>
      </c>
      <c r="E5" s="213" t="s">
        <v>197</v>
      </c>
      <c r="F5" s="201" t="s">
        <v>198</v>
      </c>
      <c r="G5" s="201" t="s">
        <v>185</v>
      </c>
      <c r="H5" s="214">
        <v>1100712913</v>
      </c>
      <c r="I5" s="214">
        <v>825202779</v>
      </c>
      <c r="J5" s="214">
        <v>950415724</v>
      </c>
      <c r="K5" s="214">
        <v>1100712913</v>
      </c>
      <c r="L5" s="215">
        <v>0.1</v>
      </c>
      <c r="M5" s="216" t="s">
        <v>186</v>
      </c>
      <c r="N5" s="215">
        <f t="shared" ref="N5:N68" si="0">+J5/$C$90</f>
        <v>3.2159129228709879E-2</v>
      </c>
      <c r="O5" s="215">
        <f t="shared" ref="O5:O68" si="1">+SUMIFS($N$5:$N$86,$B$5:$B$86,B5)</f>
        <v>5.638084218238535E-2</v>
      </c>
    </row>
    <row r="6" spans="1:15" ht="16.5" customHeight="1">
      <c r="A6" s="212" t="s">
        <v>155</v>
      </c>
      <c r="B6" s="200" t="s">
        <v>159</v>
      </c>
      <c r="C6" s="200" t="s">
        <v>188</v>
      </c>
      <c r="D6" s="201" t="s">
        <v>183</v>
      </c>
      <c r="E6" s="213" t="s">
        <v>222</v>
      </c>
      <c r="F6" s="201" t="s">
        <v>223</v>
      </c>
      <c r="G6" s="201" t="s">
        <v>185</v>
      </c>
      <c r="H6" s="214">
        <v>236150710</v>
      </c>
      <c r="I6" s="214">
        <v>181577064</v>
      </c>
      <c r="J6" s="214">
        <v>200873602.29196399</v>
      </c>
      <c r="K6" s="214">
        <v>236150710</v>
      </c>
      <c r="L6" s="215">
        <v>7.2499999999999995E-2</v>
      </c>
      <c r="M6" s="216" t="s">
        <v>186</v>
      </c>
      <c r="N6" s="215">
        <f t="shared" si="0"/>
        <v>6.7969415610633806E-3</v>
      </c>
      <c r="O6" s="215">
        <f t="shared" si="1"/>
        <v>5.638084218238535E-2</v>
      </c>
    </row>
    <row r="7" spans="1:15" ht="16.5" customHeight="1">
      <c r="A7" s="212" t="s">
        <v>155</v>
      </c>
      <c r="B7" s="200" t="s">
        <v>199</v>
      </c>
      <c r="C7" s="200" t="s">
        <v>188</v>
      </c>
      <c r="D7" s="201" t="s">
        <v>183</v>
      </c>
      <c r="E7" s="213" t="s">
        <v>214</v>
      </c>
      <c r="F7" s="201" t="s">
        <v>215</v>
      </c>
      <c r="G7" s="201" t="s">
        <v>185</v>
      </c>
      <c r="H7" s="214">
        <v>336684246</v>
      </c>
      <c r="I7" s="214">
        <v>265619960</v>
      </c>
      <c r="J7" s="214">
        <v>301009397.11167198</v>
      </c>
      <c r="K7" s="214">
        <v>336684246</v>
      </c>
      <c r="L7" s="215">
        <v>8.2500000000000004E-2</v>
      </c>
      <c r="M7" s="216" t="s">
        <v>186</v>
      </c>
      <c r="N7" s="215">
        <f t="shared" si="0"/>
        <v>1.0185227218284437E-2</v>
      </c>
      <c r="O7" s="215">
        <f t="shared" si="1"/>
        <v>0.12950662928061288</v>
      </c>
    </row>
    <row r="8" spans="1:15" ht="16.5" customHeight="1">
      <c r="A8" s="212" t="s">
        <v>157</v>
      </c>
      <c r="B8" s="200" t="s">
        <v>199</v>
      </c>
      <c r="C8" s="200" t="s">
        <v>188</v>
      </c>
      <c r="D8" s="201" t="s">
        <v>183</v>
      </c>
      <c r="E8" s="213" t="s">
        <v>208</v>
      </c>
      <c r="F8" s="201" t="s">
        <v>209</v>
      </c>
      <c r="G8" s="201" t="s">
        <v>185</v>
      </c>
      <c r="H8" s="214">
        <v>52842736</v>
      </c>
      <c r="I8" s="214">
        <v>28703703</v>
      </c>
      <c r="J8" s="214">
        <v>35027252.920758702</v>
      </c>
      <c r="K8" s="214">
        <v>52842736</v>
      </c>
      <c r="L8" s="215">
        <v>0.13750000000000001</v>
      </c>
      <c r="M8" s="216" t="s">
        <v>186</v>
      </c>
      <c r="N8" s="215">
        <f t="shared" si="0"/>
        <v>1.1852139277163144E-3</v>
      </c>
      <c r="O8" s="215">
        <f t="shared" si="1"/>
        <v>0.12950662928061288</v>
      </c>
    </row>
    <row r="9" spans="1:15" ht="16.5" customHeight="1">
      <c r="A9" s="212" t="s">
        <v>157</v>
      </c>
      <c r="B9" s="200" t="s">
        <v>199</v>
      </c>
      <c r="C9" s="200" t="s">
        <v>188</v>
      </c>
      <c r="D9" s="201" t="s">
        <v>183</v>
      </c>
      <c r="E9" s="213" t="s">
        <v>200</v>
      </c>
      <c r="F9" s="201" t="s">
        <v>201</v>
      </c>
      <c r="G9" s="201" t="s">
        <v>185</v>
      </c>
      <c r="H9" s="214">
        <v>32789864</v>
      </c>
      <c r="I9" s="214">
        <v>15920018</v>
      </c>
      <c r="J9" s="214">
        <v>20269493.2729089</v>
      </c>
      <c r="K9" s="214">
        <v>32789864</v>
      </c>
      <c r="L9" s="215">
        <v>0.14249999999999999</v>
      </c>
      <c r="M9" s="216" t="s">
        <v>186</v>
      </c>
      <c r="N9" s="215">
        <f t="shared" si="0"/>
        <v>6.8585697511454769E-4</v>
      </c>
      <c r="O9" s="215">
        <f t="shared" si="1"/>
        <v>0.12950662928061288</v>
      </c>
    </row>
    <row r="10" spans="1:15" ht="16.5" customHeight="1">
      <c r="A10" s="212" t="s">
        <v>155</v>
      </c>
      <c r="B10" s="200" t="s">
        <v>187</v>
      </c>
      <c r="C10" s="200" t="s">
        <v>188</v>
      </c>
      <c r="D10" s="201" t="s">
        <v>183</v>
      </c>
      <c r="E10" s="213" t="s">
        <v>216</v>
      </c>
      <c r="F10" s="201" t="s">
        <v>217</v>
      </c>
      <c r="G10" s="201" t="s">
        <v>185</v>
      </c>
      <c r="H10" s="214">
        <v>269397410</v>
      </c>
      <c r="I10" s="214">
        <v>184903555</v>
      </c>
      <c r="J10" s="214">
        <v>211335337.34568501</v>
      </c>
      <c r="K10" s="214">
        <v>269397410</v>
      </c>
      <c r="L10" s="217">
        <v>0.1</v>
      </c>
      <c r="M10" s="216" t="s">
        <v>186</v>
      </c>
      <c r="N10" s="215">
        <f t="shared" si="0"/>
        <v>7.1509343255487644E-3</v>
      </c>
      <c r="O10" s="215">
        <f t="shared" si="1"/>
        <v>0.11080490161958788</v>
      </c>
    </row>
    <row r="11" spans="1:15" ht="16.5" customHeight="1">
      <c r="A11" s="212" t="s">
        <v>155</v>
      </c>
      <c r="B11" s="200" t="s">
        <v>187</v>
      </c>
      <c r="C11" s="200" t="s">
        <v>188</v>
      </c>
      <c r="D11" s="201" t="s">
        <v>183</v>
      </c>
      <c r="E11" s="213" t="s">
        <v>221</v>
      </c>
      <c r="F11" s="201" t="s">
        <v>218</v>
      </c>
      <c r="G11" s="201" t="s">
        <v>185</v>
      </c>
      <c r="H11" s="214">
        <v>866754792</v>
      </c>
      <c r="I11" s="214">
        <v>606457064</v>
      </c>
      <c r="J11" s="214">
        <v>690484343.84363604</v>
      </c>
      <c r="K11" s="214">
        <v>866754792</v>
      </c>
      <c r="L11" s="217">
        <v>0.16500000000000001</v>
      </c>
      <c r="M11" s="216" t="s">
        <v>186</v>
      </c>
      <c r="N11" s="215">
        <f t="shared" si="0"/>
        <v>2.3363855082924153E-2</v>
      </c>
      <c r="O11" s="215">
        <f t="shared" si="1"/>
        <v>0.11080490161958788</v>
      </c>
    </row>
    <row r="12" spans="1:15" ht="16.5" customHeight="1">
      <c r="A12" s="212" t="s">
        <v>155</v>
      </c>
      <c r="B12" s="200" t="s">
        <v>187</v>
      </c>
      <c r="C12" s="200" t="s">
        <v>188</v>
      </c>
      <c r="D12" s="201" t="s">
        <v>183</v>
      </c>
      <c r="E12" s="213" t="s">
        <v>216</v>
      </c>
      <c r="F12" s="201" t="s">
        <v>218</v>
      </c>
      <c r="G12" s="201" t="s">
        <v>185</v>
      </c>
      <c r="H12" s="214">
        <v>832833214</v>
      </c>
      <c r="I12" s="214">
        <v>574650178</v>
      </c>
      <c r="J12" s="214">
        <v>656844717.66467202</v>
      </c>
      <c r="K12" s="214">
        <v>832833214</v>
      </c>
      <c r="L12" s="217">
        <v>0.12</v>
      </c>
      <c r="M12" s="216" t="s">
        <v>186</v>
      </c>
      <c r="N12" s="215">
        <f t="shared" si="0"/>
        <v>2.2225594153336675E-2</v>
      </c>
      <c r="O12" s="215">
        <f t="shared" si="1"/>
        <v>0.11080490161958788</v>
      </c>
    </row>
    <row r="13" spans="1:15" ht="16.5" customHeight="1">
      <c r="A13" s="212" t="s">
        <v>155</v>
      </c>
      <c r="B13" s="200" t="s">
        <v>187</v>
      </c>
      <c r="C13" s="200" t="s">
        <v>188</v>
      </c>
      <c r="D13" s="201" t="s">
        <v>183</v>
      </c>
      <c r="E13" s="213" t="s">
        <v>202</v>
      </c>
      <c r="F13" s="201" t="s">
        <v>203</v>
      </c>
      <c r="G13" s="201" t="s">
        <v>185</v>
      </c>
      <c r="H13" s="214">
        <v>8117130</v>
      </c>
      <c r="I13" s="214">
        <v>6755908</v>
      </c>
      <c r="J13" s="214">
        <v>7632278.6047741398</v>
      </c>
      <c r="K13" s="214">
        <v>8117130</v>
      </c>
      <c r="L13" s="217">
        <v>0.08</v>
      </c>
      <c r="M13" s="216" t="s">
        <v>186</v>
      </c>
      <c r="N13" s="215">
        <f t="shared" si="0"/>
        <v>2.5825270748619169E-4</v>
      </c>
      <c r="O13" s="215">
        <f t="shared" si="1"/>
        <v>0.11080490161958788</v>
      </c>
    </row>
    <row r="14" spans="1:15" ht="16.5" customHeight="1">
      <c r="A14" s="212" t="s">
        <v>155</v>
      </c>
      <c r="B14" s="200" t="s">
        <v>187</v>
      </c>
      <c r="C14" s="200" t="s">
        <v>188</v>
      </c>
      <c r="D14" s="201" t="s">
        <v>183</v>
      </c>
      <c r="E14" s="213" t="s">
        <v>202</v>
      </c>
      <c r="F14" s="201" t="s">
        <v>204</v>
      </c>
      <c r="G14" s="201" t="s">
        <v>185</v>
      </c>
      <c r="H14" s="214">
        <v>14274994</v>
      </c>
      <c r="I14" s="214">
        <v>11607461</v>
      </c>
      <c r="J14" s="214">
        <v>13260284.6834823</v>
      </c>
      <c r="K14" s="214">
        <v>14274994</v>
      </c>
      <c r="L14" s="217">
        <v>0.08</v>
      </c>
      <c r="M14" s="216" t="s">
        <v>186</v>
      </c>
      <c r="N14" s="215">
        <f t="shared" si="0"/>
        <v>4.4868703029327149E-4</v>
      </c>
      <c r="O14" s="215">
        <f t="shared" si="1"/>
        <v>0.11080490161958788</v>
      </c>
    </row>
    <row r="15" spans="1:15" ht="16.5" customHeight="1">
      <c r="A15" s="212" t="s">
        <v>155</v>
      </c>
      <c r="B15" s="200" t="s">
        <v>187</v>
      </c>
      <c r="C15" s="200" t="s">
        <v>188</v>
      </c>
      <c r="D15" s="201" t="s">
        <v>183</v>
      </c>
      <c r="E15" s="213" t="s">
        <v>202</v>
      </c>
      <c r="F15" s="201" t="s">
        <v>205</v>
      </c>
      <c r="G15" s="201" t="s">
        <v>185</v>
      </c>
      <c r="H15" s="214">
        <v>13166025</v>
      </c>
      <c r="I15" s="214">
        <v>10760841</v>
      </c>
      <c r="J15" s="214">
        <v>12136141.679563001</v>
      </c>
      <c r="K15" s="214">
        <v>13166025</v>
      </c>
      <c r="L15" s="217">
        <v>7.0000000000000007E-2</v>
      </c>
      <c r="M15" s="216" t="s">
        <v>186</v>
      </c>
      <c r="N15" s="215">
        <f t="shared" si="0"/>
        <v>4.1064950711084688E-4</v>
      </c>
      <c r="O15" s="215">
        <f t="shared" si="1"/>
        <v>0.11080490161958788</v>
      </c>
    </row>
    <row r="16" spans="1:15" ht="16.5" customHeight="1">
      <c r="A16" s="212" t="s">
        <v>155</v>
      </c>
      <c r="B16" s="200" t="s">
        <v>187</v>
      </c>
      <c r="C16" s="200" t="s">
        <v>188</v>
      </c>
      <c r="D16" s="201" t="s">
        <v>183</v>
      </c>
      <c r="E16" s="213" t="s">
        <v>202</v>
      </c>
      <c r="F16" s="201" t="s">
        <v>206</v>
      </c>
      <c r="G16" s="201" t="s">
        <v>185</v>
      </c>
      <c r="H16" s="214">
        <v>7612050</v>
      </c>
      <c r="I16" s="214">
        <v>7048118</v>
      </c>
      <c r="J16" s="214">
        <v>7020800.5782779697</v>
      </c>
      <c r="K16" s="214">
        <v>7612050</v>
      </c>
      <c r="L16" s="217">
        <v>7.0000000000000007E-2</v>
      </c>
      <c r="M16" s="216" t="s">
        <v>186</v>
      </c>
      <c r="N16" s="215">
        <f t="shared" si="0"/>
        <v>2.3756218187930808E-4</v>
      </c>
      <c r="O16" s="215">
        <f t="shared" si="1"/>
        <v>0.11080490161958788</v>
      </c>
    </row>
    <row r="17" spans="1:15" ht="16.5" customHeight="1">
      <c r="A17" s="212" t="s">
        <v>155</v>
      </c>
      <c r="B17" s="200" t="s">
        <v>187</v>
      </c>
      <c r="C17" s="200" t="s">
        <v>188</v>
      </c>
      <c r="D17" s="201" t="s">
        <v>183</v>
      </c>
      <c r="E17" s="213" t="s">
        <v>202</v>
      </c>
      <c r="F17" s="201" t="s">
        <v>207</v>
      </c>
      <c r="G17" s="201" t="s">
        <v>185</v>
      </c>
      <c r="H17" s="214">
        <v>8320279</v>
      </c>
      <c r="I17" s="214">
        <v>6817264</v>
      </c>
      <c r="J17" s="214">
        <v>7688539.4206852997</v>
      </c>
      <c r="K17" s="214">
        <v>8320279</v>
      </c>
      <c r="L17" s="217">
        <v>7.0000000000000007E-2</v>
      </c>
      <c r="M17" s="216" t="s">
        <v>186</v>
      </c>
      <c r="N17" s="215">
        <f t="shared" si="0"/>
        <v>2.6015639952717024E-4</v>
      </c>
      <c r="O17" s="215">
        <f t="shared" si="1"/>
        <v>0.11080490161958788</v>
      </c>
    </row>
    <row r="18" spans="1:15" ht="16.5" customHeight="1">
      <c r="A18" s="212" t="s">
        <v>157</v>
      </c>
      <c r="B18" s="200" t="s">
        <v>187</v>
      </c>
      <c r="C18" s="200" t="s">
        <v>188</v>
      </c>
      <c r="D18" s="201" t="s">
        <v>183</v>
      </c>
      <c r="E18" s="213" t="s">
        <v>189</v>
      </c>
      <c r="F18" s="201" t="s">
        <v>190</v>
      </c>
      <c r="G18" s="201" t="s">
        <v>185</v>
      </c>
      <c r="H18" s="214">
        <v>124098630.13689999</v>
      </c>
      <c r="I18" s="214">
        <v>90637024</v>
      </c>
      <c r="J18" s="214">
        <v>109588645.670809</v>
      </c>
      <c r="K18" s="214">
        <v>124098630.13689999</v>
      </c>
      <c r="L18" s="218">
        <v>0.12</v>
      </c>
      <c r="M18" s="216" t="s">
        <v>186</v>
      </c>
      <c r="N18" s="215">
        <f t="shared" si="0"/>
        <v>3.7081408999572107E-3</v>
      </c>
      <c r="O18" s="215">
        <f t="shared" si="1"/>
        <v>0.11080490161958788</v>
      </c>
    </row>
    <row r="19" spans="1:15" ht="16.5" customHeight="1">
      <c r="A19" s="212" t="s">
        <v>155</v>
      </c>
      <c r="B19" s="200" t="s">
        <v>187</v>
      </c>
      <c r="C19" s="200" t="s">
        <v>188</v>
      </c>
      <c r="D19" s="201" t="s">
        <v>183</v>
      </c>
      <c r="E19" s="213" t="s">
        <v>219</v>
      </c>
      <c r="F19" s="201" t="s">
        <v>220</v>
      </c>
      <c r="G19" s="201" t="s">
        <v>185</v>
      </c>
      <c r="H19" s="214">
        <v>121802868</v>
      </c>
      <c r="I19" s="214">
        <v>98034344</v>
      </c>
      <c r="J19" s="214">
        <v>95616692.734293103</v>
      </c>
      <c r="K19" s="214">
        <v>121802868</v>
      </c>
      <c r="L19" s="217">
        <v>0.12</v>
      </c>
      <c r="M19" s="216" t="s">
        <v>186</v>
      </c>
      <c r="N19" s="215">
        <f t="shared" si="0"/>
        <v>3.2353732165988206E-3</v>
      </c>
      <c r="O19" s="215">
        <f t="shared" si="1"/>
        <v>0.11080490161958788</v>
      </c>
    </row>
    <row r="20" spans="1:15" ht="16.5" customHeight="1">
      <c r="A20" s="212" t="s">
        <v>155</v>
      </c>
      <c r="B20" s="200" t="s">
        <v>160</v>
      </c>
      <c r="C20" s="200" t="s">
        <v>182</v>
      </c>
      <c r="D20" s="201" t="s">
        <v>183</v>
      </c>
      <c r="E20" s="213" t="s">
        <v>210</v>
      </c>
      <c r="F20" s="201" t="s">
        <v>211</v>
      </c>
      <c r="G20" s="201" t="s">
        <v>185</v>
      </c>
      <c r="H20" s="214">
        <v>226876712</v>
      </c>
      <c r="I20" s="214">
        <v>177417545</v>
      </c>
      <c r="J20" s="214">
        <v>203648841.86944801</v>
      </c>
      <c r="K20" s="214">
        <v>226876712</v>
      </c>
      <c r="L20" s="215">
        <v>0.09</v>
      </c>
      <c r="M20" s="216" t="s">
        <v>186</v>
      </c>
      <c r="N20" s="215">
        <f t="shared" si="0"/>
        <v>6.8908470867814486E-3</v>
      </c>
      <c r="O20" s="215">
        <f t="shared" si="1"/>
        <v>5.1065723597589631E-2</v>
      </c>
    </row>
    <row r="21" spans="1:15" ht="16.5" customHeight="1">
      <c r="A21" s="212" t="s">
        <v>157</v>
      </c>
      <c r="B21" s="200" t="s">
        <v>158</v>
      </c>
      <c r="C21" s="200" t="s">
        <v>188</v>
      </c>
      <c r="D21" s="201" t="s">
        <v>183</v>
      </c>
      <c r="E21" s="213" t="s">
        <v>192</v>
      </c>
      <c r="F21" s="201" t="s">
        <v>193</v>
      </c>
      <c r="G21" s="201" t="s">
        <v>185</v>
      </c>
      <c r="H21" s="214">
        <v>311958904.10970002</v>
      </c>
      <c r="I21" s="214">
        <v>258782223.30371171</v>
      </c>
      <c r="J21" s="214">
        <v>306401821.67902303</v>
      </c>
      <c r="K21" s="214">
        <v>311958904.10970002</v>
      </c>
      <c r="L21" s="215">
        <v>0.15</v>
      </c>
      <c r="M21" s="216" t="s">
        <v>186</v>
      </c>
      <c r="N21" s="215">
        <f t="shared" si="0"/>
        <v>1.0367690191211337E-2</v>
      </c>
      <c r="O21" s="215">
        <f t="shared" si="1"/>
        <v>1.7280992713412061E-2</v>
      </c>
    </row>
    <row r="22" spans="1:15" ht="16.5" customHeight="1">
      <c r="A22" s="212" t="s">
        <v>155</v>
      </c>
      <c r="B22" s="200" t="s">
        <v>161</v>
      </c>
      <c r="C22" s="200" t="s">
        <v>182</v>
      </c>
      <c r="D22" s="201" t="s">
        <v>183</v>
      </c>
      <c r="E22" s="213" t="s">
        <v>212</v>
      </c>
      <c r="F22" s="201" t="s">
        <v>213</v>
      </c>
      <c r="G22" s="201" t="s">
        <v>185</v>
      </c>
      <c r="H22" s="214">
        <v>267726040</v>
      </c>
      <c r="I22" s="214">
        <v>180055312</v>
      </c>
      <c r="J22" s="214">
        <v>207487074.26513299</v>
      </c>
      <c r="K22" s="214">
        <v>267726040</v>
      </c>
      <c r="L22" s="215">
        <v>0.1</v>
      </c>
      <c r="M22" s="216" t="s">
        <v>186</v>
      </c>
      <c r="N22" s="215">
        <f t="shared" si="0"/>
        <v>7.0207210024855774E-3</v>
      </c>
      <c r="O22" s="215">
        <f t="shared" si="1"/>
        <v>5.5070091706751111E-2</v>
      </c>
    </row>
    <row r="23" spans="1:15" ht="16.5" customHeight="1">
      <c r="A23" s="212" t="s">
        <v>166</v>
      </c>
      <c r="B23" s="200" t="s">
        <v>194</v>
      </c>
      <c r="C23" s="200" t="s">
        <v>195</v>
      </c>
      <c r="D23" s="201" t="s">
        <v>183</v>
      </c>
      <c r="E23" s="219">
        <v>43097</v>
      </c>
      <c r="F23" s="201" t="s">
        <v>196</v>
      </c>
      <c r="G23" s="201" t="s">
        <v>185</v>
      </c>
      <c r="H23" s="214">
        <v>106049315.0684</v>
      </c>
      <c r="I23" s="214">
        <v>84298572</v>
      </c>
      <c r="J23" s="214">
        <v>101790371.847433</v>
      </c>
      <c r="K23" s="214">
        <v>106049315.0684</v>
      </c>
      <c r="L23" s="215">
        <v>0.12</v>
      </c>
      <c r="M23" s="216" t="s">
        <v>186</v>
      </c>
      <c r="N23" s="215">
        <f t="shared" si="0"/>
        <v>3.4442714275632392E-3</v>
      </c>
      <c r="O23" s="215">
        <f t="shared" si="1"/>
        <v>4.6879707523466457E-2</v>
      </c>
    </row>
    <row r="24" spans="1:15" ht="16.5" customHeight="1">
      <c r="A24" s="212" t="s">
        <v>155</v>
      </c>
      <c r="B24" s="200" t="s">
        <v>156</v>
      </c>
      <c r="C24" s="200" t="s">
        <v>182</v>
      </c>
      <c r="D24" s="201" t="s">
        <v>183</v>
      </c>
      <c r="E24" s="213" t="s">
        <v>315</v>
      </c>
      <c r="F24" s="201" t="s">
        <v>184</v>
      </c>
      <c r="G24" s="201" t="s">
        <v>185</v>
      </c>
      <c r="H24" s="214">
        <v>263424652</v>
      </c>
      <c r="I24" s="214">
        <v>209325531</v>
      </c>
      <c r="J24" s="214">
        <v>252645504.355986</v>
      </c>
      <c r="K24" s="214">
        <v>263424652</v>
      </c>
      <c r="L24" s="215">
        <v>0.1</v>
      </c>
      <c r="M24" s="216" t="s">
        <v>186</v>
      </c>
      <c r="N24" s="215">
        <f t="shared" si="0"/>
        <v>8.548742638055027E-3</v>
      </c>
      <c r="O24" s="215">
        <f t="shared" si="1"/>
        <v>1.3768850889445475E-2</v>
      </c>
    </row>
    <row r="25" spans="1:15" ht="16.5" customHeight="1">
      <c r="A25" s="212" t="s">
        <v>155</v>
      </c>
      <c r="B25" s="200" t="s">
        <v>156</v>
      </c>
      <c r="C25" s="200" t="s">
        <v>182</v>
      </c>
      <c r="D25" s="201" t="s">
        <v>183</v>
      </c>
      <c r="E25" s="213" t="s">
        <v>189</v>
      </c>
      <c r="F25" s="201" t="s">
        <v>191</v>
      </c>
      <c r="G25" s="201" t="s">
        <v>185</v>
      </c>
      <c r="H25" s="214">
        <v>161671234</v>
      </c>
      <c r="I25" s="214">
        <v>127483443</v>
      </c>
      <c r="J25" s="214">
        <v>154272615.026979</v>
      </c>
      <c r="K25" s="214">
        <v>161671234</v>
      </c>
      <c r="L25" s="215">
        <v>0.1</v>
      </c>
      <c r="M25" s="216" t="s">
        <v>186</v>
      </c>
      <c r="N25" s="215">
        <f t="shared" si="0"/>
        <v>5.2201082513904486E-3</v>
      </c>
      <c r="O25" s="215">
        <f t="shared" si="1"/>
        <v>1.3768850889445475E-2</v>
      </c>
    </row>
    <row r="26" spans="1:15" ht="16.5" customHeight="1">
      <c r="A26" s="212" t="s">
        <v>155</v>
      </c>
      <c r="B26" s="200" t="s">
        <v>162</v>
      </c>
      <c r="C26" s="200" t="s">
        <v>188</v>
      </c>
      <c r="D26" s="201" t="s">
        <v>183</v>
      </c>
      <c r="E26" s="213" t="s">
        <v>224</v>
      </c>
      <c r="F26" s="201" t="s">
        <v>225</v>
      </c>
      <c r="G26" s="201" t="s">
        <v>185</v>
      </c>
      <c r="H26" s="214">
        <v>174461917</v>
      </c>
      <c r="I26" s="214">
        <v>134085744</v>
      </c>
      <c r="J26" s="214">
        <v>150414086.13731501</v>
      </c>
      <c r="K26" s="214">
        <v>174461917</v>
      </c>
      <c r="L26" s="215">
        <v>9.1999999999999998E-2</v>
      </c>
      <c r="M26" s="216" t="s">
        <v>186</v>
      </c>
      <c r="N26" s="215">
        <f t="shared" si="0"/>
        <v>5.089547565090803E-3</v>
      </c>
      <c r="O26" s="215">
        <f t="shared" si="1"/>
        <v>1.6995197901845491E-2</v>
      </c>
    </row>
    <row r="27" spans="1:15" ht="16.5" customHeight="1">
      <c r="A27" s="212" t="s">
        <v>226</v>
      </c>
      <c r="B27" s="200" t="s">
        <v>159</v>
      </c>
      <c r="C27" s="200" t="s">
        <v>188</v>
      </c>
      <c r="D27" s="201" t="s">
        <v>183</v>
      </c>
      <c r="E27" s="213" t="s">
        <v>227</v>
      </c>
      <c r="F27" s="201" t="s">
        <v>228</v>
      </c>
      <c r="G27" s="201" t="s">
        <v>185</v>
      </c>
      <c r="H27" s="214">
        <v>406333971.99993998</v>
      </c>
      <c r="I27" s="214">
        <v>331021802</v>
      </c>
      <c r="J27" s="214">
        <v>360720487.51652199</v>
      </c>
      <c r="K27" s="214">
        <v>406333971.99993998</v>
      </c>
      <c r="L27" s="215">
        <v>7.2499999999999995E-2</v>
      </c>
      <c r="M27" s="216" t="s">
        <v>186</v>
      </c>
      <c r="N27" s="215">
        <f t="shared" si="0"/>
        <v>1.2205665879205361E-2</v>
      </c>
      <c r="O27" s="215">
        <f t="shared" si="1"/>
        <v>5.638084218238535E-2</v>
      </c>
    </row>
    <row r="28" spans="1:15" ht="16.5" customHeight="1">
      <c r="A28" s="212" t="s">
        <v>155</v>
      </c>
      <c r="B28" s="200" t="s">
        <v>163</v>
      </c>
      <c r="C28" s="200" t="s">
        <v>182</v>
      </c>
      <c r="D28" s="201" t="s">
        <v>183</v>
      </c>
      <c r="E28" s="219">
        <v>43410</v>
      </c>
      <c r="F28" s="201" t="s">
        <v>229</v>
      </c>
      <c r="G28" s="201" t="s">
        <v>185</v>
      </c>
      <c r="H28" s="214">
        <v>334397261</v>
      </c>
      <c r="I28" s="214">
        <v>271715644</v>
      </c>
      <c r="J28" s="214">
        <v>301017936.58754599</v>
      </c>
      <c r="K28" s="214">
        <v>334397261</v>
      </c>
      <c r="L28" s="215">
        <v>0.09</v>
      </c>
      <c r="M28" s="216" t="s">
        <v>186</v>
      </c>
      <c r="N28" s="215">
        <f t="shared" si="0"/>
        <v>1.0185516167742282E-2</v>
      </c>
      <c r="O28" s="215">
        <f t="shared" si="1"/>
        <v>1.0185516167742282E-2</v>
      </c>
    </row>
    <row r="29" spans="1:15" ht="16.5" customHeight="1">
      <c r="A29" s="212" t="s">
        <v>226</v>
      </c>
      <c r="B29" s="200" t="s">
        <v>159</v>
      </c>
      <c r="C29" s="200" t="s">
        <v>188</v>
      </c>
      <c r="D29" s="201" t="s">
        <v>183</v>
      </c>
      <c r="E29" s="213" t="s">
        <v>230</v>
      </c>
      <c r="F29" s="201" t="s">
        <v>231</v>
      </c>
      <c r="G29" s="201" t="s">
        <v>185</v>
      </c>
      <c r="H29" s="214">
        <v>83780823</v>
      </c>
      <c r="I29" s="214">
        <v>46787982</v>
      </c>
      <c r="J29" s="214">
        <v>51386184.514641598</v>
      </c>
      <c r="K29" s="214">
        <v>83780823</v>
      </c>
      <c r="L29" s="215">
        <v>0.09</v>
      </c>
      <c r="M29" s="216" t="s">
        <v>186</v>
      </c>
      <c r="N29" s="215">
        <f t="shared" si="0"/>
        <v>1.7387495878347754E-3</v>
      </c>
      <c r="O29" s="215">
        <f t="shared" si="1"/>
        <v>5.638084218238535E-2</v>
      </c>
    </row>
    <row r="30" spans="1:15" ht="16.5" customHeight="1">
      <c r="A30" s="212" t="s">
        <v>155</v>
      </c>
      <c r="B30" s="200" t="s">
        <v>199</v>
      </c>
      <c r="C30" s="200" t="s">
        <v>188</v>
      </c>
      <c r="D30" s="201" t="s">
        <v>183</v>
      </c>
      <c r="E30" s="213" t="s">
        <v>232</v>
      </c>
      <c r="F30" s="201" t="s">
        <v>233</v>
      </c>
      <c r="G30" s="201" t="s">
        <v>185</v>
      </c>
      <c r="H30" s="214">
        <v>112050685</v>
      </c>
      <c r="I30" s="214">
        <v>93892213</v>
      </c>
      <c r="J30" s="214">
        <v>102564690.681583</v>
      </c>
      <c r="K30" s="214">
        <v>112050685</v>
      </c>
      <c r="L30" s="215">
        <v>9.5000000000000001E-2</v>
      </c>
      <c r="M30" s="216" t="s">
        <v>186</v>
      </c>
      <c r="N30" s="215">
        <f t="shared" si="0"/>
        <v>3.4704719825654775E-3</v>
      </c>
      <c r="O30" s="215">
        <f t="shared" si="1"/>
        <v>0.12950662928061288</v>
      </c>
    </row>
    <row r="31" spans="1:15" ht="16.5" customHeight="1">
      <c r="A31" s="212" t="s">
        <v>155</v>
      </c>
      <c r="B31" s="200" t="s">
        <v>234</v>
      </c>
      <c r="C31" s="200" t="s">
        <v>182</v>
      </c>
      <c r="D31" s="201" t="s">
        <v>183</v>
      </c>
      <c r="E31" s="213" t="s">
        <v>232</v>
      </c>
      <c r="F31" s="201" t="s">
        <v>235</v>
      </c>
      <c r="G31" s="201" t="s">
        <v>185</v>
      </c>
      <c r="H31" s="214">
        <v>562614155</v>
      </c>
      <c r="I31" s="214">
        <v>467090409</v>
      </c>
      <c r="J31" s="214">
        <v>513578455.71319997</v>
      </c>
      <c r="K31" s="214">
        <v>562614155</v>
      </c>
      <c r="L31" s="215">
        <v>0.1</v>
      </c>
      <c r="M31" s="216" t="s">
        <v>186</v>
      </c>
      <c r="N31" s="215">
        <f t="shared" si="0"/>
        <v>1.737790685622332E-2</v>
      </c>
      <c r="O31" s="215">
        <f t="shared" si="1"/>
        <v>3.6205367848141268E-2</v>
      </c>
    </row>
    <row r="32" spans="1:15" ht="16.5" customHeight="1">
      <c r="A32" s="212" t="s">
        <v>155</v>
      </c>
      <c r="B32" s="200" t="s">
        <v>160</v>
      </c>
      <c r="C32" s="200" t="s">
        <v>182</v>
      </c>
      <c r="D32" s="201" t="s">
        <v>183</v>
      </c>
      <c r="E32" s="213" t="s">
        <v>232</v>
      </c>
      <c r="F32" s="201" t="s">
        <v>236</v>
      </c>
      <c r="G32" s="201" t="s">
        <v>185</v>
      </c>
      <c r="H32" s="214">
        <v>115000684</v>
      </c>
      <c r="I32" s="214">
        <v>90661101</v>
      </c>
      <c r="J32" s="214">
        <v>100190071.524048</v>
      </c>
      <c r="K32" s="214">
        <v>115000684</v>
      </c>
      <c r="L32" s="215">
        <v>9.0499999999999997E-2</v>
      </c>
      <c r="M32" s="216" t="s">
        <v>186</v>
      </c>
      <c r="N32" s="215">
        <f t="shared" si="0"/>
        <v>3.390122213061729E-3</v>
      </c>
      <c r="O32" s="215">
        <f t="shared" si="1"/>
        <v>5.1065723597589631E-2</v>
      </c>
    </row>
    <row r="33" spans="1:15" ht="16.5" customHeight="1">
      <c r="A33" s="212" t="s">
        <v>166</v>
      </c>
      <c r="B33" s="200" t="s">
        <v>194</v>
      </c>
      <c r="C33" s="200" t="s">
        <v>195</v>
      </c>
      <c r="D33" s="201" t="s">
        <v>183</v>
      </c>
      <c r="E33" s="213" t="s">
        <v>237</v>
      </c>
      <c r="F33" s="201" t="s">
        <v>238</v>
      </c>
      <c r="G33" s="201" t="s">
        <v>185</v>
      </c>
      <c r="H33" s="214">
        <v>1302849315.0727999</v>
      </c>
      <c r="I33" s="214">
        <v>804544445</v>
      </c>
      <c r="J33" s="214">
        <v>804544448.97101796</v>
      </c>
      <c r="K33" s="214">
        <v>1302849315.0727999</v>
      </c>
      <c r="L33" s="215">
        <v>0.105</v>
      </c>
      <c r="M33" s="216" t="s">
        <v>186</v>
      </c>
      <c r="N33" s="215">
        <f t="shared" si="0"/>
        <v>2.722329634426392E-2</v>
      </c>
      <c r="O33" s="215">
        <f t="shared" si="1"/>
        <v>4.6879707523466457E-2</v>
      </c>
    </row>
    <row r="34" spans="1:15" ht="16.5" customHeight="1">
      <c r="A34" s="212" t="s">
        <v>226</v>
      </c>
      <c r="B34" s="200" t="s">
        <v>159</v>
      </c>
      <c r="C34" s="200" t="s">
        <v>188</v>
      </c>
      <c r="D34" s="201" t="s">
        <v>183</v>
      </c>
      <c r="E34" s="213" t="s">
        <v>239</v>
      </c>
      <c r="F34" s="201" t="s">
        <v>231</v>
      </c>
      <c r="G34" s="201" t="s">
        <v>185</v>
      </c>
      <c r="H34" s="214">
        <v>167561646</v>
      </c>
      <c r="I34" s="214">
        <v>94408979</v>
      </c>
      <c r="J34" s="214">
        <v>102856796.067325</v>
      </c>
      <c r="K34" s="214">
        <v>167561646</v>
      </c>
      <c r="L34" s="215">
        <v>0.09</v>
      </c>
      <c r="M34" s="216" t="s">
        <v>186</v>
      </c>
      <c r="N34" s="215">
        <f t="shared" si="0"/>
        <v>3.4803559255719581E-3</v>
      </c>
      <c r="O34" s="215">
        <f t="shared" si="1"/>
        <v>5.638084218238535E-2</v>
      </c>
    </row>
    <row r="35" spans="1:15" ht="16.5" customHeight="1">
      <c r="A35" s="212" t="s">
        <v>166</v>
      </c>
      <c r="B35" s="200" t="s">
        <v>194</v>
      </c>
      <c r="C35" s="200" t="s">
        <v>195</v>
      </c>
      <c r="D35" s="201" t="s">
        <v>183</v>
      </c>
      <c r="E35" s="213" t="s">
        <v>246</v>
      </c>
      <c r="F35" s="201" t="s">
        <v>238</v>
      </c>
      <c r="G35" s="201" t="s">
        <v>185</v>
      </c>
      <c r="H35" s="214">
        <v>130284931.50728001</v>
      </c>
      <c r="I35" s="214">
        <v>72436184</v>
      </c>
      <c r="J35" s="214">
        <v>80455905.410332605</v>
      </c>
      <c r="K35" s="214">
        <v>130284931.50728001</v>
      </c>
      <c r="L35" s="215">
        <v>0.105</v>
      </c>
      <c r="M35" s="216" t="s">
        <v>186</v>
      </c>
      <c r="N35" s="215">
        <f t="shared" si="0"/>
        <v>2.7223790536779298E-3</v>
      </c>
      <c r="O35" s="215">
        <f t="shared" si="1"/>
        <v>4.6879707523466457E-2</v>
      </c>
    </row>
    <row r="36" spans="1:15" ht="16.5" customHeight="1">
      <c r="A36" s="212" t="s">
        <v>155</v>
      </c>
      <c r="B36" s="200" t="s">
        <v>234</v>
      </c>
      <c r="C36" s="200" t="s">
        <v>182</v>
      </c>
      <c r="D36" s="201" t="s">
        <v>183</v>
      </c>
      <c r="E36" s="213" t="s">
        <v>240</v>
      </c>
      <c r="F36" s="201" t="s">
        <v>241</v>
      </c>
      <c r="G36" s="201" t="s">
        <v>185</v>
      </c>
      <c r="H36" s="214">
        <v>166421235</v>
      </c>
      <c r="I36" s="214">
        <v>138505590</v>
      </c>
      <c r="J36" s="214">
        <v>151113740.660759</v>
      </c>
      <c r="K36" s="214">
        <v>166421235</v>
      </c>
      <c r="L36" s="215">
        <v>8.7499999999999994E-2</v>
      </c>
      <c r="M36" s="216" t="s">
        <v>186</v>
      </c>
      <c r="N36" s="215">
        <f t="shared" si="0"/>
        <v>5.1132217106954125E-3</v>
      </c>
      <c r="O36" s="215">
        <f t="shared" si="1"/>
        <v>3.6205367848141268E-2</v>
      </c>
    </row>
    <row r="37" spans="1:15" ht="16.5" customHeight="1">
      <c r="A37" s="212" t="s">
        <v>155</v>
      </c>
      <c r="B37" s="200" t="s">
        <v>160</v>
      </c>
      <c r="C37" s="200" t="s">
        <v>182</v>
      </c>
      <c r="D37" s="201" t="s">
        <v>183</v>
      </c>
      <c r="E37" s="213" t="s">
        <v>242</v>
      </c>
      <c r="F37" s="201" t="s">
        <v>236</v>
      </c>
      <c r="G37" s="201" t="s">
        <v>185</v>
      </c>
      <c r="H37" s="214">
        <v>57500342</v>
      </c>
      <c r="I37" s="214">
        <v>46543886</v>
      </c>
      <c r="J37" s="214">
        <v>50309965.928032897</v>
      </c>
      <c r="K37" s="214">
        <v>57500342</v>
      </c>
      <c r="L37" s="215">
        <v>9.0499999999999997E-2</v>
      </c>
      <c r="M37" s="216" t="s">
        <v>186</v>
      </c>
      <c r="N37" s="215">
        <f t="shared" si="0"/>
        <v>1.7023336787424625E-3</v>
      </c>
      <c r="O37" s="215">
        <f t="shared" si="1"/>
        <v>5.1065723597589631E-2</v>
      </c>
    </row>
    <row r="38" spans="1:15" ht="16.5" customHeight="1">
      <c r="A38" s="212" t="s">
        <v>155</v>
      </c>
      <c r="B38" s="200" t="s">
        <v>161</v>
      </c>
      <c r="C38" s="200" t="s">
        <v>182</v>
      </c>
      <c r="D38" s="201" t="s">
        <v>183</v>
      </c>
      <c r="E38" s="213" t="s">
        <v>242</v>
      </c>
      <c r="F38" s="201" t="s">
        <v>243</v>
      </c>
      <c r="G38" s="201" t="s">
        <v>185</v>
      </c>
      <c r="H38" s="214">
        <v>72354108</v>
      </c>
      <c r="I38" s="214">
        <v>46599461</v>
      </c>
      <c r="J38" s="214">
        <v>51390298.966114797</v>
      </c>
      <c r="K38" s="214">
        <v>72354108</v>
      </c>
      <c r="L38" s="215">
        <v>0.115</v>
      </c>
      <c r="M38" s="216" t="s">
        <v>186</v>
      </c>
      <c r="N38" s="215">
        <f t="shared" si="0"/>
        <v>1.738888808149939E-3</v>
      </c>
      <c r="O38" s="215">
        <f t="shared" si="1"/>
        <v>5.5070091706751111E-2</v>
      </c>
    </row>
    <row r="39" spans="1:15" ht="16.5" customHeight="1">
      <c r="A39" s="212" t="s">
        <v>155</v>
      </c>
      <c r="B39" s="200" t="s">
        <v>199</v>
      </c>
      <c r="C39" s="200" t="s">
        <v>188</v>
      </c>
      <c r="D39" s="201" t="s">
        <v>183</v>
      </c>
      <c r="E39" s="213" t="s">
        <v>244</v>
      </c>
      <c r="F39" s="201" t="s">
        <v>245</v>
      </c>
      <c r="G39" s="201" t="s">
        <v>185</v>
      </c>
      <c r="H39" s="214">
        <v>633263008</v>
      </c>
      <c r="I39" s="214">
        <v>565528472</v>
      </c>
      <c r="J39" s="214">
        <v>606508216.51342499</v>
      </c>
      <c r="K39" s="214">
        <v>633263008</v>
      </c>
      <c r="L39" s="215">
        <v>9.5000000000000001E-2</v>
      </c>
      <c r="M39" s="216" t="s">
        <v>186</v>
      </c>
      <c r="N39" s="215">
        <f t="shared" si="0"/>
        <v>2.052236260469275E-2</v>
      </c>
      <c r="O39" s="215">
        <f t="shared" si="1"/>
        <v>0.12950662928061288</v>
      </c>
    </row>
    <row r="40" spans="1:15" ht="16.5" customHeight="1">
      <c r="A40" s="212" t="s">
        <v>155</v>
      </c>
      <c r="B40" s="200" t="s">
        <v>199</v>
      </c>
      <c r="C40" s="200" t="s">
        <v>188</v>
      </c>
      <c r="D40" s="201" t="s">
        <v>183</v>
      </c>
      <c r="E40" s="213" t="s">
        <v>248</v>
      </c>
      <c r="F40" s="201" t="s">
        <v>249</v>
      </c>
      <c r="G40" s="201" t="s">
        <v>185</v>
      </c>
      <c r="H40" s="214">
        <v>531232880</v>
      </c>
      <c r="I40" s="214">
        <v>474107185</v>
      </c>
      <c r="J40" s="214">
        <v>501413277.30150503</v>
      </c>
      <c r="K40" s="214">
        <v>531232880</v>
      </c>
      <c r="L40" s="215">
        <v>0.08</v>
      </c>
      <c r="M40" s="216" t="s">
        <v>186</v>
      </c>
      <c r="N40" s="215">
        <f t="shared" si="0"/>
        <v>1.6966274835884389E-2</v>
      </c>
      <c r="O40" s="215">
        <f t="shared" si="1"/>
        <v>0.12950662928061288</v>
      </c>
    </row>
    <row r="41" spans="1:15" ht="16.5" customHeight="1">
      <c r="A41" s="212" t="s">
        <v>166</v>
      </c>
      <c r="B41" s="200" t="s">
        <v>194</v>
      </c>
      <c r="C41" s="200" t="s">
        <v>195</v>
      </c>
      <c r="D41" s="201" t="s">
        <v>183</v>
      </c>
      <c r="E41" s="213" t="s">
        <v>250</v>
      </c>
      <c r="F41" s="201" t="s">
        <v>238</v>
      </c>
      <c r="G41" s="201" t="s">
        <v>185</v>
      </c>
      <c r="H41" s="214">
        <v>345255068.49429202</v>
      </c>
      <c r="I41" s="214">
        <v>199068387</v>
      </c>
      <c r="J41" s="214">
        <v>213218799.54776099</v>
      </c>
      <c r="K41" s="214">
        <v>345255068.49429202</v>
      </c>
      <c r="L41" s="215">
        <v>0.105</v>
      </c>
      <c r="M41" s="216" t="s">
        <v>186</v>
      </c>
      <c r="N41" s="215">
        <f t="shared" si="0"/>
        <v>7.2146648624332238E-3</v>
      </c>
      <c r="O41" s="215">
        <f t="shared" si="1"/>
        <v>4.6879707523466457E-2</v>
      </c>
    </row>
    <row r="42" spans="1:15" ht="16.5" customHeight="1">
      <c r="A42" s="212" t="s">
        <v>166</v>
      </c>
      <c r="B42" s="200" t="s">
        <v>251</v>
      </c>
      <c r="C42" s="200" t="s">
        <v>252</v>
      </c>
      <c r="D42" s="201" t="s">
        <v>183</v>
      </c>
      <c r="E42" s="213" t="s">
        <v>250</v>
      </c>
      <c r="F42" s="201" t="s">
        <v>253</v>
      </c>
      <c r="G42" s="201" t="s">
        <v>185</v>
      </c>
      <c r="H42" s="214">
        <v>69146575.342250004</v>
      </c>
      <c r="I42" s="214">
        <v>47393658</v>
      </c>
      <c r="J42" s="214">
        <v>50271665.059351496</v>
      </c>
      <c r="K42" s="214">
        <v>69146575.342250004</v>
      </c>
      <c r="L42" s="215">
        <v>0.09</v>
      </c>
      <c r="M42" s="216" t="s">
        <v>186</v>
      </c>
      <c r="N42" s="215">
        <f t="shared" si="0"/>
        <v>1.7010376957800667E-3</v>
      </c>
      <c r="O42" s="215">
        <f t="shared" si="1"/>
        <v>9.054121013185959E-2</v>
      </c>
    </row>
    <row r="43" spans="1:15" ht="16.5" customHeight="1">
      <c r="A43" s="212" t="s">
        <v>226</v>
      </c>
      <c r="B43" s="200" t="s">
        <v>276</v>
      </c>
      <c r="C43" s="200" t="s">
        <v>188</v>
      </c>
      <c r="D43" s="201" t="s">
        <v>183</v>
      </c>
      <c r="E43" s="213" t="s">
        <v>277</v>
      </c>
      <c r="F43" s="201" t="s">
        <v>278</v>
      </c>
      <c r="G43" s="201" t="s">
        <v>185</v>
      </c>
      <c r="H43" s="214">
        <v>4454924383.5434399</v>
      </c>
      <c r="I43" s="214">
        <v>3243767165</v>
      </c>
      <c r="J43" s="214">
        <v>3419870146.6817198</v>
      </c>
      <c r="K43" s="214">
        <v>4454924383.5434399</v>
      </c>
      <c r="L43" s="215">
        <v>0.09</v>
      </c>
      <c r="M43" s="216" t="s">
        <v>186</v>
      </c>
      <c r="N43" s="215">
        <f t="shared" si="0"/>
        <v>0.11571783085582077</v>
      </c>
      <c r="O43" s="215">
        <f t="shared" si="1"/>
        <v>0.11571783085582077</v>
      </c>
    </row>
    <row r="44" spans="1:15" ht="16.5" customHeight="1">
      <c r="A44" s="212" t="s">
        <v>166</v>
      </c>
      <c r="B44" s="200" t="s">
        <v>257</v>
      </c>
      <c r="C44" s="200" t="s">
        <v>252</v>
      </c>
      <c r="D44" s="201" t="s">
        <v>183</v>
      </c>
      <c r="E44" s="213" t="s">
        <v>316</v>
      </c>
      <c r="F44" s="201" t="s">
        <v>258</v>
      </c>
      <c r="G44" s="201" t="s">
        <v>185</v>
      </c>
      <c r="H44" s="214">
        <v>242324794.52007601</v>
      </c>
      <c r="I44" s="214">
        <v>166697408</v>
      </c>
      <c r="J44" s="214">
        <v>174953637.88908899</v>
      </c>
      <c r="K44" s="214">
        <v>242324794.52007601</v>
      </c>
      <c r="L44" s="215">
        <v>8.7499999999999994E-2</v>
      </c>
      <c r="M44" s="216" t="s">
        <v>186</v>
      </c>
      <c r="N44" s="215">
        <f t="shared" si="0"/>
        <v>5.9198901152735196E-3</v>
      </c>
      <c r="O44" s="215">
        <f t="shared" si="1"/>
        <v>8.6258680026843199E-2</v>
      </c>
    </row>
    <row r="45" spans="1:15" ht="16.5" customHeight="1">
      <c r="A45" s="212" t="s">
        <v>166</v>
      </c>
      <c r="B45" s="200" t="s">
        <v>257</v>
      </c>
      <c r="C45" s="200" t="s">
        <v>252</v>
      </c>
      <c r="D45" s="201" t="s">
        <v>183</v>
      </c>
      <c r="E45" s="213" t="s">
        <v>317</v>
      </c>
      <c r="F45" s="201" t="s">
        <v>259</v>
      </c>
      <c r="G45" s="201" t="s">
        <v>185</v>
      </c>
      <c r="H45" s="214">
        <v>66927863.013857998</v>
      </c>
      <c r="I45" s="214">
        <v>39913140</v>
      </c>
      <c r="J45" s="214">
        <v>42021284.3674362</v>
      </c>
      <c r="K45" s="214">
        <v>66927863.013857998</v>
      </c>
      <c r="L45" s="215">
        <v>9.2499999999999999E-2</v>
      </c>
      <c r="M45" s="216" t="s">
        <v>186</v>
      </c>
      <c r="N45" s="215">
        <f t="shared" si="0"/>
        <v>1.4218703249576571E-3</v>
      </c>
      <c r="O45" s="215">
        <f t="shared" si="1"/>
        <v>8.6258680026843199E-2</v>
      </c>
    </row>
    <row r="46" spans="1:15" ht="16.5" customHeight="1">
      <c r="A46" s="212" t="s">
        <v>155</v>
      </c>
      <c r="B46" s="200" t="s">
        <v>260</v>
      </c>
      <c r="C46" s="200" t="s">
        <v>182</v>
      </c>
      <c r="D46" s="201" t="s">
        <v>183</v>
      </c>
      <c r="E46" s="213" t="s">
        <v>261</v>
      </c>
      <c r="F46" s="213" t="s">
        <v>262</v>
      </c>
      <c r="G46" s="201" t="s">
        <v>185</v>
      </c>
      <c r="H46" s="214">
        <v>510410950</v>
      </c>
      <c r="I46" s="214">
        <v>479826680</v>
      </c>
      <c r="J46" s="214">
        <v>501874367.67744601</v>
      </c>
      <c r="K46" s="214">
        <v>510410950</v>
      </c>
      <c r="L46" s="215">
        <v>9.5000000000000001E-2</v>
      </c>
      <c r="M46" s="216" t="s">
        <v>186</v>
      </c>
      <c r="N46" s="215">
        <f t="shared" si="0"/>
        <v>1.6981876708424534E-2</v>
      </c>
      <c r="O46" s="215">
        <f t="shared" si="1"/>
        <v>5.1687703106980114E-2</v>
      </c>
    </row>
    <row r="47" spans="1:15" ht="16.5" customHeight="1">
      <c r="A47" s="212" t="s">
        <v>155</v>
      </c>
      <c r="B47" s="200" t="s">
        <v>199</v>
      </c>
      <c r="C47" s="200" t="s">
        <v>188</v>
      </c>
      <c r="D47" s="201" t="s">
        <v>183</v>
      </c>
      <c r="E47" s="213" t="s">
        <v>264</v>
      </c>
      <c r="F47" s="201" t="s">
        <v>265</v>
      </c>
      <c r="G47" s="201" t="s">
        <v>185</v>
      </c>
      <c r="H47" s="214">
        <v>785136987</v>
      </c>
      <c r="I47" s="214">
        <v>750747805</v>
      </c>
      <c r="J47" s="214">
        <v>774461092.57371497</v>
      </c>
      <c r="K47" s="214">
        <v>785136987</v>
      </c>
      <c r="L47" s="215">
        <v>0.09</v>
      </c>
      <c r="M47" s="216" t="s">
        <v>186</v>
      </c>
      <c r="N47" s="215">
        <f t="shared" si="0"/>
        <v>2.6205368587405593E-2</v>
      </c>
      <c r="O47" s="215">
        <f t="shared" si="1"/>
        <v>0.12950662928061288</v>
      </c>
    </row>
    <row r="48" spans="1:15" ht="16.5" customHeight="1">
      <c r="A48" s="212" t="s">
        <v>155</v>
      </c>
      <c r="B48" s="200" t="s">
        <v>199</v>
      </c>
      <c r="C48" s="200" t="s">
        <v>188</v>
      </c>
      <c r="D48" s="201" t="s">
        <v>183</v>
      </c>
      <c r="E48" s="213" t="s">
        <v>267</v>
      </c>
      <c r="F48" s="201" t="s">
        <v>269</v>
      </c>
      <c r="G48" s="201" t="s">
        <v>185</v>
      </c>
      <c r="H48" s="214">
        <v>121342465</v>
      </c>
      <c r="I48" s="214">
        <v>98295573</v>
      </c>
      <c r="J48" s="214">
        <v>102056230.91379</v>
      </c>
      <c r="K48" s="214">
        <v>121342465</v>
      </c>
      <c r="L48" s="215">
        <v>9.5000000000000001E-2</v>
      </c>
      <c r="M48" s="216" t="s">
        <v>186</v>
      </c>
      <c r="N48" s="215">
        <f t="shared" si="0"/>
        <v>3.4532672762804888E-3</v>
      </c>
      <c r="O48" s="215">
        <f t="shared" si="1"/>
        <v>0.12950662928061288</v>
      </c>
    </row>
    <row r="49" spans="1:15" ht="16.5" customHeight="1">
      <c r="A49" s="212" t="s">
        <v>155</v>
      </c>
      <c r="B49" s="200" t="s">
        <v>161</v>
      </c>
      <c r="C49" s="200" t="s">
        <v>182</v>
      </c>
      <c r="D49" s="201" t="s">
        <v>183</v>
      </c>
      <c r="E49" s="213" t="s">
        <v>270</v>
      </c>
      <c r="F49" s="201" t="s">
        <v>271</v>
      </c>
      <c r="G49" s="201" t="s">
        <v>185</v>
      </c>
      <c r="H49" s="214">
        <v>148933151</v>
      </c>
      <c r="I49" s="214">
        <v>139504410</v>
      </c>
      <c r="J49" s="214">
        <v>143335570.11289299</v>
      </c>
      <c r="K49" s="214">
        <v>148933151</v>
      </c>
      <c r="L49" s="215">
        <v>8.5000000000000006E-2</v>
      </c>
      <c r="M49" s="216" t="s">
        <v>186</v>
      </c>
      <c r="N49" s="215">
        <f t="shared" si="0"/>
        <v>4.8500324709814368E-3</v>
      </c>
      <c r="O49" s="215">
        <f t="shared" si="1"/>
        <v>5.5070091706751111E-2</v>
      </c>
    </row>
    <row r="50" spans="1:15" ht="16.5" customHeight="1">
      <c r="A50" s="212" t="s">
        <v>155</v>
      </c>
      <c r="B50" s="200" t="s">
        <v>161</v>
      </c>
      <c r="C50" s="200" t="s">
        <v>182</v>
      </c>
      <c r="D50" s="201" t="s">
        <v>183</v>
      </c>
      <c r="E50" s="213" t="s">
        <v>270</v>
      </c>
      <c r="F50" s="201" t="s">
        <v>272</v>
      </c>
      <c r="G50" s="201" t="s">
        <v>185</v>
      </c>
      <c r="H50" s="214">
        <v>159177122</v>
      </c>
      <c r="I50" s="214">
        <v>148933451</v>
      </c>
      <c r="J50" s="214">
        <v>153021270.17275599</v>
      </c>
      <c r="K50" s="214">
        <v>159177122</v>
      </c>
      <c r="L50" s="215">
        <v>8.1500000000000003E-2</v>
      </c>
      <c r="M50" s="216" t="s">
        <v>186</v>
      </c>
      <c r="N50" s="215">
        <f t="shared" si="0"/>
        <v>5.1777666109267652E-3</v>
      </c>
      <c r="O50" s="215">
        <f t="shared" si="1"/>
        <v>5.5070091706751111E-2</v>
      </c>
    </row>
    <row r="51" spans="1:15" ht="16.5" customHeight="1">
      <c r="A51" s="212" t="s">
        <v>155</v>
      </c>
      <c r="B51" s="200" t="s">
        <v>160</v>
      </c>
      <c r="C51" s="200" t="s">
        <v>182</v>
      </c>
      <c r="D51" s="201" t="s">
        <v>183</v>
      </c>
      <c r="E51" s="213" t="s">
        <v>270</v>
      </c>
      <c r="F51" s="201" t="s">
        <v>236</v>
      </c>
      <c r="G51" s="201" t="s">
        <v>185</v>
      </c>
      <c r="H51" s="214">
        <v>805004774</v>
      </c>
      <c r="I51" s="214">
        <v>688589233</v>
      </c>
      <c r="J51" s="214">
        <v>711832613.423823</v>
      </c>
      <c r="K51" s="214">
        <v>805004774</v>
      </c>
      <c r="L51" s="215">
        <v>9.0499999999999997E-2</v>
      </c>
      <c r="M51" s="216" t="s">
        <v>186</v>
      </c>
      <c r="N51" s="215">
        <f t="shared" si="0"/>
        <v>2.408621451248949E-2</v>
      </c>
      <c r="O51" s="215">
        <f t="shared" si="1"/>
        <v>5.1065723597589631E-2</v>
      </c>
    </row>
    <row r="52" spans="1:15" ht="16.5" customHeight="1">
      <c r="A52" s="212" t="s">
        <v>166</v>
      </c>
      <c r="B52" s="200" t="s">
        <v>251</v>
      </c>
      <c r="C52" s="200" t="s">
        <v>252</v>
      </c>
      <c r="D52" s="201" t="s">
        <v>183</v>
      </c>
      <c r="E52" s="213" t="s">
        <v>274</v>
      </c>
      <c r="F52" s="201" t="s">
        <v>275</v>
      </c>
      <c r="G52" s="201" t="s">
        <v>185</v>
      </c>
      <c r="H52" s="214">
        <v>829610958.90120006</v>
      </c>
      <c r="I52" s="214">
        <v>580207262</v>
      </c>
      <c r="J52" s="214">
        <v>600921176.84264696</v>
      </c>
      <c r="K52" s="214">
        <v>829610958.90120006</v>
      </c>
      <c r="L52" s="215">
        <v>0.09</v>
      </c>
      <c r="M52" s="216" t="s">
        <v>186</v>
      </c>
      <c r="N52" s="215">
        <f t="shared" si="0"/>
        <v>2.0333314458453874E-2</v>
      </c>
      <c r="O52" s="215">
        <f t="shared" si="1"/>
        <v>9.054121013185959E-2</v>
      </c>
    </row>
    <row r="53" spans="1:15" ht="16.5" customHeight="1">
      <c r="A53" s="212" t="s">
        <v>155</v>
      </c>
      <c r="B53" s="200" t="s">
        <v>161</v>
      </c>
      <c r="C53" s="200" t="s">
        <v>182</v>
      </c>
      <c r="D53" s="201" t="s">
        <v>183</v>
      </c>
      <c r="E53" s="213" t="s">
        <v>279</v>
      </c>
      <c r="F53" s="201" t="s">
        <v>280</v>
      </c>
      <c r="G53" s="201" t="s">
        <v>185</v>
      </c>
      <c r="H53" s="214">
        <v>709506852</v>
      </c>
      <c r="I53" s="214">
        <v>595554328</v>
      </c>
      <c r="J53" s="214">
        <v>615574540.91202605</v>
      </c>
      <c r="K53" s="214">
        <v>709506852</v>
      </c>
      <c r="L53" s="215">
        <v>9.6500001491803808E-2</v>
      </c>
      <c r="M53" s="216" t="s">
        <v>186</v>
      </c>
      <c r="N53" s="215">
        <f t="shared" si="0"/>
        <v>2.0829138987491752E-2</v>
      </c>
      <c r="O53" s="215">
        <f t="shared" si="1"/>
        <v>5.5070091706751111E-2</v>
      </c>
    </row>
    <row r="54" spans="1:15" ht="16.5" customHeight="1">
      <c r="A54" s="212" t="s">
        <v>155</v>
      </c>
      <c r="B54" s="200" t="s">
        <v>161</v>
      </c>
      <c r="C54" s="200" t="s">
        <v>182</v>
      </c>
      <c r="D54" s="201" t="s">
        <v>183</v>
      </c>
      <c r="E54" s="213" t="s">
        <v>279</v>
      </c>
      <c r="F54" s="201" t="s">
        <v>281</v>
      </c>
      <c r="G54" s="201" t="s">
        <v>185</v>
      </c>
      <c r="H54" s="214">
        <v>253541094</v>
      </c>
      <c r="I54" s="214">
        <v>245361028</v>
      </c>
      <c r="J54" s="214">
        <v>252442166.88970801</v>
      </c>
      <c r="K54" s="214">
        <v>253541094</v>
      </c>
      <c r="L54" s="215">
        <v>0.11</v>
      </c>
      <c r="M54" s="216" t="s">
        <v>186</v>
      </c>
      <c r="N54" s="215">
        <f t="shared" si="0"/>
        <v>8.5418623269554253E-3</v>
      </c>
      <c r="O54" s="215">
        <f t="shared" si="1"/>
        <v>5.5070091706751111E-2</v>
      </c>
    </row>
    <row r="55" spans="1:15" ht="16.5" customHeight="1">
      <c r="A55" s="212" t="s">
        <v>155</v>
      </c>
      <c r="B55" s="200" t="s">
        <v>161</v>
      </c>
      <c r="C55" s="200" t="s">
        <v>182</v>
      </c>
      <c r="D55" s="201" t="s">
        <v>183</v>
      </c>
      <c r="E55" s="213" t="s">
        <v>279</v>
      </c>
      <c r="F55" s="201" t="s">
        <v>282</v>
      </c>
      <c r="G55" s="201" t="s">
        <v>185</v>
      </c>
      <c r="H55" s="214">
        <v>171472599</v>
      </c>
      <c r="I55" s="214">
        <v>147255209</v>
      </c>
      <c r="J55" s="214">
        <v>152005843.69480199</v>
      </c>
      <c r="K55" s="214">
        <v>171472599</v>
      </c>
      <c r="L55" s="215">
        <v>9.5000000000000001E-2</v>
      </c>
      <c r="M55" s="216" t="s">
        <v>186</v>
      </c>
      <c r="N55" s="215">
        <f t="shared" si="0"/>
        <v>5.1434077188102284E-3</v>
      </c>
      <c r="O55" s="215">
        <f t="shared" si="1"/>
        <v>5.5070091706751111E-2</v>
      </c>
    </row>
    <row r="56" spans="1:15" ht="16.5" customHeight="1">
      <c r="A56" s="212" t="s">
        <v>155</v>
      </c>
      <c r="B56" s="200" t="s">
        <v>161</v>
      </c>
      <c r="C56" s="200" t="s">
        <v>182</v>
      </c>
      <c r="D56" s="201" t="s">
        <v>183</v>
      </c>
      <c r="E56" s="213" t="s">
        <v>279</v>
      </c>
      <c r="F56" s="201" t="s">
        <v>283</v>
      </c>
      <c r="G56" s="201" t="s">
        <v>185</v>
      </c>
      <c r="H56" s="214">
        <v>59205466</v>
      </c>
      <c r="I56" s="214">
        <v>50617175</v>
      </c>
      <c r="J56" s="214">
        <v>52258728.580606498</v>
      </c>
      <c r="K56" s="214">
        <v>59205466</v>
      </c>
      <c r="L56" s="215">
        <v>0.12</v>
      </c>
      <c r="M56" s="216" t="s">
        <v>186</v>
      </c>
      <c r="N56" s="215">
        <f t="shared" si="0"/>
        <v>1.7682737809499864E-3</v>
      </c>
      <c r="O56" s="215">
        <f t="shared" si="1"/>
        <v>5.5070091706751111E-2</v>
      </c>
    </row>
    <row r="57" spans="1:15" ht="16.5" customHeight="1">
      <c r="A57" s="212" t="s">
        <v>155</v>
      </c>
      <c r="B57" s="200" t="s">
        <v>199</v>
      </c>
      <c r="C57" s="200" t="s">
        <v>188</v>
      </c>
      <c r="D57" s="201" t="s">
        <v>183</v>
      </c>
      <c r="E57" s="213" t="s">
        <v>284</v>
      </c>
      <c r="F57" s="201" t="s">
        <v>285</v>
      </c>
      <c r="G57" s="201" t="s">
        <v>185</v>
      </c>
      <c r="H57" s="214">
        <v>633575336</v>
      </c>
      <c r="I57" s="214">
        <v>593505953</v>
      </c>
      <c r="J57" s="214">
        <v>609191817.26431096</v>
      </c>
      <c r="K57" s="214">
        <v>633575336</v>
      </c>
      <c r="L57" s="215">
        <v>9.5000000000000001E-2</v>
      </c>
      <c r="M57" s="216" t="s">
        <v>186</v>
      </c>
      <c r="N57" s="215">
        <f t="shared" si="0"/>
        <v>2.0613167355883928E-2</v>
      </c>
      <c r="O57" s="215">
        <f t="shared" si="1"/>
        <v>0.12950662928061288</v>
      </c>
    </row>
    <row r="58" spans="1:15" ht="16.5" customHeight="1">
      <c r="A58" s="212" t="s">
        <v>155</v>
      </c>
      <c r="B58" s="200" t="s">
        <v>187</v>
      </c>
      <c r="C58" s="200" t="s">
        <v>188</v>
      </c>
      <c r="D58" s="201" t="s">
        <v>183</v>
      </c>
      <c r="E58" s="213" t="s">
        <v>286</v>
      </c>
      <c r="F58" s="201" t="s">
        <v>287</v>
      </c>
      <c r="G58" s="201" t="s">
        <v>185</v>
      </c>
      <c r="H58" s="214">
        <v>1070917807</v>
      </c>
      <c r="I58" s="214">
        <v>756627620</v>
      </c>
      <c r="J58" s="214">
        <v>774050265.564273</v>
      </c>
      <c r="K58" s="214">
        <v>1070917807</v>
      </c>
      <c r="L58" s="217">
        <v>9.5000000000000001E-2</v>
      </c>
      <c r="M58" s="216" t="s">
        <v>186</v>
      </c>
      <c r="N58" s="215">
        <f t="shared" si="0"/>
        <v>2.6191467471763603E-2</v>
      </c>
      <c r="O58" s="215">
        <f t="shared" si="1"/>
        <v>0.11080490161958788</v>
      </c>
    </row>
    <row r="59" spans="1:15" ht="16.5" customHeight="1">
      <c r="A59" s="212" t="s">
        <v>155</v>
      </c>
      <c r="B59" s="200" t="s">
        <v>260</v>
      </c>
      <c r="C59" s="200" t="s">
        <v>182</v>
      </c>
      <c r="D59" s="201" t="s">
        <v>183</v>
      </c>
      <c r="E59" s="213" t="s">
        <v>288</v>
      </c>
      <c r="F59" s="201" t="s">
        <v>289</v>
      </c>
      <c r="G59" s="201" t="s">
        <v>185</v>
      </c>
      <c r="H59" s="214">
        <v>703270548</v>
      </c>
      <c r="I59" s="214">
        <v>504274659</v>
      </c>
      <c r="J59" s="214">
        <v>518159584.97007799</v>
      </c>
      <c r="K59" s="214">
        <v>703270548</v>
      </c>
      <c r="L59" s="215">
        <v>0.1125</v>
      </c>
      <c r="M59" s="216" t="s">
        <v>186</v>
      </c>
      <c r="N59" s="215">
        <f t="shared" si="0"/>
        <v>1.7532918104527714E-2</v>
      </c>
      <c r="O59" s="215">
        <f t="shared" si="1"/>
        <v>5.1687703106980114E-2</v>
      </c>
    </row>
    <row r="60" spans="1:15" ht="16.5" customHeight="1">
      <c r="A60" s="212" t="s">
        <v>166</v>
      </c>
      <c r="B60" s="200" t="s">
        <v>251</v>
      </c>
      <c r="C60" s="200" t="s">
        <v>252</v>
      </c>
      <c r="D60" s="201" t="s">
        <v>183</v>
      </c>
      <c r="E60" s="213" t="s">
        <v>263</v>
      </c>
      <c r="F60" s="201" t="s">
        <v>253</v>
      </c>
      <c r="G60" s="201" t="s">
        <v>185</v>
      </c>
      <c r="H60" s="214">
        <v>1106345205.4760001</v>
      </c>
      <c r="I60" s="214">
        <v>790520299</v>
      </c>
      <c r="J60" s="214">
        <v>808163794.37202001</v>
      </c>
      <c r="K60" s="214">
        <v>1106345205.4760001</v>
      </c>
      <c r="L60" s="215">
        <v>0.09</v>
      </c>
      <c r="M60" s="216" t="s">
        <v>186</v>
      </c>
      <c r="N60" s="215">
        <f t="shared" si="0"/>
        <v>2.734576380090941E-2</v>
      </c>
      <c r="O60" s="215">
        <f t="shared" si="1"/>
        <v>9.054121013185959E-2</v>
      </c>
    </row>
    <row r="61" spans="1:15" ht="16.5" customHeight="1">
      <c r="A61" s="212" t="s">
        <v>166</v>
      </c>
      <c r="B61" s="200" t="s">
        <v>257</v>
      </c>
      <c r="C61" s="200" t="s">
        <v>252</v>
      </c>
      <c r="D61" s="201" t="s">
        <v>183</v>
      </c>
      <c r="E61" s="213" t="s">
        <v>318</v>
      </c>
      <c r="F61" s="201" t="s">
        <v>259</v>
      </c>
      <c r="G61" s="201" t="s">
        <v>185</v>
      </c>
      <c r="H61" s="214">
        <v>960826027.39979994</v>
      </c>
      <c r="I61" s="214">
        <v>589684987</v>
      </c>
      <c r="J61" s="214">
        <v>603230336.26511502</v>
      </c>
      <c r="K61" s="214">
        <v>960826027.39979994</v>
      </c>
      <c r="L61" s="215">
        <v>9.2499999999999999E-2</v>
      </c>
      <c r="M61" s="216" t="s">
        <v>186</v>
      </c>
      <c r="N61" s="215">
        <f t="shared" si="0"/>
        <v>2.0411449272937268E-2</v>
      </c>
      <c r="O61" s="215">
        <f t="shared" si="1"/>
        <v>8.6258680026843199E-2</v>
      </c>
    </row>
    <row r="62" spans="1:15" ht="16.5" customHeight="1">
      <c r="A62" s="212" t="s">
        <v>155</v>
      </c>
      <c r="B62" s="200" t="s">
        <v>319</v>
      </c>
      <c r="C62" s="200" t="s">
        <v>188</v>
      </c>
      <c r="D62" s="201" t="s">
        <v>183</v>
      </c>
      <c r="E62" s="213" t="s">
        <v>318</v>
      </c>
      <c r="F62" s="201" t="s">
        <v>320</v>
      </c>
      <c r="G62" s="201" t="s">
        <v>185</v>
      </c>
      <c r="H62" s="214">
        <v>63760275</v>
      </c>
      <c r="I62" s="214">
        <v>61681686.659999996</v>
      </c>
      <c r="J62" s="214">
        <v>62826537.070533603</v>
      </c>
      <c r="K62" s="214">
        <v>63760275</v>
      </c>
      <c r="L62" s="215">
        <v>6.25E-2</v>
      </c>
      <c r="M62" s="216" t="s">
        <v>186</v>
      </c>
      <c r="N62" s="215">
        <f t="shared" si="0"/>
        <v>2.1258557425167576E-3</v>
      </c>
      <c r="O62" s="215">
        <f t="shared" si="1"/>
        <v>2.1258557425167576E-3</v>
      </c>
    </row>
    <row r="63" spans="1:15" ht="16.5" customHeight="1">
      <c r="A63" s="212" t="s">
        <v>155</v>
      </c>
      <c r="B63" s="200" t="s">
        <v>260</v>
      </c>
      <c r="C63" s="200" t="s">
        <v>182</v>
      </c>
      <c r="D63" s="201" t="s">
        <v>183</v>
      </c>
      <c r="E63" s="213" t="s">
        <v>321</v>
      </c>
      <c r="F63" s="201" t="s">
        <v>322</v>
      </c>
      <c r="G63" s="201" t="s">
        <v>185</v>
      </c>
      <c r="H63" s="214">
        <v>53221921</v>
      </c>
      <c r="I63" s="214">
        <v>49447955</v>
      </c>
      <c r="J63" s="214">
        <v>50386167.632625997</v>
      </c>
      <c r="K63" s="214">
        <v>53221921</v>
      </c>
      <c r="L63" s="215">
        <v>8.4000000000000005E-2</v>
      </c>
      <c r="M63" s="216" t="s">
        <v>186</v>
      </c>
      <c r="N63" s="215">
        <f t="shared" si="0"/>
        <v>1.7049121087953068E-3</v>
      </c>
      <c r="O63" s="215">
        <f t="shared" si="1"/>
        <v>5.1687703106980114E-2</v>
      </c>
    </row>
    <row r="64" spans="1:15" ht="16.5" customHeight="1">
      <c r="A64" s="212" t="s">
        <v>155</v>
      </c>
      <c r="B64" s="200" t="s">
        <v>199</v>
      </c>
      <c r="C64" s="200" t="s">
        <v>188</v>
      </c>
      <c r="D64" s="201" t="s">
        <v>183</v>
      </c>
      <c r="E64" s="213" t="s">
        <v>323</v>
      </c>
      <c r="F64" s="201" t="s">
        <v>265</v>
      </c>
      <c r="G64" s="201" t="s">
        <v>185</v>
      </c>
      <c r="H64" s="214">
        <v>785136987</v>
      </c>
      <c r="I64" s="214">
        <v>763600877.33000004</v>
      </c>
      <c r="J64" s="214">
        <v>774876317.55410099</v>
      </c>
      <c r="K64" s="214">
        <v>785136987</v>
      </c>
      <c r="L64" s="215">
        <v>0.09</v>
      </c>
      <c r="M64" s="216" t="s">
        <v>186</v>
      </c>
      <c r="N64" s="215">
        <f t="shared" si="0"/>
        <v>2.6219418516784943E-2</v>
      </c>
      <c r="O64" s="215">
        <f t="shared" si="1"/>
        <v>0.12950662928061288</v>
      </c>
    </row>
    <row r="65" spans="1:15" ht="16.5" customHeight="1">
      <c r="A65" s="212" t="s">
        <v>155</v>
      </c>
      <c r="B65" s="200" t="s">
        <v>164</v>
      </c>
      <c r="C65" s="200" t="s">
        <v>188</v>
      </c>
      <c r="D65" s="201" t="s">
        <v>183</v>
      </c>
      <c r="E65" s="213" t="s">
        <v>324</v>
      </c>
      <c r="F65" s="201" t="s">
        <v>247</v>
      </c>
      <c r="G65" s="201" t="s">
        <v>185</v>
      </c>
      <c r="H65" s="214">
        <v>579360274</v>
      </c>
      <c r="I65" s="214">
        <v>511027856.22000003</v>
      </c>
      <c r="J65" s="214">
        <v>517161410.98746401</v>
      </c>
      <c r="K65" s="214">
        <v>579360274</v>
      </c>
      <c r="L65" s="215">
        <v>7.85E-2</v>
      </c>
      <c r="M65" s="216" t="s">
        <v>186</v>
      </c>
      <c r="N65" s="215">
        <f t="shared" si="0"/>
        <v>1.749914298350539E-2</v>
      </c>
      <c r="O65" s="215">
        <f t="shared" si="1"/>
        <v>1.749914298350539E-2</v>
      </c>
    </row>
    <row r="66" spans="1:15" ht="16.5" customHeight="1">
      <c r="A66" s="212" t="s">
        <v>155</v>
      </c>
      <c r="B66" s="200" t="s">
        <v>254</v>
      </c>
      <c r="C66" s="200" t="s">
        <v>188</v>
      </c>
      <c r="D66" s="201" t="s">
        <v>183</v>
      </c>
      <c r="E66" s="213" t="s">
        <v>324</v>
      </c>
      <c r="F66" s="201" t="s">
        <v>255</v>
      </c>
      <c r="G66" s="201" t="s">
        <v>185</v>
      </c>
      <c r="H66" s="214">
        <v>534964248</v>
      </c>
      <c r="I66" s="214">
        <v>463617387.69</v>
      </c>
      <c r="J66" s="214">
        <v>469909175.86861002</v>
      </c>
      <c r="K66" s="214">
        <v>534964248</v>
      </c>
      <c r="L66" s="215">
        <v>8.2500000000000004E-2</v>
      </c>
      <c r="M66" s="216" t="s">
        <v>186</v>
      </c>
      <c r="N66" s="215">
        <f t="shared" si="0"/>
        <v>1.5900273460243371E-2</v>
      </c>
      <c r="O66" s="215">
        <f t="shared" si="1"/>
        <v>1.5900273460243371E-2</v>
      </c>
    </row>
    <row r="67" spans="1:15" ht="16.5" customHeight="1">
      <c r="A67" s="212" t="s">
        <v>155</v>
      </c>
      <c r="B67" s="200" t="s">
        <v>162</v>
      </c>
      <c r="C67" s="200" t="s">
        <v>188</v>
      </c>
      <c r="D67" s="201" t="s">
        <v>183</v>
      </c>
      <c r="E67" s="213" t="s">
        <v>324</v>
      </c>
      <c r="F67" s="201" t="s">
        <v>225</v>
      </c>
      <c r="G67" s="201" t="s">
        <v>185</v>
      </c>
      <c r="H67" s="214">
        <v>406813150</v>
      </c>
      <c r="I67" s="214">
        <v>346663506</v>
      </c>
      <c r="J67" s="214">
        <v>351853969.80201399</v>
      </c>
      <c r="K67" s="214">
        <v>406813150</v>
      </c>
      <c r="L67" s="215">
        <v>9.1999999999999998E-2</v>
      </c>
      <c r="M67" s="216" t="s">
        <v>186</v>
      </c>
      <c r="N67" s="215">
        <f t="shared" si="0"/>
        <v>1.1905650336754689E-2</v>
      </c>
      <c r="O67" s="215">
        <f t="shared" si="1"/>
        <v>1.6995197901845491E-2</v>
      </c>
    </row>
    <row r="68" spans="1:15" ht="16.5" customHeight="1">
      <c r="A68" s="212" t="s">
        <v>155</v>
      </c>
      <c r="B68" s="200" t="s">
        <v>160</v>
      </c>
      <c r="C68" s="200" t="s">
        <v>182</v>
      </c>
      <c r="D68" s="201" t="s">
        <v>183</v>
      </c>
      <c r="E68" s="213" t="s">
        <v>324</v>
      </c>
      <c r="F68" s="201" t="s">
        <v>273</v>
      </c>
      <c r="G68" s="201" t="s">
        <v>185</v>
      </c>
      <c r="H68" s="214">
        <v>320603422</v>
      </c>
      <c r="I68" s="214">
        <v>301898119</v>
      </c>
      <c r="J68" s="214">
        <v>305806206.461923</v>
      </c>
      <c r="K68" s="214">
        <v>320603422</v>
      </c>
      <c r="L68" s="215">
        <v>9.2499999999999999E-2</v>
      </c>
      <c r="M68" s="216" t="s">
        <v>186</v>
      </c>
      <c r="N68" s="215">
        <f t="shared" si="0"/>
        <v>1.0347536414023507E-2</v>
      </c>
      <c r="O68" s="215">
        <f t="shared" si="1"/>
        <v>5.1065723597589631E-2</v>
      </c>
    </row>
    <row r="69" spans="1:15" ht="16.5" customHeight="1">
      <c r="A69" s="212" t="s">
        <v>155</v>
      </c>
      <c r="B69" s="200" t="s">
        <v>165</v>
      </c>
      <c r="C69" s="200" t="s">
        <v>188</v>
      </c>
      <c r="D69" s="201" t="s">
        <v>183</v>
      </c>
      <c r="E69" s="213" t="s">
        <v>324</v>
      </c>
      <c r="F69" s="201" t="s">
        <v>256</v>
      </c>
      <c r="G69" s="201" t="s">
        <v>185</v>
      </c>
      <c r="H69" s="214">
        <v>538735614</v>
      </c>
      <c r="I69" s="214">
        <v>454653277</v>
      </c>
      <c r="J69" s="214">
        <v>461000855.73971599</v>
      </c>
      <c r="K69" s="214">
        <v>538735614</v>
      </c>
      <c r="L69" s="215">
        <v>8.5000000000000006E-2</v>
      </c>
      <c r="M69" s="216" t="s">
        <v>186</v>
      </c>
      <c r="N69" s="215">
        <f t="shared" ref="N69:N86" si="2">+J69/$C$90</f>
        <v>1.5598843453351122E-2</v>
      </c>
      <c r="O69" s="215">
        <f t="shared" ref="O69:O86" si="3">+SUMIFS($N$5:$N$86,$B$5:$B$86,B69)</f>
        <v>1.5598843453351122E-2</v>
      </c>
    </row>
    <row r="70" spans="1:15" ht="16.5" customHeight="1">
      <c r="A70" s="212" t="s">
        <v>166</v>
      </c>
      <c r="B70" s="200" t="s">
        <v>251</v>
      </c>
      <c r="C70" s="200" t="s">
        <v>252</v>
      </c>
      <c r="D70" s="201" t="s">
        <v>183</v>
      </c>
      <c r="E70" s="213" t="s">
        <v>325</v>
      </c>
      <c r="F70" s="201" t="s">
        <v>253</v>
      </c>
      <c r="G70" s="201" t="s">
        <v>185</v>
      </c>
      <c r="H70" s="214">
        <v>822844246.57277501</v>
      </c>
      <c r="I70" s="214">
        <v>592544104</v>
      </c>
      <c r="J70" s="214">
        <v>601133043.88609695</v>
      </c>
      <c r="K70" s="214">
        <v>822844246.57277501</v>
      </c>
      <c r="L70" s="215">
        <v>0.09</v>
      </c>
      <c r="M70" s="216" t="s">
        <v>186</v>
      </c>
      <c r="N70" s="215">
        <f t="shared" si="2"/>
        <v>2.0340483384069852E-2</v>
      </c>
      <c r="O70" s="215">
        <f t="shared" si="3"/>
        <v>9.054121013185959E-2</v>
      </c>
    </row>
    <row r="71" spans="1:15" ht="16.5" customHeight="1">
      <c r="A71" s="212" t="s">
        <v>166</v>
      </c>
      <c r="B71" s="200" t="s">
        <v>257</v>
      </c>
      <c r="C71" s="200" t="s">
        <v>252</v>
      </c>
      <c r="D71" s="201" t="s">
        <v>183</v>
      </c>
      <c r="E71" s="213" t="s">
        <v>326</v>
      </c>
      <c r="F71" s="201" t="s">
        <v>259</v>
      </c>
      <c r="G71" s="201" t="s">
        <v>185</v>
      </c>
      <c r="H71" s="214">
        <v>1752872602.7439001</v>
      </c>
      <c r="I71" s="214">
        <v>1085138453</v>
      </c>
      <c r="J71" s="214">
        <v>1100578747.1445501</v>
      </c>
      <c r="K71" s="214">
        <v>1752872602.7439001</v>
      </c>
      <c r="L71" s="215">
        <v>9.2499999999999999E-2</v>
      </c>
      <c r="M71" s="216" t="s">
        <v>186</v>
      </c>
      <c r="N71" s="215">
        <f t="shared" si="2"/>
        <v>3.724018159846143E-2</v>
      </c>
      <c r="O71" s="215">
        <f t="shared" si="3"/>
        <v>8.6258680026843199E-2</v>
      </c>
    </row>
    <row r="72" spans="1:15" ht="15" customHeight="1">
      <c r="A72" s="212" t="s">
        <v>155</v>
      </c>
      <c r="B72" s="200" t="s">
        <v>234</v>
      </c>
      <c r="C72" s="200" t="s">
        <v>182</v>
      </c>
      <c r="D72" s="201" t="s">
        <v>183</v>
      </c>
      <c r="E72" s="213" t="s">
        <v>327</v>
      </c>
      <c r="F72" s="201" t="s">
        <v>328</v>
      </c>
      <c r="G72" s="201" t="s">
        <v>185</v>
      </c>
      <c r="H72" s="214">
        <v>511304104</v>
      </c>
      <c r="I72" s="214">
        <v>400000000</v>
      </c>
      <c r="J72" s="214">
        <v>405304153.69381702</v>
      </c>
      <c r="K72" s="214">
        <v>511304104</v>
      </c>
      <c r="L72" s="215">
        <v>9.2499999999999999E-2</v>
      </c>
      <c r="M72" s="216" t="s">
        <v>186</v>
      </c>
      <c r="N72" s="215">
        <f t="shared" si="2"/>
        <v>1.3714239281222531E-2</v>
      </c>
      <c r="O72" s="215">
        <f t="shared" si="3"/>
        <v>3.6205367848141268E-2</v>
      </c>
    </row>
    <row r="73" spans="1:15" ht="16.5" customHeight="1">
      <c r="A73" s="212" t="s">
        <v>155</v>
      </c>
      <c r="B73" s="200" t="s">
        <v>158</v>
      </c>
      <c r="C73" s="200" t="s">
        <v>188</v>
      </c>
      <c r="D73" s="201" t="s">
        <v>183</v>
      </c>
      <c r="E73" s="213" t="s">
        <v>329</v>
      </c>
      <c r="F73" s="201" t="s">
        <v>330</v>
      </c>
      <c r="G73" s="201" t="s">
        <v>185</v>
      </c>
      <c r="H73" s="214">
        <v>225534932</v>
      </c>
      <c r="I73" s="214">
        <v>202283036.69</v>
      </c>
      <c r="J73" s="214">
        <v>204312479.20738599</v>
      </c>
      <c r="K73" s="214">
        <v>225534932</v>
      </c>
      <c r="L73" s="215">
        <v>8.5000000000000006E-2</v>
      </c>
      <c r="M73" s="216" t="s">
        <v>186</v>
      </c>
      <c r="N73" s="215">
        <f t="shared" si="2"/>
        <v>6.9133025222007224E-3</v>
      </c>
      <c r="O73" s="215">
        <f t="shared" si="3"/>
        <v>1.7280992713412061E-2</v>
      </c>
    </row>
    <row r="74" spans="1:15" ht="16.5" customHeight="1">
      <c r="A74" s="212" t="s">
        <v>166</v>
      </c>
      <c r="B74" s="200" t="s">
        <v>257</v>
      </c>
      <c r="C74" s="200" t="s">
        <v>252</v>
      </c>
      <c r="D74" s="201" t="s">
        <v>183</v>
      </c>
      <c r="E74" s="213" t="s">
        <v>331</v>
      </c>
      <c r="F74" s="201" t="s">
        <v>258</v>
      </c>
      <c r="G74" s="201" t="s">
        <v>185</v>
      </c>
      <c r="H74" s="214">
        <v>452618150.68405002</v>
      </c>
      <c r="I74" s="214">
        <v>323566335</v>
      </c>
      <c r="J74" s="214">
        <v>326802066.72495401</v>
      </c>
      <c r="K74" s="214">
        <v>452618150.68405002</v>
      </c>
      <c r="L74" s="215">
        <v>8.7499999999999994E-2</v>
      </c>
      <c r="M74" s="216" t="s">
        <v>186</v>
      </c>
      <c r="N74" s="215">
        <f t="shared" si="2"/>
        <v>1.1057971402014878E-2</v>
      </c>
      <c r="O74" s="215">
        <f t="shared" si="3"/>
        <v>8.6258680026843199E-2</v>
      </c>
    </row>
    <row r="75" spans="1:15" ht="16.5" customHeight="1">
      <c r="A75" s="212" t="s">
        <v>166</v>
      </c>
      <c r="B75" s="200" t="s">
        <v>257</v>
      </c>
      <c r="C75" s="200" t="s">
        <v>252</v>
      </c>
      <c r="D75" s="201" t="s">
        <v>183</v>
      </c>
      <c r="E75" s="213" t="s">
        <v>332</v>
      </c>
      <c r="F75" s="201" t="s">
        <v>258</v>
      </c>
      <c r="G75" s="201" t="s">
        <v>185</v>
      </c>
      <c r="H75" s="214">
        <v>417801369.86220002</v>
      </c>
      <c r="I75" s="214">
        <v>298887745</v>
      </c>
      <c r="J75" s="214">
        <v>301662237.348782</v>
      </c>
      <c r="K75" s="214">
        <v>417801369.86220002</v>
      </c>
      <c r="L75" s="215">
        <v>8.7499999999999994E-2</v>
      </c>
      <c r="M75" s="216" t="s">
        <v>186</v>
      </c>
      <c r="N75" s="215">
        <f t="shared" si="2"/>
        <v>1.0207317313198442E-2</v>
      </c>
      <c r="O75" s="215">
        <f t="shared" si="3"/>
        <v>8.6258680026843199E-2</v>
      </c>
    </row>
    <row r="76" spans="1:15" ht="16.5" customHeight="1">
      <c r="A76" s="212" t="s">
        <v>157</v>
      </c>
      <c r="B76" s="200" t="s">
        <v>187</v>
      </c>
      <c r="C76" s="200" t="s">
        <v>188</v>
      </c>
      <c r="D76" s="201" t="s">
        <v>183</v>
      </c>
      <c r="E76" s="213" t="s">
        <v>332</v>
      </c>
      <c r="F76" s="201" t="s">
        <v>190</v>
      </c>
      <c r="G76" s="201" t="s">
        <v>185</v>
      </c>
      <c r="H76" s="214">
        <v>372295890.41070002</v>
      </c>
      <c r="I76" s="214">
        <v>326017132</v>
      </c>
      <c r="J76" s="214">
        <v>329093825.19537199</v>
      </c>
      <c r="K76" s="214">
        <v>372295890.41070002</v>
      </c>
      <c r="L76" s="217">
        <v>0.12</v>
      </c>
      <c r="M76" s="216" t="s">
        <v>186</v>
      </c>
      <c r="N76" s="215">
        <f t="shared" si="2"/>
        <v>1.113551742208805E-2</v>
      </c>
      <c r="O76" s="215">
        <f t="shared" si="3"/>
        <v>0.11080490161958788</v>
      </c>
    </row>
    <row r="77" spans="1:15" ht="15" customHeight="1">
      <c r="A77" s="212" t="s">
        <v>166</v>
      </c>
      <c r="B77" s="200" t="s">
        <v>194</v>
      </c>
      <c r="C77" s="200" t="s">
        <v>195</v>
      </c>
      <c r="D77" s="201" t="s">
        <v>183</v>
      </c>
      <c r="E77" s="213" t="s">
        <v>333</v>
      </c>
      <c r="F77" s="201" t="s">
        <v>238</v>
      </c>
      <c r="G77" s="201" t="s">
        <v>185</v>
      </c>
      <c r="H77" s="214">
        <v>48856849.315229997</v>
      </c>
      <c r="I77" s="214">
        <v>29890735</v>
      </c>
      <c r="J77" s="214">
        <v>30171960.607549001</v>
      </c>
      <c r="K77" s="214">
        <v>48856849.315229997</v>
      </c>
      <c r="L77" s="215">
        <v>0.105</v>
      </c>
      <c r="M77" s="216" t="s">
        <v>186</v>
      </c>
      <c r="N77" s="215">
        <f t="shared" si="2"/>
        <v>1.0209258493514908E-3</v>
      </c>
      <c r="O77" s="215">
        <f t="shared" si="3"/>
        <v>4.6879707523466457E-2</v>
      </c>
    </row>
    <row r="78" spans="1:15">
      <c r="A78" s="212" t="s">
        <v>166</v>
      </c>
      <c r="B78" s="200" t="s">
        <v>194</v>
      </c>
      <c r="C78" s="200" t="s">
        <v>195</v>
      </c>
      <c r="D78" s="201" t="s">
        <v>183</v>
      </c>
      <c r="E78" s="219">
        <v>43798</v>
      </c>
      <c r="F78" s="201" t="s">
        <v>334</v>
      </c>
      <c r="G78" s="201" t="s">
        <v>185</v>
      </c>
      <c r="H78" s="214">
        <v>301458904.10699999</v>
      </c>
      <c r="I78" s="214">
        <v>153838434</v>
      </c>
      <c r="J78" s="214">
        <v>155279259.45747</v>
      </c>
      <c r="K78" s="214">
        <v>301458904.10699999</v>
      </c>
      <c r="L78" s="215">
        <v>0.1125</v>
      </c>
      <c r="M78" s="216" t="s">
        <v>186</v>
      </c>
      <c r="N78" s="215">
        <f t="shared" si="2"/>
        <v>5.2541699861766477E-3</v>
      </c>
      <c r="O78" s="215">
        <f t="shared" si="3"/>
        <v>4.6879707523466457E-2</v>
      </c>
    </row>
    <row r="79" spans="1:15" ht="15" customHeight="1">
      <c r="A79" s="212" t="s">
        <v>166</v>
      </c>
      <c r="B79" s="200" t="s">
        <v>251</v>
      </c>
      <c r="C79" s="200" t="s">
        <v>252</v>
      </c>
      <c r="D79" s="201" t="s">
        <v>183</v>
      </c>
      <c r="E79" s="213" t="s">
        <v>335</v>
      </c>
      <c r="F79" s="201" t="s">
        <v>253</v>
      </c>
      <c r="G79" s="201" t="s">
        <v>185</v>
      </c>
      <c r="H79" s="214">
        <v>138293150.68450001</v>
      </c>
      <c r="I79" s="214">
        <v>99762810</v>
      </c>
      <c r="J79" s="214">
        <v>100543541.93152501</v>
      </c>
      <c r="K79" s="214">
        <v>138293150.68450001</v>
      </c>
      <c r="L79" s="215">
        <v>0.09</v>
      </c>
      <c r="M79" s="216" t="s">
        <v>186</v>
      </c>
      <c r="N79" s="215">
        <f t="shared" si="2"/>
        <v>3.4020825586510636E-3</v>
      </c>
      <c r="O79" s="215">
        <f t="shared" si="3"/>
        <v>9.054121013185959E-2</v>
      </c>
    </row>
    <row r="80" spans="1:15" ht="15" customHeight="1">
      <c r="A80" s="212" t="s">
        <v>155</v>
      </c>
      <c r="B80" s="200" t="s">
        <v>266</v>
      </c>
      <c r="C80" s="200" t="s">
        <v>188</v>
      </c>
      <c r="D80" s="201" t="s">
        <v>183</v>
      </c>
      <c r="E80" s="213" t="s">
        <v>336</v>
      </c>
      <c r="F80" s="201" t="s">
        <v>268</v>
      </c>
      <c r="G80" s="201" t="s">
        <v>185</v>
      </c>
      <c r="H80" s="214">
        <v>348056302</v>
      </c>
      <c r="I80" s="214">
        <v>306839749.11000001</v>
      </c>
      <c r="J80" s="214">
        <v>308787853.31628102</v>
      </c>
      <c r="K80" s="214">
        <v>348056302</v>
      </c>
      <c r="L80" s="215">
        <v>9.1499999999999998E-2</v>
      </c>
      <c r="M80" s="216" t="s">
        <v>186</v>
      </c>
      <c r="N80" s="215">
        <f t="shared" si="2"/>
        <v>1.044842612373929E-2</v>
      </c>
      <c r="O80" s="215">
        <f t="shared" si="3"/>
        <v>1.044842612373929E-2</v>
      </c>
    </row>
    <row r="81" spans="1:15" ht="15" customHeight="1">
      <c r="A81" s="212" t="s">
        <v>155</v>
      </c>
      <c r="B81" s="200" t="s">
        <v>260</v>
      </c>
      <c r="C81" s="200" t="s">
        <v>182</v>
      </c>
      <c r="D81" s="201" t="s">
        <v>183</v>
      </c>
      <c r="E81" s="213" t="s">
        <v>337</v>
      </c>
      <c r="F81" s="201" t="s">
        <v>338</v>
      </c>
      <c r="G81" s="201" t="s">
        <v>185</v>
      </c>
      <c r="H81" s="214">
        <v>164757535</v>
      </c>
      <c r="I81" s="214">
        <v>151868123.63999999</v>
      </c>
      <c r="J81" s="214">
        <v>152595502.53340799</v>
      </c>
      <c r="K81" s="214">
        <v>164757535</v>
      </c>
      <c r="L81" s="215">
        <v>0.09</v>
      </c>
      <c r="M81" s="216" t="s">
        <v>186</v>
      </c>
      <c r="N81" s="215">
        <f t="shared" si="2"/>
        <v>5.1633599505681088E-3</v>
      </c>
      <c r="O81" s="215">
        <f t="shared" si="3"/>
        <v>5.1687703106980114E-2</v>
      </c>
    </row>
    <row r="82" spans="1:15" ht="15" customHeight="1">
      <c r="A82" s="212" t="s">
        <v>155</v>
      </c>
      <c r="B82" s="200" t="s">
        <v>260</v>
      </c>
      <c r="C82" s="200" t="s">
        <v>182</v>
      </c>
      <c r="D82" s="201" t="s">
        <v>183</v>
      </c>
      <c r="E82" s="213" t="s">
        <v>337</v>
      </c>
      <c r="F82" s="201" t="s">
        <v>338</v>
      </c>
      <c r="G82" s="201" t="s">
        <v>185</v>
      </c>
      <c r="H82" s="214">
        <v>219824659</v>
      </c>
      <c r="I82" s="214">
        <v>201116080</v>
      </c>
      <c r="J82" s="214">
        <v>202079333.36148</v>
      </c>
      <c r="K82" s="214">
        <v>219824659</v>
      </c>
      <c r="L82" s="215">
        <v>0.09</v>
      </c>
      <c r="M82" s="216" t="s">
        <v>186</v>
      </c>
      <c r="N82" s="215">
        <f t="shared" si="2"/>
        <v>6.8377397720993287E-3</v>
      </c>
      <c r="O82" s="215">
        <f t="shared" si="3"/>
        <v>5.1687703106980114E-2</v>
      </c>
    </row>
    <row r="83" spans="1:15" ht="15" customHeight="1">
      <c r="A83" s="212" t="s">
        <v>155</v>
      </c>
      <c r="B83" s="200" t="s">
        <v>260</v>
      </c>
      <c r="C83" s="200" t="s">
        <v>182</v>
      </c>
      <c r="D83" s="201" t="s">
        <v>183</v>
      </c>
      <c r="E83" s="213" t="s">
        <v>337</v>
      </c>
      <c r="F83" s="201" t="s">
        <v>339</v>
      </c>
      <c r="G83" s="201" t="s">
        <v>185</v>
      </c>
      <c r="H83" s="214">
        <v>109123287</v>
      </c>
      <c r="I83" s="214">
        <v>101970628.75</v>
      </c>
      <c r="J83" s="214">
        <v>102459021.451373</v>
      </c>
      <c r="K83" s="214">
        <v>109123287</v>
      </c>
      <c r="L83" s="215">
        <v>0.09</v>
      </c>
      <c r="M83" s="216" t="s">
        <v>186</v>
      </c>
      <c r="N83" s="215">
        <f t="shared" si="2"/>
        <v>3.4668964625651139E-3</v>
      </c>
      <c r="O83" s="215">
        <f t="shared" si="3"/>
        <v>5.1687703106980114E-2</v>
      </c>
    </row>
    <row r="84" spans="1:15" ht="15" customHeight="1">
      <c r="A84" s="212" t="s">
        <v>155</v>
      </c>
      <c r="B84" s="200" t="s">
        <v>187</v>
      </c>
      <c r="C84" s="200" t="s">
        <v>188</v>
      </c>
      <c r="D84" s="201" t="s">
        <v>183</v>
      </c>
      <c r="E84" s="213" t="s">
        <v>340</v>
      </c>
      <c r="F84" s="201" t="s">
        <v>341</v>
      </c>
      <c r="G84" s="201" t="s">
        <v>185</v>
      </c>
      <c r="H84" s="214">
        <v>420853429</v>
      </c>
      <c r="I84" s="214">
        <v>358573850</v>
      </c>
      <c r="J84" s="214">
        <v>359923882.27447498</v>
      </c>
      <c r="K84" s="214">
        <v>420853429</v>
      </c>
      <c r="L84" s="217">
        <v>0.09</v>
      </c>
      <c r="M84" s="216" t="s">
        <v>186</v>
      </c>
      <c r="N84" s="215">
        <f t="shared" si="2"/>
        <v>1.2178711221073822E-2</v>
      </c>
      <c r="O84" s="215">
        <f t="shared" si="3"/>
        <v>0.11080490161958788</v>
      </c>
    </row>
    <row r="85" spans="1:15">
      <c r="A85" s="212" t="s">
        <v>166</v>
      </c>
      <c r="B85" s="200" t="s">
        <v>251</v>
      </c>
      <c r="C85" s="200" t="s">
        <v>252</v>
      </c>
      <c r="D85" s="201" t="s">
        <v>183</v>
      </c>
      <c r="E85" s="213" t="s">
        <v>342</v>
      </c>
      <c r="F85" s="201" t="s">
        <v>253</v>
      </c>
      <c r="G85" s="201" t="s">
        <v>185</v>
      </c>
      <c r="H85" s="214">
        <v>708060931.50463998</v>
      </c>
      <c r="I85" s="214">
        <v>513151252</v>
      </c>
      <c r="J85" s="214">
        <v>514778960.73591</v>
      </c>
      <c r="K85" s="214">
        <v>708060931.50463998</v>
      </c>
      <c r="L85" s="215">
        <v>0.09</v>
      </c>
      <c r="M85" s="216" t="s">
        <v>186</v>
      </c>
      <c r="N85" s="215">
        <f t="shared" si="2"/>
        <v>1.7418528233995315E-2</v>
      </c>
      <c r="O85" s="215">
        <f t="shared" si="3"/>
        <v>9.054121013185959E-2</v>
      </c>
    </row>
    <row r="86" spans="1:15" ht="15" customHeight="1">
      <c r="A86" s="212" t="s">
        <v>155</v>
      </c>
      <c r="B86" s="200" t="s">
        <v>160</v>
      </c>
      <c r="C86" s="200" t="s">
        <v>182</v>
      </c>
      <c r="D86" s="201" t="s">
        <v>183</v>
      </c>
      <c r="E86" s="213" t="s">
        <v>343</v>
      </c>
      <c r="F86" s="201" t="s">
        <v>344</v>
      </c>
      <c r="G86" s="201" t="s">
        <v>185</v>
      </c>
      <c r="H86" s="214">
        <v>157347122</v>
      </c>
      <c r="I86" s="214">
        <v>137028246.08000001</v>
      </c>
      <c r="J86" s="214">
        <v>137384589.61386901</v>
      </c>
      <c r="K86" s="214">
        <v>157347122</v>
      </c>
      <c r="L86" s="215">
        <v>9.5000000000000001E-2</v>
      </c>
      <c r="M86" s="216" t="s">
        <v>186</v>
      </c>
      <c r="N86" s="215">
        <f t="shared" si="2"/>
        <v>4.6486696924909953E-3</v>
      </c>
      <c r="O86" s="215">
        <f t="shared" si="3"/>
        <v>5.1065723597589631E-2</v>
      </c>
    </row>
    <row r="87" spans="1:15" ht="15" customHeight="1">
      <c r="A87" s="269" t="s">
        <v>154</v>
      </c>
      <c r="B87" s="273"/>
      <c r="C87" s="273"/>
      <c r="D87" s="273"/>
      <c r="E87" s="273"/>
      <c r="F87" s="273"/>
      <c r="G87" s="273"/>
      <c r="H87" s="273"/>
      <c r="I87" s="273"/>
      <c r="J87" s="220">
        <f>SUM(J5:J86)</f>
        <v>28073540076.737198</v>
      </c>
      <c r="K87" s="269"/>
      <c r="L87" s="269"/>
      <c r="M87" s="269"/>
      <c r="N87" s="269"/>
      <c r="O87" s="269"/>
    </row>
    <row r="88" spans="1:15" ht="15" customHeight="1">
      <c r="A88"/>
      <c r="B88"/>
      <c r="C88"/>
      <c r="D88"/>
      <c r="E88"/>
      <c r="F88"/>
      <c r="G88"/>
      <c r="H88"/>
      <c r="I88"/>
      <c r="J88"/>
      <c r="K88"/>
      <c r="L88"/>
      <c r="M88"/>
      <c r="N88"/>
      <c r="O88"/>
    </row>
    <row r="89" spans="1:15">
      <c r="A89"/>
      <c r="B89"/>
      <c r="C89"/>
      <c r="D89"/>
      <c r="E89"/>
      <c r="F89"/>
      <c r="G89"/>
      <c r="H89"/>
      <c r="I89"/>
      <c r="J89"/>
      <c r="K89"/>
      <c r="L89"/>
      <c r="M89"/>
      <c r="N89"/>
      <c r="O89"/>
    </row>
    <row r="90" spans="1:15" ht="15.75">
      <c r="A90" s="221" t="s">
        <v>345</v>
      </c>
      <c r="B90"/>
      <c r="C90" s="222">
        <v>29553527934.193001</v>
      </c>
      <c r="D90"/>
      <c r="E90"/>
      <c r="F90"/>
      <c r="G90"/>
      <c r="H90"/>
      <c r="I90"/>
      <c r="J90" s="223"/>
      <c r="K90"/>
      <c r="L90"/>
      <c r="M90"/>
      <c r="N90"/>
      <c r="O90"/>
    </row>
  </sheetData>
  <mergeCells count="4">
    <mergeCell ref="K87:O87"/>
    <mergeCell ref="A1:B1"/>
    <mergeCell ref="A2:I2"/>
    <mergeCell ref="A87:I8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'6'!_Hlk486413223</vt:lpstr>
      <vt:lpstr>'6'!_Hlk492023274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mfranco</cp:lastModifiedBy>
  <dcterms:created xsi:type="dcterms:W3CDTF">2015-06-05T18:19:34Z</dcterms:created>
  <dcterms:modified xsi:type="dcterms:W3CDTF">2020-06-15T12:34:59Z</dcterms:modified>
</cp:coreProperties>
</file>