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5.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Override PartName="/_xmlsignatures/sig4.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mc:AlternateContent xmlns:mc="http://schemas.openxmlformats.org/markup-compatibility/2006">
    <mc:Choice Requires="x15">
      <x15ac:absPath xmlns:x15ac="http://schemas.microsoft.com/office/spreadsheetml/2010/11/ac" url="\\docs.edgelan\investor\iaf\02-FONDO MUTUO CORTO PLAZO DOLARES AMERICANOS\Balance General Fondo Dolares Americanos\11- BALANCE FONDO MUTUO USD MARZO 2020\"/>
    </mc:Choice>
  </mc:AlternateContent>
  <xr:revisionPtr revIDLastSave="0" documentId="13_ncr:201_{D08A2A01-ADB0-46B1-85FC-2C75C3BA6801}" xr6:coauthVersionLast="45" xr6:coauthVersionMax="45" xr10:uidLastSave="{00000000-0000-0000-0000-000000000000}"/>
  <bookViews>
    <workbookView xWindow="-120" yWindow="-120" windowWidth="29040" windowHeight="15840" tabRatio="713" activeTab="10" xr2:uid="{00000000-000D-0000-FFFF-FFFF00000000}"/>
  </bookViews>
  <sheets>
    <sheet name="indice" sheetId="9" r:id="rId1"/>
    <sheet name="1" sheetId="1" r:id="rId2"/>
    <sheet name="2" sheetId="2" r:id="rId3"/>
    <sheet name="3" sheetId="3" r:id="rId4"/>
    <sheet name="4" sheetId="4" r:id="rId5"/>
    <sheet name="5" sheetId="5" r:id="rId6"/>
    <sheet name="6" sheetId="6" r:id="rId7"/>
    <sheet name="7" sheetId="7" r:id="rId8"/>
    <sheet name="8" sheetId="8" r:id="rId9"/>
    <sheet name="9" sheetId="12" r:id="rId10"/>
    <sheet name="10" sheetId="10" r:id="rId11"/>
    <sheet name="11" sheetId="11" r:id="rId12"/>
  </sheets>
  <definedNames>
    <definedName name="_Hlk486413223" localSheetId="10">'10'!$A$6</definedName>
    <definedName name="_Hlk492023274" localSheetId="10">'10'!$A$62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5" i="11" l="1"/>
  <c r="N6" i="11"/>
  <c r="N7" i="11"/>
  <c r="N8" i="11"/>
  <c r="N9" i="11"/>
  <c r="N10" i="11"/>
  <c r="N11" i="11"/>
  <c r="N12" i="11"/>
  <c r="N13" i="11"/>
  <c r="N14" i="11"/>
  <c r="N15" i="11"/>
  <c r="N16" i="11"/>
  <c r="N17" i="11"/>
  <c r="N18" i="11"/>
  <c r="N19" i="11"/>
  <c r="N20" i="11"/>
  <c r="N21" i="11"/>
  <c r="N22" i="11"/>
  <c r="N23" i="11"/>
  <c r="N24" i="11"/>
  <c r="N25" i="11"/>
  <c r="N26" i="11"/>
  <c r="N27" i="11"/>
  <c r="N28" i="11"/>
  <c r="N29" i="11"/>
  <c r="N30" i="11"/>
  <c r="N31" i="11"/>
  <c r="N32" i="11"/>
  <c r="N33" i="11"/>
  <c r="N34" i="11"/>
  <c r="N35" i="11"/>
  <c r="N36" i="11"/>
  <c r="N37" i="11"/>
  <c r="N38" i="11"/>
  <c r="N39" i="11"/>
  <c r="N40" i="11"/>
  <c r="N41" i="11"/>
  <c r="N42" i="11"/>
  <c r="N43" i="11"/>
  <c r="N44" i="11"/>
  <c r="N45" i="11"/>
  <c r="N46" i="11"/>
  <c r="N47" i="11"/>
  <c r="N48" i="11"/>
  <c r="N49" i="11"/>
  <c r="N50" i="11"/>
  <c r="N51" i="11"/>
  <c r="N52" i="11"/>
  <c r="N53" i="11"/>
  <c r="N54" i="11"/>
  <c r="N55" i="11"/>
  <c r="N56" i="11"/>
  <c r="N57" i="11"/>
  <c r="N58" i="11"/>
  <c r="N59" i="11"/>
  <c r="N60" i="11"/>
  <c r="N61" i="11"/>
  <c r="N62" i="11"/>
  <c r="N63" i="11"/>
  <c r="N64" i="11"/>
  <c r="N65" i="11"/>
  <c r="N66" i="11"/>
  <c r="N67" i="11"/>
  <c r="N68" i="11"/>
  <c r="N69" i="11"/>
  <c r="N70" i="11"/>
  <c r="N71" i="11"/>
  <c r="N72" i="11"/>
  <c r="N73" i="11"/>
  <c r="N74" i="11"/>
  <c r="N75" i="11"/>
  <c r="N76" i="11"/>
  <c r="N77" i="11"/>
  <c r="N78" i="11"/>
  <c r="N79" i="11"/>
  <c r="N80" i="11"/>
  <c r="N81" i="11"/>
  <c r="N82" i="11"/>
  <c r="N83" i="11"/>
  <c r="N84" i="11"/>
  <c r="N85" i="11"/>
  <c r="N86" i="11"/>
  <c r="N87" i="11"/>
  <c r="N88" i="11"/>
  <c r="N89" i="11"/>
  <c r="N90" i="11"/>
  <c r="N91" i="11"/>
  <c r="N92" i="11"/>
  <c r="N93" i="11"/>
  <c r="N94" i="11"/>
  <c r="N95" i="11"/>
  <c r="N96" i="11"/>
  <c r="N97" i="11"/>
  <c r="N98" i="11"/>
  <c r="N99" i="11"/>
  <c r="N100" i="11"/>
  <c r="N101" i="11"/>
  <c r="N102" i="11"/>
  <c r="N103" i="11"/>
  <c r="N104" i="11"/>
  <c r="N105" i="11"/>
  <c r="N106" i="11"/>
  <c r="N107" i="11"/>
  <c r="N108" i="11"/>
  <c r="N109" i="11"/>
  <c r="N110" i="11"/>
  <c r="N111" i="11"/>
  <c r="N112" i="11"/>
  <c r="N113" i="11"/>
  <c r="N114" i="11"/>
  <c r="N115" i="11"/>
  <c r="N116" i="11"/>
  <c r="N117" i="11"/>
  <c r="N118" i="11"/>
  <c r="N119" i="11"/>
  <c r="N120" i="11"/>
  <c r="N121" i="11"/>
  <c r="N122" i="11"/>
  <c r="N123" i="11"/>
  <c r="N124" i="11"/>
  <c r="N125" i="11"/>
  <c r="N126" i="11"/>
  <c r="N127" i="11"/>
  <c r="N128" i="11"/>
  <c r="N129" i="11"/>
  <c r="N130" i="11"/>
  <c r="N131" i="11"/>
  <c r="N132" i="11"/>
  <c r="N133" i="11"/>
  <c r="N134" i="11"/>
  <c r="N135" i="11"/>
  <c r="N4" i="11"/>
  <c r="J136" i="11"/>
  <c r="O135" i="11"/>
  <c r="O134" i="11"/>
  <c r="O133" i="11"/>
  <c r="O132" i="11"/>
  <c r="O131" i="11"/>
  <c r="O130" i="11"/>
  <c r="O129" i="11"/>
  <c r="O128" i="11"/>
  <c r="O127" i="11"/>
  <c r="O126" i="11"/>
  <c r="O125" i="11"/>
  <c r="O124" i="11"/>
  <c r="O123" i="11"/>
  <c r="O122" i="11"/>
  <c r="O121" i="11"/>
  <c r="O120" i="11"/>
  <c r="O119" i="11"/>
  <c r="O118" i="11"/>
  <c r="O117" i="11"/>
  <c r="O116" i="11"/>
  <c r="O115" i="11"/>
  <c r="O114" i="11"/>
  <c r="O113" i="11"/>
  <c r="O112" i="11"/>
  <c r="O111" i="11"/>
  <c r="O110" i="11"/>
  <c r="O109" i="11"/>
  <c r="O108" i="11"/>
  <c r="O107" i="11"/>
  <c r="O106" i="11"/>
  <c r="O105" i="11"/>
  <c r="O104" i="11"/>
  <c r="O103" i="11"/>
  <c r="O102" i="11"/>
  <c r="O101" i="11"/>
  <c r="O100" i="11"/>
  <c r="O99" i="11"/>
  <c r="O98" i="11"/>
  <c r="O97" i="11"/>
  <c r="O96" i="11"/>
  <c r="O95" i="11"/>
  <c r="O94" i="11"/>
  <c r="O93" i="11"/>
  <c r="O92" i="11"/>
  <c r="O91" i="11"/>
  <c r="O90" i="11"/>
  <c r="O89" i="11"/>
  <c r="O88" i="11"/>
  <c r="O87" i="11"/>
  <c r="O86" i="11"/>
  <c r="O85" i="11"/>
  <c r="O84" i="11"/>
  <c r="O83" i="11"/>
  <c r="O82" i="11"/>
  <c r="O81" i="11"/>
  <c r="O80" i="11"/>
  <c r="O79" i="11"/>
  <c r="O78" i="11"/>
  <c r="O77" i="11"/>
  <c r="O76" i="11"/>
  <c r="O75" i="11"/>
  <c r="O74" i="11"/>
  <c r="O73" i="11"/>
  <c r="O72" i="11"/>
  <c r="O71" i="11"/>
  <c r="O70" i="11"/>
  <c r="O69" i="11"/>
  <c r="O68" i="11"/>
  <c r="O67" i="11"/>
  <c r="O66" i="11"/>
  <c r="O65" i="11"/>
  <c r="O64" i="11"/>
  <c r="O63" i="11"/>
  <c r="O62" i="11"/>
  <c r="O61" i="11"/>
  <c r="O60" i="11"/>
  <c r="O59" i="11"/>
  <c r="O58" i="11"/>
  <c r="O57" i="11"/>
  <c r="O56" i="11"/>
  <c r="O55" i="11"/>
  <c r="O54" i="11"/>
  <c r="O53" i="11"/>
  <c r="O52" i="11"/>
  <c r="O51" i="11"/>
  <c r="O50" i="11"/>
  <c r="O49" i="11"/>
  <c r="O48" i="11"/>
  <c r="O47" i="11"/>
  <c r="O46" i="11"/>
  <c r="O45" i="11"/>
  <c r="O44" i="11"/>
  <c r="O43" i="11"/>
  <c r="O42" i="11"/>
  <c r="O41" i="11"/>
  <c r="O40" i="11"/>
  <c r="O39" i="11"/>
  <c r="O38" i="11"/>
  <c r="O37" i="11"/>
  <c r="O36" i="11"/>
  <c r="O35" i="11"/>
  <c r="O34" i="11"/>
  <c r="O33" i="11"/>
  <c r="O32" i="11"/>
  <c r="O31" i="11"/>
  <c r="O30" i="11"/>
  <c r="O29" i="11"/>
  <c r="O28" i="11"/>
  <c r="O27" i="11"/>
  <c r="O26" i="11"/>
  <c r="O25" i="11"/>
  <c r="O24" i="11"/>
  <c r="O23" i="11"/>
  <c r="O22" i="11"/>
  <c r="O21" i="11"/>
  <c r="O20" i="11"/>
  <c r="O19" i="11"/>
  <c r="O18" i="11"/>
  <c r="O17" i="11"/>
  <c r="O16" i="11"/>
  <c r="O15" i="11"/>
  <c r="O14" i="11"/>
  <c r="O13" i="11"/>
  <c r="O12" i="11"/>
  <c r="O11" i="11"/>
  <c r="O10" i="11"/>
  <c r="O9" i="11"/>
  <c r="O8" i="11"/>
  <c r="O7" i="11"/>
  <c r="O6" i="11"/>
  <c r="O5" i="11"/>
  <c r="O4" i="11"/>
  <c r="C139" i="10"/>
  <c r="C113" i="10"/>
  <c r="B113" i="10"/>
  <c r="E71" i="10"/>
  <c r="E70" i="10"/>
  <c r="E69" i="10"/>
  <c r="E53" i="10"/>
  <c r="E52" i="10"/>
  <c r="E13" i="7"/>
  <c r="E12" i="2"/>
  <c r="C9" i="1"/>
  <c r="E5" i="1"/>
  <c r="C5" i="1"/>
  <c r="C10" i="9"/>
  <c r="B4" i="1"/>
  <c r="C4" i="3"/>
  <c r="E17" i="1"/>
  <c r="E23" i="1"/>
  <c r="E24" i="1"/>
  <c r="C17" i="1"/>
  <c r="C23" i="1"/>
  <c r="C24" i="1"/>
  <c r="B106" i="10"/>
  <c r="C72" i="10"/>
  <c r="C148" i="10"/>
  <c r="B148" i="10"/>
  <c r="B139" i="10"/>
  <c r="C131" i="10"/>
  <c r="B131" i="10"/>
  <c r="C106" i="10"/>
  <c r="E72" i="10"/>
  <c r="C14" i="7"/>
  <c r="D14" i="7"/>
  <c r="E10" i="7"/>
  <c r="E11" i="7"/>
  <c r="E12" i="7"/>
  <c r="E14" i="7"/>
  <c r="C23" i="5"/>
  <c r="E15" i="7"/>
  <c r="C14" i="2"/>
  <c r="E7" i="2"/>
  <c r="O4" i="9"/>
  <c r="A2" i="11"/>
  <c r="B4" i="8"/>
  <c r="D6" i="4"/>
  <c r="C6" i="4"/>
  <c r="D5" i="5"/>
  <c r="C5" i="5"/>
  <c r="D5" i="6"/>
  <c r="C5" i="6"/>
  <c r="E5" i="8"/>
  <c r="C5" i="8"/>
  <c r="B4" i="7"/>
  <c r="E6" i="7"/>
  <c r="B4" i="6"/>
  <c r="B4" i="5"/>
  <c r="B4" i="4"/>
  <c r="D16" i="4"/>
  <c r="D12" i="4"/>
  <c r="E5" i="3"/>
  <c r="D5" i="3"/>
  <c r="D17" i="4"/>
  <c r="E6" i="2"/>
  <c r="E14" i="2"/>
  <c r="B4" i="2"/>
  <c r="C31" i="5"/>
  <c r="C16" i="5"/>
  <c r="D31" i="5"/>
  <c r="D23" i="5"/>
  <c r="D16" i="5"/>
  <c r="D12" i="5"/>
  <c r="D17" i="5"/>
  <c r="D25" i="5"/>
  <c r="D32" i="5"/>
  <c r="D34" i="5"/>
  <c r="C12" i="5"/>
  <c r="C17" i="5"/>
  <c r="C25" i="5"/>
  <c r="C32" i="5"/>
  <c r="C34" i="5"/>
  <c r="E23" i="8"/>
  <c r="E17" i="8"/>
  <c r="C17" i="8"/>
  <c r="D19" i="6"/>
  <c r="C19" i="6"/>
  <c r="D13" i="6"/>
  <c r="C13" i="6"/>
  <c r="D29" i="4"/>
  <c r="C29" i="4"/>
  <c r="D22" i="4"/>
  <c r="D23" i="4"/>
  <c r="C22" i="4"/>
  <c r="C16" i="4"/>
  <c r="C12" i="4"/>
  <c r="E18" i="3"/>
  <c r="D18" i="3"/>
  <c r="E12" i="3"/>
  <c r="D12" i="3"/>
  <c r="E11" i="2"/>
  <c r="E10" i="2"/>
  <c r="E24" i="8"/>
  <c r="D20" i="6"/>
  <c r="C17" i="4"/>
  <c r="C23" i="4"/>
  <c r="C30" i="4"/>
  <c r="C32" i="4"/>
  <c r="E19" i="3"/>
  <c r="C20" i="6"/>
  <c r="D30" i="4"/>
  <c r="D32" i="4"/>
  <c r="D19" i="3"/>
  <c r="C23" i="8"/>
  <c r="C24" i="8"/>
  <c r="E13" i="2"/>
  <c r="D14" i="2"/>
  <c r="E15" i="2"/>
</calcChain>
</file>

<file path=xl/sharedStrings.xml><?xml version="1.0" encoding="utf-8"?>
<sst xmlns="http://schemas.openxmlformats.org/spreadsheetml/2006/main" count="1370" uniqueCount="399">
  <si>
    <t>FONDO MUTUO CORTO PLAZO DOLARES AMERICANOS</t>
  </si>
  <si>
    <t>G</t>
  </si>
  <si>
    <t>Saldo de Caja al inicio del año</t>
  </si>
  <si>
    <t>Actividades Operativas</t>
  </si>
  <si>
    <t>Causa de Las Variaciones de efectivo</t>
  </si>
  <si>
    <t>Cambios en activos y pasivos operativos</t>
  </si>
  <si>
    <t>Aumento o disminucion deudores por operaciones</t>
  </si>
  <si>
    <t>Aumento o Disminucion intereses a cobrar</t>
  </si>
  <si>
    <t>Aumentoo disminución en acreedores por operaciones</t>
  </si>
  <si>
    <t>Aumento o disminución en otros pasivos</t>
  </si>
  <si>
    <t>Flujo neto generado por actividades operativas</t>
  </si>
  <si>
    <t>Actividades de financiación</t>
  </si>
  <si>
    <t>Rescate</t>
  </si>
  <si>
    <t>Aumento o disminución de inversiones</t>
  </si>
  <si>
    <t>Suscripciones</t>
  </si>
  <si>
    <t>Flujo Neto de efectivo por actividades de financiación</t>
  </si>
  <si>
    <t>Saldo final de efectivos</t>
  </si>
  <si>
    <t>ESTADO DE VARIACIÓN DEL ACTIVO NETO</t>
  </si>
  <si>
    <t>CUENTAS</t>
  </si>
  <si>
    <t>APORTANTES</t>
  </si>
  <si>
    <t>RESULTADOS</t>
  </si>
  <si>
    <t>Saldo al inicio del periodo</t>
  </si>
  <si>
    <t>Movimientos del periodo</t>
  </si>
  <si>
    <t>Rescates</t>
  </si>
  <si>
    <t>Resultado del Periodo</t>
  </si>
  <si>
    <t>Saldo al final del periodo</t>
  </si>
  <si>
    <t>INGRESOS</t>
  </si>
  <si>
    <t>Resultado por Tenencia</t>
  </si>
  <si>
    <t xml:space="preserve">Intereses </t>
  </si>
  <si>
    <t xml:space="preserve">Otros </t>
  </si>
  <si>
    <t>Total Ingresos</t>
  </si>
  <si>
    <t>EGRESOS</t>
  </si>
  <si>
    <t>Comisión por Administración</t>
  </si>
  <si>
    <t xml:space="preserve">- Gastos de Ventas </t>
  </si>
  <si>
    <t>Comisión por Corretaje</t>
  </si>
  <si>
    <t>Otros Egresos</t>
  </si>
  <si>
    <t>Total Egresos</t>
  </si>
  <si>
    <t>Resultado del Ejercicio</t>
  </si>
  <si>
    <t>(EN MONEDA EXTRANJERA)</t>
  </si>
  <si>
    <t>ACTIVOS</t>
  </si>
  <si>
    <t>ACTIVO CORRIENTE</t>
  </si>
  <si>
    <t>DISPONIBILIDADES</t>
  </si>
  <si>
    <t>Bancos</t>
  </si>
  <si>
    <t xml:space="preserve">INVERSIONES </t>
  </si>
  <si>
    <t>Titulo de Renta Variable</t>
  </si>
  <si>
    <t>ACTIVO NO CORRIENTE</t>
  </si>
  <si>
    <t>Total de Activo Bruto</t>
  </si>
  <si>
    <t xml:space="preserve">PASIVOS </t>
  </si>
  <si>
    <t xml:space="preserve">PASIVO </t>
  </si>
  <si>
    <t>ACREEDORES POR OPERACIONES</t>
  </si>
  <si>
    <t>Comisiones a Pagar a la Administradora</t>
  </si>
  <si>
    <t>Rescates a Pagar</t>
  </si>
  <si>
    <t xml:space="preserve">Total Pasivo </t>
  </si>
  <si>
    <t>Activo Neto</t>
  </si>
  <si>
    <t>Cuotas partes en circulación</t>
  </si>
  <si>
    <t>Valor cuota parte al cierre</t>
  </si>
  <si>
    <t>(EN MONEDA LOCAL)</t>
  </si>
  <si>
    <t>TOTAL ACTIVO CORRIENTE</t>
  </si>
  <si>
    <t>TOTAL ACTIVO NO CORRIENTE</t>
  </si>
  <si>
    <t>(Moneda Local)</t>
  </si>
  <si>
    <t>Tipo de cambio Vendedor</t>
  </si>
  <si>
    <t>Desde</t>
  </si>
  <si>
    <t>Comparativo</t>
  </si>
  <si>
    <t>FECHA DE REPORTE</t>
  </si>
  <si>
    <t>USD</t>
  </si>
  <si>
    <t>Aumento o disminución en acreedores por operaciones</t>
  </si>
  <si>
    <t>Estados Financieros</t>
  </si>
  <si>
    <t>(Anexo D)</t>
  </si>
  <si>
    <t>Índice</t>
  </si>
  <si>
    <t>NOTAS A LOS ESTADOS FINANCIEROS</t>
  </si>
  <si>
    <t>Fondo Mutuo Corto Plazo Dólares Americanos</t>
  </si>
  <si>
    <t>ESTADO DE VARIACION DEL ACTIVO NETO EN DOLARES AMERICANOS</t>
  </si>
  <si>
    <t>ESTADO DE FLUJO DE CAJA EN DOLARES AMERICANOS</t>
  </si>
  <si>
    <t>ESTADO DE RESULTADO EN DOLARES AMERICANOS</t>
  </si>
  <si>
    <t>BALANCE GENERAL EN DOLARES AMERICANOS</t>
  </si>
  <si>
    <t>BALANCE GENERAL EN GUARANIES</t>
  </si>
  <si>
    <t>ESTADO DE RESULTADO EN GUARANIES</t>
  </si>
  <si>
    <t>ESTADO DE VARIACION DEL ACTIVO NETO EN GUARANIES</t>
  </si>
  <si>
    <t>ESTADO DE FLUJO DE CAJA EN GUARANIES</t>
  </si>
  <si>
    <t>Nota  1 – INFORMACIÓN BÁSICA DEL FONDO EN MONEDA EXTRANJERA</t>
  </si>
  <si>
    <r>
      <t>-</t>
    </r>
    <r>
      <rPr>
        <sz val="7"/>
        <color theme="1"/>
        <rFont val="Times New Roman"/>
        <family val="1"/>
      </rPr>
      <t xml:space="preserve">       </t>
    </r>
    <r>
      <rPr>
        <b/>
        <sz val="12"/>
        <color theme="1"/>
        <rFont val="Arial"/>
        <family val="2"/>
      </rPr>
      <t xml:space="preserve"> Naturaleza jurídica : </t>
    </r>
    <r>
      <rPr>
        <sz val="12"/>
        <color theme="1"/>
        <rFont val="Arial"/>
        <family val="2"/>
      </rPr>
      <t xml:space="preserve">       Fondos Mutuos </t>
    </r>
  </si>
  <si>
    <r>
      <t>-</t>
    </r>
    <r>
      <rPr>
        <sz val="7"/>
        <color theme="1"/>
        <rFont val="Times New Roman"/>
        <family val="1"/>
      </rPr>
      <t xml:space="preserve">       </t>
    </r>
    <r>
      <rPr>
        <sz val="12"/>
        <color theme="1"/>
        <rFont val="Arial"/>
        <family val="2"/>
      </rPr>
      <t>Autorizados por Resolución Nro. 34 E/17 de fecha 24 de Agosto de 2017 de la Comisión Nacional de Valores</t>
    </r>
    <r>
      <rPr>
        <b/>
        <sz val="12"/>
        <color theme="1"/>
        <rFont val="Arial"/>
        <family val="2"/>
      </rPr>
      <t>;</t>
    </r>
  </si>
  <si>
    <r>
      <t>-</t>
    </r>
    <r>
      <rPr>
        <sz val="7"/>
        <color theme="1"/>
        <rFont val="Times New Roman"/>
        <family val="1"/>
      </rPr>
      <t xml:space="preserve">       </t>
    </r>
    <r>
      <rPr>
        <sz val="12"/>
        <color theme="1"/>
        <rFont val="Arial"/>
        <family val="2"/>
      </rPr>
      <t>El Fondo Mutuo es el tipo de fondo de Instrumentos de Renta Fija que se define como aquel que establezca en su política de inversiones como porcentaje mínimo de inversión en instrumentos de deuda o pasivos el 100% del patrimonio, y cuya duración promedio es mayor a noventa (90) días y hasta quinientos cuarenta (540) días. Plazo de Vigencia: Indefinido; este fondo está dirigido principalmente, a personas físicas y personas jurídicas que necesiten liquidez, que tengan un perfil de riesgo bajo o un horizonte de inversión de corto plazo, y a inversionistas que deseen optimizar el manejo de su disponibilidad de caja.</t>
    </r>
  </si>
  <si>
    <r>
      <t>-</t>
    </r>
    <r>
      <rPr>
        <sz val="7"/>
        <color theme="1"/>
        <rFont val="Times New Roman"/>
        <family val="1"/>
      </rPr>
      <t xml:space="preserve">       </t>
    </r>
    <r>
      <rPr>
        <sz val="12"/>
        <color theme="1"/>
        <rFont val="Arial"/>
        <family val="2"/>
      </rPr>
      <t>Como política sana de diversificación de inversiones, se buscará no mantener títulos-valores de un mismo emisor, aceptante o garante que representen más del 10% (diez por ciento) del portafolio del FONDO MUTUO. Además buscará mantener un límite máximo de inversión por grupo empresarial y sus personas relacionadas de hasta 25% del activo del fondo. Quedan exceptuados los títulos emitidos por los Tesoros Nacionales, Bancos Centrales y otras Entidades Estatales.</t>
    </r>
  </si>
  <si>
    <r>
      <t>-</t>
    </r>
    <r>
      <rPr>
        <sz val="7"/>
        <color theme="1"/>
        <rFont val="Times New Roman"/>
        <family val="1"/>
      </rPr>
      <t xml:space="preserve">       </t>
    </r>
    <r>
      <rPr>
        <sz val="12"/>
        <color theme="1"/>
        <rFont val="Arial"/>
        <family val="2"/>
      </rPr>
      <t>El reglamento interno de del Fondo fue aprobado por Resolución Nro. 34 E/17 de fecha 24 de Agosto de 2017, de la Comisión Nacional de Valores.</t>
    </r>
  </si>
  <si>
    <t>Nota  2 – Información sobre la Administradora</t>
  </si>
  <si>
    <t>2.1 - INVESTOR ADMINISTRADORA DE FONDOS PATRIMONIALES DE INVERSION  SOCIEDAD ANÓNIMA ha sido constituida legalmente bajo las leyes de la República del Paraguay. Su constitución ha sido formalizada ante el escribano Publico Luis Enrique Peroni Giralt  por Escritura Publica Nº 1.201 en fecha 20 de diciembre de 2016. Se encuentra inscripta en los Registros Públicos de Comercio, bajo el Numero 7612 serie 1 folio 1 y siguientes, de la sección contratos de fecha 18 de enero de 2017.</t>
  </si>
  <si>
    <r>
      <t>-</t>
    </r>
    <r>
      <rPr>
        <sz val="7"/>
        <color theme="1"/>
        <rFont val="Times New Roman"/>
        <family val="1"/>
      </rPr>
      <t xml:space="preserve">       </t>
    </r>
    <r>
      <rPr>
        <sz val="12"/>
        <color theme="1"/>
        <rFont val="Arial"/>
        <family val="2"/>
      </rPr>
      <t>Fue inscripta en la Comisión Nacional de Valores por medio de la Resolución Nro. 34 E/17 de fecha 24 de Agosto de 2017 de la Comisión Nacional de Valores</t>
    </r>
    <r>
      <rPr>
        <b/>
        <sz val="12"/>
        <color theme="1"/>
        <rFont val="Arial"/>
        <family val="2"/>
      </rPr>
      <t>;</t>
    </r>
  </si>
  <si>
    <t>Nota 3.- Principales políticas y prácticas contables aplicadas.</t>
  </si>
  <si>
    <t>3.1 Los Estados Financieros han sido preparados de acuerdo a las normas establecidas por la comisión Nacional de Valores y Normas Internacionales de Información Financiera</t>
  </si>
  <si>
    <t xml:space="preserve">3.2. La moneda de cuenta </t>
  </si>
  <si>
    <t>3.3 Política de Constitución de Previsiones:</t>
  </si>
  <si>
    <t xml:space="preserve">La entidad no tiene saldos de clientes, por tanto no existen partidas que requieran la constitución de previsiones. </t>
  </si>
  <si>
    <t>3.5 – Valuación de las Inversiones</t>
  </si>
  <si>
    <r>
      <t xml:space="preserve"> </t>
    </r>
    <r>
      <rPr>
        <sz val="12"/>
        <color theme="1"/>
        <rFont val="Arial"/>
        <family val="2"/>
      </rPr>
      <t>Las inversiones (Bonos y CDA en cartera), se exponen a sus valores actualizados. Las diferencias  se exponen en el estado de resultados en el rubro intereses ganados</t>
    </r>
    <r>
      <rPr>
        <sz val="11"/>
        <color theme="1"/>
        <rFont val="Calibri"/>
        <family val="2"/>
        <scheme val="minor"/>
      </rPr>
      <t>.</t>
    </r>
  </si>
  <si>
    <t>3.6 Política de Reconocimiento de Ingresos:</t>
  </si>
  <si>
    <r>
      <t>Los ingresos son reconocidos con base en el criterio de lo devengado, de conformidad con las disposiciones de las Normas contables</t>
    </r>
    <r>
      <rPr>
        <b/>
        <sz val="12"/>
        <color theme="1"/>
        <rFont val="Arial"/>
        <family val="2"/>
      </rPr>
      <t>.</t>
    </r>
  </si>
  <si>
    <t xml:space="preserve">3.7  Flujo de Efectivo  </t>
  </si>
  <si>
    <t>3.13 Tipos de cambio utilizados para convertir en moneda nacional los saldos en Moneda Extranjera:</t>
  </si>
  <si>
    <t>Periodo actual</t>
  </si>
  <si>
    <t>Periodo anterior</t>
  </si>
  <si>
    <t>Tipo de cambio comprador</t>
  </si>
  <si>
    <t>Tipo de cambio vendedor</t>
  </si>
  <si>
    <r>
      <t>a)</t>
    </r>
    <r>
      <rPr>
        <b/>
        <sz val="7"/>
        <color theme="1"/>
        <rFont val="Times New Roman"/>
        <family val="1"/>
      </rPr>
      <t xml:space="preserve">    </t>
    </r>
    <r>
      <rPr>
        <b/>
        <sz val="12"/>
        <color theme="1"/>
        <rFont val="Arial"/>
        <family val="2"/>
      </rPr>
      <t>Posición en moneda extranjera</t>
    </r>
  </si>
  <si>
    <t>Detalle</t>
  </si>
  <si>
    <t>Moneda extranjera clase</t>
  </si>
  <si>
    <t>Moneda extranjera Monto</t>
  </si>
  <si>
    <t>Cambio vigente</t>
  </si>
  <si>
    <t>Saldo periodo actual (Gs.)</t>
  </si>
  <si>
    <t>Activos</t>
  </si>
  <si>
    <t>Pasivos</t>
  </si>
  <si>
    <t>NO APLICABLE. Los fondos se constituyeron y registran en moneda extranjera, y su conversión a Guaraníes se efectúa al cierre al solo efecto de su presentación a los entes reguladores.</t>
  </si>
  <si>
    <r>
      <t>b)</t>
    </r>
    <r>
      <rPr>
        <b/>
        <sz val="7"/>
        <color theme="1"/>
        <rFont val="Times New Roman"/>
        <family val="1"/>
      </rPr>
      <t xml:space="preserve">    </t>
    </r>
    <r>
      <rPr>
        <b/>
        <sz val="12"/>
        <color theme="1"/>
        <rFont val="Arial"/>
        <family val="2"/>
      </rPr>
      <t>Diferencia de cambio en Moneda Extranjera</t>
    </r>
  </si>
  <si>
    <r>
      <t>Ø</t>
    </r>
    <r>
      <rPr>
        <sz val="7"/>
        <color theme="1"/>
        <rFont val="Times New Roman"/>
        <family val="1"/>
      </rPr>
      <t xml:space="preserve">  </t>
    </r>
    <r>
      <rPr>
        <u/>
        <sz val="12"/>
        <color theme="1"/>
        <rFont val="Arial"/>
        <family val="2"/>
      </rPr>
      <t>Comisión de administración</t>
    </r>
    <r>
      <rPr>
        <sz val="12"/>
        <color theme="1"/>
        <rFont val="Arial"/>
        <family val="2"/>
      </rPr>
      <t xml:space="preserve">: 1,10% nominal anual (base 365) IVA incluido sobre el patrimonio neto de pre cierre administrado. La comisión se devenga diariamente y se cobra mensualmente. </t>
    </r>
  </si>
  <si>
    <r>
      <t>Ø</t>
    </r>
    <r>
      <rPr>
        <sz val="7"/>
        <color theme="1"/>
        <rFont val="Times New Roman"/>
        <family val="1"/>
      </rPr>
      <t xml:space="preserve">  </t>
    </r>
    <r>
      <rPr>
        <u/>
        <sz val="12"/>
        <color theme="1"/>
        <rFont val="Arial"/>
        <family val="2"/>
      </rPr>
      <t>Comisiones propias de las operaciones de inversión</t>
    </r>
    <r>
      <rPr>
        <sz val="12"/>
        <color theme="1"/>
        <rFont val="Arial"/>
        <family val="2"/>
      </rPr>
      <t>: de 0% a 0,50% del monto negociado (incluye comisión de intermediación por transacciones bursátiles o extrabursátiles) y arancel BVPASA 0,025% del monto negociado también.</t>
    </r>
  </si>
  <si>
    <r>
      <t>Ø</t>
    </r>
    <r>
      <rPr>
        <sz val="7"/>
        <color theme="1"/>
        <rFont val="Times New Roman"/>
        <family val="1"/>
      </rPr>
      <t xml:space="preserve">  </t>
    </r>
    <r>
      <rPr>
        <u/>
        <sz val="12"/>
        <color theme="1"/>
        <rFont val="Arial"/>
        <family val="2"/>
      </rPr>
      <t xml:space="preserve">Gastos y comisiones bancarias: </t>
    </r>
    <r>
      <rPr>
        <sz val="12"/>
        <color theme="1"/>
        <rFont val="Arial"/>
        <family val="2"/>
      </rPr>
      <t>mantenimiento de cuentas, transferencias interbancarias y otras de similar naturaleza).</t>
    </r>
  </si>
  <si>
    <r>
      <t>c)</t>
    </r>
    <r>
      <rPr>
        <b/>
        <sz val="7"/>
        <color theme="1"/>
        <rFont val="Times New Roman"/>
        <family val="1"/>
      </rPr>
      <t xml:space="preserve">    </t>
    </r>
    <r>
      <rPr>
        <b/>
        <sz val="12"/>
        <color theme="1"/>
        <rFont val="Arial"/>
        <family val="2"/>
      </rPr>
      <t>Gastos operacionales y comisiones de la administradora con cargo al Fondo:</t>
    </r>
  </si>
  <si>
    <t>Concepto</t>
  </si>
  <si>
    <t>Comisiones por Administración</t>
  </si>
  <si>
    <t>Otros</t>
  </si>
  <si>
    <t>TOTAL</t>
  </si>
  <si>
    <t>Mes</t>
  </si>
  <si>
    <t>Valor cuota</t>
  </si>
  <si>
    <t>Patrimonio Neto del Fondo</t>
  </si>
  <si>
    <t>N° de Partícipes</t>
  </si>
  <si>
    <t>1er. Trimestre</t>
  </si>
  <si>
    <t>Enero</t>
  </si>
  <si>
    <t>Febrero</t>
  </si>
  <si>
    <t>Marzo</t>
  </si>
  <si>
    <t>2do. Trimestre</t>
  </si>
  <si>
    <t>Abril</t>
  </si>
  <si>
    <t>Mayo</t>
  </si>
  <si>
    <t>Junio</t>
  </si>
  <si>
    <t>3er. Trimestre</t>
  </si>
  <si>
    <t>Julio</t>
  </si>
  <si>
    <t>Agosto</t>
  </si>
  <si>
    <t>Setiembre</t>
  </si>
  <si>
    <t>4to. Trimestre</t>
  </si>
  <si>
    <t>Octubre</t>
  </si>
  <si>
    <t>Noviembre</t>
  </si>
  <si>
    <t>Diciembre</t>
  </si>
  <si>
    <t>4.- COMPOSICIÓN DE LAS CUENTAS</t>
  </si>
  <si>
    <t>4.1 - DIPONIBILIDADES</t>
  </si>
  <si>
    <t>Efectivos en Dólares americanos depositadas en bancos e INVESTOR CASA DE BOLSA S.A.</t>
  </si>
  <si>
    <t>Banco Familiar Cta. Cte.</t>
  </si>
  <si>
    <t>Valores al Cobro</t>
  </si>
  <si>
    <t>4.3 – ACREEDORES  POR OPERACIONES</t>
  </si>
  <si>
    <t>Comisión por Administración ( en usd)</t>
  </si>
  <si>
    <t>INGRESOS FINANCIEROS</t>
  </si>
  <si>
    <t>CONCEPTO</t>
  </si>
  <si>
    <t>INTERESES GANADOS EN OPERACIONES</t>
  </si>
  <si>
    <t>GANANCIA EN OPERACIONES</t>
  </si>
  <si>
    <t xml:space="preserve">EGRESOS OPERATIVOS </t>
  </si>
  <si>
    <t>COMISIONES DE ADM. DEVENGADOS</t>
  </si>
  <si>
    <t>PERDIDA EN OPERACIONES</t>
  </si>
  <si>
    <t>CUADRO DE INVERSIONES</t>
  </si>
  <si>
    <t>Instrumento</t>
  </si>
  <si>
    <t>Emisor</t>
  </si>
  <si>
    <t>Fecha de vencimiento</t>
  </si>
  <si>
    <t>Total de las Inversiones</t>
  </si>
  <si>
    <t>INFORME DEL SINDICO</t>
  </si>
  <si>
    <t>Señores accionistas de</t>
  </si>
  <si>
    <t>Es mi informe.</t>
  </si>
  <si>
    <t>Juan José Talavera</t>
  </si>
  <si>
    <t>Síndico Titular</t>
  </si>
  <si>
    <t>NOTAS A LOS ESTADOS CONTABLES</t>
  </si>
  <si>
    <t>Sector</t>
  </si>
  <si>
    <t>Pais</t>
  </si>
  <si>
    <t>Fecha de Compra</t>
  </si>
  <si>
    <t>Moneda</t>
  </si>
  <si>
    <t>Monto</t>
  </si>
  <si>
    <t>Valor de compra</t>
  </si>
  <si>
    <t>Valor contable</t>
  </si>
  <si>
    <t>Valor Nominal</t>
  </si>
  <si>
    <t>Tasa de interés</t>
  </si>
  <si>
    <t>% de las Inversiones según Reglam. Interno</t>
  </si>
  <si>
    <t>% de las Inversiones con relación al patrimonio neto del fondo</t>
  </si>
  <si>
    <t>% de las Inversiones por grupo económico</t>
  </si>
  <si>
    <t>CDA</t>
  </si>
  <si>
    <t xml:space="preserve">BANCO ATLAS S.A. </t>
  </si>
  <si>
    <t>Financiero (Bancos)</t>
  </si>
  <si>
    <t>Paraguay</t>
  </si>
  <si>
    <t>Dólares Americanos</t>
  </si>
  <si>
    <t>10.00%</t>
  </si>
  <si>
    <t>Bonos Subordinados</t>
  </si>
  <si>
    <t>BANCO BILBAO VIZCAYA ARGENTARIA PARAGUAY S.A.</t>
  </si>
  <si>
    <t>26/03/2018</t>
  </si>
  <si>
    <t>05/11/2021</t>
  </si>
  <si>
    <t>01/02/2018</t>
  </si>
  <si>
    <t>06/03/2018</t>
  </si>
  <si>
    <t>BANCO RIO S.A.E.C.A.</t>
  </si>
  <si>
    <t>BANCO BASA S.A.</t>
  </si>
  <si>
    <t>10/08/2020</t>
  </si>
  <si>
    <t xml:space="preserve">BANCO CONTINENTAL S.A.E.C.A. </t>
  </si>
  <si>
    <t>16/10/2018</t>
  </si>
  <si>
    <t>21/10/2020</t>
  </si>
  <si>
    <t>FIC S.A. DE FINANZAS</t>
  </si>
  <si>
    <t>Financiero (Financieras)</t>
  </si>
  <si>
    <t>28/12/2018</t>
  </si>
  <si>
    <t>24/06/2020</t>
  </si>
  <si>
    <t xml:space="preserve">BANCO FAMILIAR S.A.E.C.A. </t>
  </si>
  <si>
    <t>Bonos Financieros</t>
  </si>
  <si>
    <t>29/08/2019</t>
  </si>
  <si>
    <t>20/04/2023</t>
  </si>
  <si>
    <t>20/03/2019</t>
  </si>
  <si>
    <t>18/11/2022</t>
  </si>
  <si>
    <t>BANCO ITAU PARAGUAY S.A.</t>
  </si>
  <si>
    <t>22/11/2019</t>
  </si>
  <si>
    <t>18/11/2019</t>
  </si>
  <si>
    <t>13/12/2019</t>
  </si>
  <si>
    <t>22/01/2020</t>
  </si>
  <si>
    <t>15/04/2019</t>
  </si>
  <si>
    <t>13/02/2020</t>
  </si>
  <si>
    <t>13/04/2020</t>
  </si>
  <si>
    <t>15/06/2020</t>
  </si>
  <si>
    <t>22/04/2019</t>
  </si>
  <si>
    <t>27/07/2020</t>
  </si>
  <si>
    <t>25/04/2019</t>
  </si>
  <si>
    <t>BANCO REGIONAL S.A.E.C.A.</t>
  </si>
  <si>
    <t xml:space="preserve">SUDAMERIS BANK S.A.E.C.A. </t>
  </si>
  <si>
    <t>22/05/2019</t>
  </si>
  <si>
    <t>18/05/2020</t>
  </si>
  <si>
    <t>22/05/2020</t>
  </si>
  <si>
    <t>24/05/2019</t>
  </si>
  <si>
    <t>01/06/2020</t>
  </si>
  <si>
    <t>CRISOL Y ENCARNACION FINANCIERA S.A.E.C.A.</t>
  </si>
  <si>
    <t>27/05/2019</t>
  </si>
  <si>
    <t>05/10/2020</t>
  </si>
  <si>
    <t>21/06/2019</t>
  </si>
  <si>
    <t>17/07/2020</t>
  </si>
  <si>
    <t>22/07/2020</t>
  </si>
  <si>
    <t>30/07/2020</t>
  </si>
  <si>
    <t>02/07/2019</t>
  </si>
  <si>
    <t>13/07/2020</t>
  </si>
  <si>
    <t>10/04/2020</t>
  </si>
  <si>
    <t>10/07/2019</t>
  </si>
  <si>
    <t>19/10/2020</t>
  </si>
  <si>
    <t>12/07/2019</t>
  </si>
  <si>
    <t>17/09/2020</t>
  </si>
  <si>
    <t>BANCO GNB PARAGUAY S.A.</t>
  </si>
  <si>
    <t>15/07/2019</t>
  </si>
  <si>
    <t>27/08/2021</t>
  </si>
  <si>
    <t>19/07/2019</t>
  </si>
  <si>
    <t>22/09/2020</t>
  </si>
  <si>
    <t>13/10/2020</t>
  </si>
  <si>
    <t>30/07/2019</t>
  </si>
  <si>
    <t>30/09/2020</t>
  </si>
  <si>
    <t>06/08/2019</t>
  </si>
  <si>
    <t>17/11/2020</t>
  </si>
  <si>
    <t>23/11/2020</t>
  </si>
  <si>
    <t>07/08/2019</t>
  </si>
  <si>
    <t>25/05/2023</t>
  </si>
  <si>
    <t>22/08/2019</t>
  </si>
  <si>
    <t>30/11/2020</t>
  </si>
  <si>
    <t>01/02/2021</t>
  </si>
  <si>
    <t>18/01/2021</t>
  </si>
  <si>
    <t>22/01/2021</t>
  </si>
  <si>
    <t xml:space="preserve">VISION BANCO S.A.E.C.A. </t>
  </si>
  <si>
    <t>27/08/2024</t>
  </si>
  <si>
    <t>06/09/2019</t>
  </si>
  <si>
    <t>22/03/2021</t>
  </si>
  <si>
    <t>11/09/2019</t>
  </si>
  <si>
    <t>17/03/2021</t>
  </si>
  <si>
    <t>27/09/2019</t>
  </si>
  <si>
    <t>30/03/2021</t>
  </si>
  <si>
    <t>17/05/2021</t>
  </si>
  <si>
    <t>24/05/2021</t>
  </si>
  <si>
    <t>4-2 COMPOSICIÓN DE LAS INVERSIONES</t>
  </si>
  <si>
    <t>Ver Cuadro</t>
  </si>
  <si>
    <t>Valores al cobro  (Nota  4.1  )</t>
  </si>
  <si>
    <t>Titulo de Renta fija (Nota  4.2  )</t>
  </si>
  <si>
    <r>
      <rPr>
        <b/>
        <sz val="12"/>
        <color theme="1"/>
        <rFont val="Arial"/>
        <family val="2"/>
      </rPr>
      <t xml:space="preserve">3.10 </t>
    </r>
    <r>
      <rPr>
        <sz val="12"/>
        <color theme="1"/>
        <rFont val="Arial"/>
        <family val="2"/>
      </rPr>
      <t>– Valorización de las Inversiones. Las inversiones son incorporadas al valor de costo, y ajustadas diariamente por devengamiento de los intereses, y las ganancias a realizar, afectando a resultados como Intereses Ganados.</t>
    </r>
  </si>
  <si>
    <r>
      <rPr>
        <b/>
        <sz val="12"/>
        <color theme="1"/>
        <rFont val="Arial"/>
        <family val="2"/>
      </rPr>
      <t>3.11</t>
    </r>
    <r>
      <rPr>
        <sz val="12"/>
        <color theme="1"/>
        <rFont val="Arial"/>
        <family val="2"/>
      </rPr>
      <t xml:space="preserve"> – Los ingresos y gastos del fondo son reconocidos aplicando el criterio de lo devengado;</t>
    </r>
  </si>
  <si>
    <r>
      <rPr>
        <b/>
        <sz val="12"/>
        <color theme="1"/>
        <rFont val="Arial"/>
        <family val="2"/>
      </rPr>
      <t xml:space="preserve">3.9 </t>
    </r>
    <r>
      <rPr>
        <sz val="12"/>
        <color theme="1"/>
        <rFont val="Arial"/>
        <family val="2"/>
      </rPr>
      <t>La Administradora no ha realizado cambios en la aplicación de los criterios contables del Fondo.</t>
    </r>
  </si>
  <si>
    <r>
      <rPr>
        <b/>
        <sz val="12"/>
        <color theme="1"/>
        <rFont val="Arial"/>
        <family val="2"/>
      </rPr>
      <t>3.12</t>
    </r>
    <r>
      <rPr>
        <sz val="12"/>
        <color theme="1"/>
        <rFont val="Arial"/>
        <family val="2"/>
      </rPr>
      <t xml:space="preserve"> -  A la fecha de la información financiera, no se ajustaron los precios por inflación.</t>
    </r>
  </si>
  <si>
    <r>
      <t>d)</t>
    </r>
    <r>
      <rPr>
        <b/>
        <sz val="7"/>
        <color theme="1"/>
        <rFont val="Times New Roman"/>
        <family val="1"/>
      </rPr>
      <t xml:space="preserve">    </t>
    </r>
    <r>
      <rPr>
        <b/>
        <sz val="12"/>
        <color theme="1"/>
        <rFont val="Arial"/>
        <family val="2"/>
      </rPr>
      <t>Información Estadística</t>
    </r>
  </si>
  <si>
    <t>El flujo de efectivos fue preparado de acuerdo con la Resolución CG N° 06/19 de la comisión Nacional de Valores.</t>
  </si>
  <si>
    <r>
      <t>-</t>
    </r>
    <r>
      <rPr>
        <b/>
        <sz val="7"/>
        <color theme="1"/>
        <rFont val="Times New Roman"/>
        <family val="1"/>
      </rPr>
      <t xml:space="preserve">       </t>
    </r>
    <r>
      <rPr>
        <b/>
        <sz val="11"/>
        <color theme="1"/>
        <rFont val="Calibri"/>
        <family val="2"/>
        <scheme val="minor"/>
      </rPr>
      <t xml:space="preserve"> </t>
    </r>
    <r>
      <rPr>
        <b/>
        <sz val="12"/>
        <color theme="1"/>
        <rFont val="Arial"/>
        <family val="2"/>
      </rPr>
      <t>Política de Inversiones de EL FONDO</t>
    </r>
  </si>
  <si>
    <r>
      <t>2.2 – Entidad encargada de la custodia:</t>
    </r>
    <r>
      <rPr>
        <sz val="11"/>
        <color theme="1"/>
        <rFont val="Calibri"/>
        <family val="2"/>
        <scheme val="minor"/>
      </rPr>
      <t xml:space="preserve"> </t>
    </r>
    <r>
      <rPr>
        <sz val="12"/>
        <color theme="1"/>
        <rFont val="Arial"/>
        <family val="2"/>
      </rPr>
      <t xml:space="preserve"> INVESTOR Casa de Bolsa S.A.</t>
    </r>
  </si>
  <si>
    <t>Aranceles</t>
  </si>
  <si>
    <t>Investor Casa de Bolsa</t>
  </si>
  <si>
    <t>Valores a depositar</t>
  </si>
  <si>
    <t>(1) Valores al Cobro</t>
  </si>
  <si>
    <t>No aplicable. No se adeuda  ninguna operación.</t>
  </si>
  <si>
    <t xml:space="preserve">4.4 – COMISIONES A PAGAR A ADMINISTRADORA  </t>
  </si>
  <si>
    <t>4.5  – INGRESOS</t>
  </si>
  <si>
    <t>4.6 – EGRESOS</t>
  </si>
  <si>
    <t>ARANCELES PAGADOS</t>
  </si>
  <si>
    <t>Nota 5. HECHOS POSTERIORES - SITUACION SANITARIA GLOBAL</t>
  </si>
  <si>
    <t>28/10/2019</t>
  </si>
  <si>
    <t>24/07/2020</t>
  </si>
  <si>
    <t>13/08/2020</t>
  </si>
  <si>
    <t>14/12/2020</t>
  </si>
  <si>
    <t>29/10/2019</t>
  </si>
  <si>
    <t>30/04/2021</t>
  </si>
  <si>
    <t>22/09/2021</t>
  </si>
  <si>
    <t>30/09/2021</t>
  </si>
  <si>
    <t>30/11/2021</t>
  </si>
  <si>
    <t>19/07/2021</t>
  </si>
  <si>
    <t>22/07/2021</t>
  </si>
  <si>
    <t>30/07/2021</t>
  </si>
  <si>
    <t>17/09/2021</t>
  </si>
  <si>
    <t>SOLAR AHORRO Y FINANZAS S.A.E.C.A.</t>
  </si>
  <si>
    <t>03/09/2020</t>
  </si>
  <si>
    <t>30/10/2019</t>
  </si>
  <si>
    <t>03/08/2020</t>
  </si>
  <si>
    <t>17/11/2021</t>
  </si>
  <si>
    <t>22/11/2021</t>
  </si>
  <si>
    <t>24/10/2022</t>
  </si>
  <si>
    <t>BANCOP S.A.</t>
  </si>
  <si>
    <t>06/11/2019</t>
  </si>
  <si>
    <t>04/11/2021</t>
  </si>
  <si>
    <t>07/11/2022</t>
  </si>
  <si>
    <t>12/11/2019</t>
  </si>
  <si>
    <t>13/11/2019</t>
  </si>
  <si>
    <t>31/01/2022</t>
  </si>
  <si>
    <t>24/01/2022</t>
  </si>
  <si>
    <t>17/01/2022</t>
  </si>
  <si>
    <t>14/11/2019</t>
  </si>
  <si>
    <t>23/05/2022</t>
  </si>
  <si>
    <t>17/03/2022</t>
  </si>
  <si>
    <t>22/03/2022</t>
  </si>
  <si>
    <t>30/03/2022</t>
  </si>
  <si>
    <t xml:space="preserve">FINEXPAR S.A.E.C.A. </t>
  </si>
  <si>
    <t>19/11/2019</t>
  </si>
  <si>
    <t>26/10/2020</t>
  </si>
  <si>
    <t>27/11/2019</t>
  </si>
  <si>
    <t>27/09/2022</t>
  </si>
  <si>
    <t>28/11/2019</t>
  </si>
  <si>
    <t>27/12/2021</t>
  </si>
  <si>
    <t>INTERFISA BANCO S.A.E.C.A.</t>
  </si>
  <si>
    <t>29/11/2019</t>
  </si>
  <si>
    <t>12/03/2022</t>
  </si>
  <si>
    <t>08/07/2020</t>
  </si>
  <si>
    <t>03/12/2019</t>
  </si>
  <si>
    <t>06/12/2019</t>
  </si>
  <si>
    <t>16/12/2021</t>
  </si>
  <si>
    <t>31/05/2021</t>
  </si>
  <si>
    <t>11/12/2019</t>
  </si>
  <si>
    <t>11/12/2023</t>
  </si>
  <si>
    <t>22/10/2021</t>
  </si>
  <si>
    <t>30/05/2023</t>
  </si>
  <si>
    <t>17/05/2022</t>
  </si>
  <si>
    <t>30/05/2022</t>
  </si>
  <si>
    <t>18/12/2019</t>
  </si>
  <si>
    <t>15/03/2021</t>
  </si>
  <si>
    <t>04/12/2023</t>
  </si>
  <si>
    <t>24/12/2019</t>
  </si>
  <si>
    <t>01/08/2022</t>
  </si>
  <si>
    <t>27/12/2019</t>
  </si>
  <si>
    <t>Con posterioridad al cierre del trimestre, se han producido rescates que en nuestro criterio no son significativos, debido a las medidas sanitarias impuestas por el gobierno y las autoridades sanitarias para hacer frente a la pandemia, especialmente en los meses de abril y mayo. No obstante, tales rescates no tienen impacto relevante en el rendimiento de los fondos administrados.</t>
  </si>
  <si>
    <t>Resultados Acumulados</t>
  </si>
  <si>
    <t>Resultadodel Ejercicio</t>
  </si>
  <si>
    <t>De conformidad a lo establecido por el Código Civil y los Estatutos Sociales, he procedido a la revisión de los registros contables, los comprobantes que respaldan las transacciones  efectuadas, así como el Balance General, Cuadro de Resultados, Estado de Flujo de Efectivo, Variación del Patrimonio Neto y sus correspondientes Notas Contables del ejercicio cerrado al 31 de Marzo 2020, encontrándolos todos conformes a las Leyes, los Estatutos Sociales, los Principios de Contabilidad Generalmente Aceptados y las Normas Contables indicadas por la Comisión Nacional de Valores  como así también por las normas de Contabilidad vigentes en el Paraguay, por lo que recomiendo su aprobación.</t>
  </si>
  <si>
    <t>Los estados financieros están preparados en la moneda de curso legal en el país. Los saldos en moneda extranjera son convertidos al tipo de cambio comprador y/o vendedor de la fecha de transacción, emitidos por la SET, y ajustados al tipo de cambio de cierre: Tipo comprador para valuación de activos y pasivos 1 USD = 6.554,28  Gs.</t>
  </si>
  <si>
    <r>
      <t>3.8</t>
    </r>
    <r>
      <rPr>
        <sz val="12"/>
        <color theme="1"/>
        <rFont val="Arial"/>
        <family val="2"/>
      </rPr>
      <t xml:space="preserve"> – Los estados contables corresponden al trimestre cerrado el 31 de Marzo de 2020.</t>
    </r>
  </si>
  <si>
    <t>Saldo al 31/03/2020</t>
  </si>
  <si>
    <t>Saldo al 31/03/2019</t>
  </si>
  <si>
    <t>02/01/2020</t>
  </si>
  <si>
    <t>02/02/2022</t>
  </si>
  <si>
    <t>03/01/2020</t>
  </si>
  <si>
    <t>21/01/2020</t>
  </si>
  <si>
    <t>30/11/2022</t>
  </si>
  <si>
    <t>22/11/2022</t>
  </si>
  <si>
    <t>17/11/2022</t>
  </si>
  <si>
    <t>30/09/2022</t>
  </si>
  <si>
    <t>22/09/2022</t>
  </si>
  <si>
    <t>19/09/2022</t>
  </si>
  <si>
    <t>22/07/2022</t>
  </si>
  <si>
    <t>18/07/2022</t>
  </si>
  <si>
    <t>02/01/2024</t>
  </si>
  <si>
    <t>11/02/2020</t>
  </si>
  <si>
    <t>22/01/2024</t>
  </si>
  <si>
    <t>20/03/2020</t>
  </si>
  <si>
    <t>29/11/2024</t>
  </si>
  <si>
    <t>17/02/2020</t>
  </si>
  <si>
    <t>30/03/2023</t>
  </si>
  <si>
    <t>22/03/2023</t>
  </si>
  <si>
    <t>17/01/2023</t>
  </si>
  <si>
    <t>23/01/2023</t>
  </si>
  <si>
    <t>30/01/2023</t>
  </si>
  <si>
    <t>17/03/2023</t>
  </si>
  <si>
    <t>17/05/2023</t>
  </si>
  <si>
    <t>22/05/2023</t>
  </si>
  <si>
    <t>17/07/2023</t>
  </si>
  <si>
    <t>24/07/2023</t>
  </si>
  <si>
    <t>31/07/2023</t>
  </si>
  <si>
    <t>06/12/2029</t>
  </si>
  <si>
    <t>09/03/2020</t>
  </si>
  <si>
    <t>22/11/2023</t>
  </si>
  <si>
    <t>30/11/2023</t>
  </si>
  <si>
    <t>11/03/2020</t>
  </si>
  <si>
    <t>10/10/2022</t>
  </si>
  <si>
    <t>13/03/2020</t>
  </si>
  <si>
    <t>09/01/2023</t>
  </si>
  <si>
    <t>27/10/2023</t>
  </si>
  <si>
    <t>16/03/2020</t>
  </si>
  <si>
    <t>PATRIMONIO DEL FONDO AL 31/03/2020</t>
  </si>
  <si>
    <t>Las cinco (5) Notas que se acompañan son parte integrande de estos Estados Financieros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</si>
</sst>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0.000000"/>
    <numFmt numFmtId="165" formatCode="#,##0.00_ ;\-#,##0.00\ "/>
    <numFmt numFmtId="166" formatCode="#,##0.##"/>
    <numFmt numFmtId="167" formatCode="_ * #,##0.00_ ;_ * \-#,##0.00_ ;_ * &quot;-&quot;??_ ;_ @_ "/>
    <numFmt numFmtId="168" formatCode="_-* #,##0_-;\-* #,##0_-;_-* &quot;-&quot;??_-;_-@_-"/>
    <numFmt numFmtId="169" formatCode="0.0000"/>
    <numFmt numFmtId="170" formatCode="_ * #,##0.00_ ;_ * \-#,##0.00_ ;_ * &quot;-&quot;_ ;_ @_ "/>
    <numFmt numFmtId="171" formatCode="_-* #,##0.00000_-;\-* #,##0.00000_-;_-* &quot;-&quot;??_-;_-@_-"/>
    <numFmt numFmtId="172" formatCode="_-* #,##0.000000_-;\-* #,##0.000000_-;_-* &quot;-&quot;??_-;_-@_-"/>
    <numFmt numFmtId="173" formatCode="_ * #,##0_ ;_ * \-#,##0_ ;_ * &quot;-&quot;_ ;_ @_ "/>
  </numFmts>
  <fonts count="53">
    <font>
      <sz val="11"/>
      <color theme="1"/>
      <name val="Calibri"/>
      <family val="2"/>
      <scheme val="minor"/>
    </font>
    <font>
      <sz val="11"/>
      <color theme="1"/>
      <name val="Calibri"/>
      <family val="2"/>
      <scheme val="minor"/>
    </font>
    <font>
      <b/>
      <sz val="20"/>
      <color indexed="8"/>
      <name val="Subway"/>
    </font>
    <font>
      <sz val="11"/>
      <color indexed="8"/>
      <name val="Subway"/>
    </font>
    <font>
      <b/>
      <u/>
      <sz val="14"/>
      <name val="Arial"/>
      <family val="2"/>
    </font>
    <font>
      <sz val="11"/>
      <name val="Arial"/>
      <family val="2"/>
    </font>
    <font>
      <b/>
      <sz val="11"/>
      <name val="Arial"/>
      <family val="2"/>
    </font>
    <font>
      <b/>
      <sz val="10"/>
      <name val="Arial"/>
      <family val="2"/>
    </font>
    <font>
      <sz val="10"/>
      <name val="Arial"/>
      <family val="2"/>
    </font>
    <font>
      <b/>
      <sz val="8"/>
      <name val="Arial"/>
      <family val="2"/>
    </font>
    <font>
      <sz val="8"/>
      <name val="Arial"/>
      <family val="2"/>
    </font>
    <font>
      <b/>
      <sz val="11"/>
      <color indexed="8"/>
      <name val="Arial"/>
      <family val="2"/>
    </font>
    <font>
      <b/>
      <sz val="11"/>
      <color indexed="8"/>
      <name val="Subway"/>
    </font>
    <font>
      <b/>
      <u/>
      <sz val="16"/>
      <name val="Arial"/>
      <family val="2"/>
    </font>
    <font>
      <b/>
      <sz val="8"/>
      <color indexed="8"/>
      <name val="Subway"/>
    </font>
    <font>
      <b/>
      <sz val="12"/>
      <name val="Arial"/>
      <family val="2"/>
    </font>
    <font>
      <b/>
      <sz val="16"/>
      <name val="Arial"/>
      <family val="2"/>
    </font>
    <font>
      <sz val="10"/>
      <color rgb="FF222222"/>
      <name val="Arial"/>
      <family val="2"/>
    </font>
    <font>
      <b/>
      <sz val="18"/>
      <color indexed="8"/>
      <name val="Subway"/>
    </font>
    <font>
      <b/>
      <u/>
      <sz val="12"/>
      <name val="Arial"/>
      <family val="2"/>
    </font>
    <font>
      <u/>
      <sz val="8"/>
      <name val="Arial"/>
      <family val="2"/>
    </font>
    <font>
      <sz val="9"/>
      <name val="Arial"/>
      <family val="2"/>
    </font>
    <font>
      <b/>
      <sz val="11"/>
      <color theme="1"/>
      <name val="Calibri"/>
      <family val="2"/>
      <scheme val="minor"/>
    </font>
    <font>
      <sz val="11"/>
      <color theme="1"/>
      <name val="Arial"/>
      <family val="2"/>
    </font>
    <font>
      <b/>
      <sz val="11"/>
      <color theme="1"/>
      <name val="Arial"/>
      <family val="2"/>
    </font>
    <font>
      <b/>
      <sz val="8"/>
      <color indexed="8"/>
      <name val="Arial"/>
      <family val="2"/>
    </font>
    <font>
      <b/>
      <sz val="18"/>
      <color indexed="8"/>
      <name val="Arial"/>
      <family val="2"/>
    </font>
    <font>
      <b/>
      <sz val="20"/>
      <color indexed="8"/>
      <name val="Arial"/>
      <family val="2"/>
    </font>
    <font>
      <u/>
      <sz val="11"/>
      <color theme="10"/>
      <name val="Calibri"/>
      <family val="2"/>
      <scheme val="minor"/>
    </font>
    <font>
      <sz val="18"/>
      <color theme="0"/>
      <name val="Arial"/>
      <family val="2"/>
    </font>
    <font>
      <sz val="18"/>
      <name val="Arial"/>
      <family val="2"/>
    </font>
    <font>
      <sz val="28"/>
      <color theme="0"/>
      <name val="Arial"/>
      <family val="2"/>
    </font>
    <font>
      <sz val="10"/>
      <color theme="1"/>
      <name val="Arial"/>
      <family val="2"/>
    </font>
    <font>
      <u/>
      <sz val="11"/>
      <name val="Arial"/>
      <family val="2"/>
    </font>
    <font>
      <b/>
      <sz val="12"/>
      <color theme="1"/>
      <name val="Arial"/>
      <family val="2"/>
    </font>
    <font>
      <sz val="12"/>
      <color theme="1"/>
      <name val="Arial"/>
      <family val="2"/>
    </font>
    <font>
      <sz val="7"/>
      <color theme="1"/>
      <name val="Times New Roman"/>
      <family val="1"/>
    </font>
    <font>
      <sz val="11"/>
      <color rgb="FF000000"/>
      <name val="Calibri"/>
      <family val="2"/>
      <scheme val="minor"/>
    </font>
    <font>
      <b/>
      <sz val="7"/>
      <color theme="1"/>
      <name val="Times New Roman"/>
      <family val="1"/>
    </font>
    <font>
      <sz val="12"/>
      <color theme="1"/>
      <name val="Wingdings"/>
      <charset val="2"/>
    </font>
    <font>
      <u/>
      <sz val="12"/>
      <color theme="1"/>
      <name val="Arial"/>
      <family val="2"/>
    </font>
    <font>
      <b/>
      <sz val="11"/>
      <color rgb="FF000000"/>
      <name val="Calibri"/>
      <family val="2"/>
      <scheme val="minor"/>
    </font>
    <font>
      <sz val="9.5"/>
      <color rgb="FF000000"/>
      <name val="Times New Roman"/>
      <family val="1"/>
    </font>
    <font>
      <sz val="11"/>
      <color rgb="FF000000"/>
      <name val="Arial"/>
      <family val="2"/>
    </font>
    <font>
      <b/>
      <u/>
      <sz val="12"/>
      <color theme="1"/>
      <name val="Calibri"/>
      <family val="2"/>
      <scheme val="minor"/>
    </font>
    <font>
      <b/>
      <sz val="18"/>
      <name val="Arial"/>
      <family val="2"/>
    </font>
    <font>
      <b/>
      <sz val="8"/>
      <name val="Calibri"/>
      <family val="2"/>
    </font>
    <font>
      <b/>
      <sz val="10"/>
      <name val="Calibri"/>
      <family val="2"/>
    </font>
    <font>
      <b/>
      <sz val="11"/>
      <color indexed="8"/>
      <name val="Calibri"/>
      <family val="2"/>
      <scheme val="minor"/>
    </font>
    <font>
      <sz val="10"/>
      <name val="Arial"/>
      <family val="2"/>
    </font>
    <font>
      <u/>
      <sz val="11"/>
      <name val="Calibri"/>
      <family val="2"/>
      <scheme val="minor"/>
    </font>
    <font>
      <b/>
      <sz val="12"/>
      <color rgb="FF000000"/>
      <name val="Arial"/>
      <family val="2"/>
    </font>
    <font>
      <sz val="11"/>
      <color indexed="8"/>
      <name val="Calibri"/>
      <family val="2"/>
      <scheme val="minor"/>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4" tint="-0.499984740745262"/>
        <bgColor indexed="64"/>
      </patternFill>
    </fill>
  </fills>
  <borders count="32">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s>
  <cellStyleXfs count="7">
    <xf numFmtId="0" fontId="0" fillId="0" borderId="0"/>
    <xf numFmtId="43" fontId="1" fillId="0" borderId="0" applyFont="0" applyFill="0" applyBorder="0" applyAlignment="0" applyProtection="0"/>
    <xf numFmtId="0" fontId="28" fillId="0" borderId="0" applyNumberFormat="0" applyFill="0" applyBorder="0" applyAlignment="0" applyProtection="0"/>
    <xf numFmtId="9" fontId="1" fillId="0" borderId="0" applyFont="0" applyFill="0" applyBorder="0" applyAlignment="0" applyProtection="0"/>
    <xf numFmtId="0" fontId="49" fillId="0" borderId="0"/>
    <xf numFmtId="167" fontId="49" fillId="0" borderId="0" applyFont="0" applyFill="0" applyBorder="0" applyAlignment="0" applyProtection="0"/>
    <xf numFmtId="173" fontId="52" fillId="0" borderId="0" applyFont="0" applyFill="0" applyBorder="0" applyAlignment="0" applyProtection="0"/>
  </cellStyleXfs>
  <cellXfs count="392">
    <xf numFmtId="0" fontId="0" fillId="0" borderId="0" xfId="0"/>
    <xf numFmtId="0" fontId="3" fillId="0" borderId="0" xfId="0" applyFont="1" applyAlignment="1">
      <alignment horizontal="center"/>
    </xf>
    <xf numFmtId="0" fontId="5" fillId="0" borderId="0" xfId="0" applyFont="1"/>
    <xf numFmtId="3" fontId="6" fillId="0" borderId="1" xfId="0" applyNumberFormat="1" applyFont="1" applyBorder="1" applyAlignment="1">
      <alignment horizontal="center"/>
    </xf>
    <xf numFmtId="0" fontId="6" fillId="0" borderId="0" xfId="0" applyFont="1" applyAlignment="1">
      <alignment horizontal="center"/>
    </xf>
    <xf numFmtId="0" fontId="6" fillId="0" borderId="0" xfId="0" applyFont="1"/>
    <xf numFmtId="37" fontId="5" fillId="0" borderId="0" xfId="0" applyNumberFormat="1" applyFont="1"/>
    <xf numFmtId="4" fontId="0" fillId="2" borderId="0" xfId="0" applyNumberFormat="1" applyFill="1"/>
    <xf numFmtId="4" fontId="5" fillId="0" borderId="0" xfId="0" applyNumberFormat="1" applyFont="1"/>
    <xf numFmtId="0" fontId="7" fillId="0" borderId="0" xfId="0" applyFont="1"/>
    <xf numFmtId="0" fontId="0" fillId="0" borderId="0" xfId="0" applyAlignment="1">
      <alignment horizontal="center"/>
    </xf>
    <xf numFmtId="4" fontId="0" fillId="0" borderId="0" xfId="0" applyNumberFormat="1"/>
    <xf numFmtId="0" fontId="9" fillId="0" borderId="0" xfId="0" applyFont="1" applyAlignment="1">
      <alignment vertical="center"/>
    </xf>
    <xf numFmtId="0" fontId="9" fillId="0" borderId="0" xfId="0" applyFont="1" applyAlignment="1">
      <alignment horizontal="center" wrapText="1"/>
    </xf>
    <xf numFmtId="0" fontId="9" fillId="0" borderId="0" xfId="0" applyFont="1" applyAlignment="1">
      <alignment horizontal="center"/>
    </xf>
    <xf numFmtId="14" fontId="9" fillId="0" borderId="0" xfId="0" applyNumberFormat="1" applyFont="1" applyAlignment="1">
      <alignment horizontal="center"/>
    </xf>
    <xf numFmtId="0" fontId="10" fillId="0" borderId="0" xfId="0" applyFont="1"/>
    <xf numFmtId="4" fontId="10" fillId="0" borderId="0" xfId="0" applyNumberFormat="1" applyFont="1"/>
    <xf numFmtId="3" fontId="10" fillId="0" borderId="0" xfId="0" applyNumberFormat="1" applyFont="1"/>
    <xf numFmtId="4" fontId="9" fillId="0" borderId="0" xfId="0" applyNumberFormat="1" applyFont="1" applyAlignment="1">
      <alignment horizontal="right" wrapText="1"/>
    </xf>
    <xf numFmtId="0" fontId="11" fillId="0" borderId="0" xfId="0" applyFont="1"/>
    <xf numFmtId="0" fontId="3" fillId="0" borderId="0" xfId="0" applyFont="1"/>
    <xf numFmtId="0" fontId="3" fillId="2" borderId="0" xfId="0" applyFont="1" applyFill="1"/>
    <xf numFmtId="14" fontId="12" fillId="0" borderId="0" xfId="0" applyNumberFormat="1" applyFont="1" applyAlignment="1">
      <alignment horizontal="center"/>
    </xf>
    <xf numFmtId="0" fontId="13" fillId="0" borderId="0" xfId="0" applyFont="1"/>
    <xf numFmtId="0" fontId="0" fillId="0" borderId="1" xfId="0" applyBorder="1"/>
    <xf numFmtId="3" fontId="0" fillId="0" borderId="0" xfId="0" applyNumberFormat="1"/>
    <xf numFmtId="0" fontId="8" fillId="0" borderId="0" xfId="0" applyFont="1"/>
    <xf numFmtId="4" fontId="0" fillId="0" borderId="1" xfId="0" applyNumberFormat="1" applyBorder="1"/>
    <xf numFmtId="3" fontId="0" fillId="0" borderId="1" xfId="0" applyNumberFormat="1" applyBorder="1"/>
    <xf numFmtId="49" fontId="0" fillId="0" borderId="0" xfId="0" applyNumberFormat="1"/>
    <xf numFmtId="4" fontId="8" fillId="0" borderId="0" xfId="0" applyNumberFormat="1" applyFont="1"/>
    <xf numFmtId="49" fontId="7" fillId="0" borderId="0" xfId="0" applyNumberFormat="1" applyFont="1"/>
    <xf numFmtId="3" fontId="7" fillId="0" borderId="0" xfId="0" applyNumberFormat="1" applyFont="1"/>
    <xf numFmtId="0" fontId="16" fillId="0" borderId="0" xfId="0" applyFont="1"/>
    <xf numFmtId="0" fontId="0" fillId="2" borderId="0" xfId="0" applyFill="1"/>
    <xf numFmtId="164" fontId="17" fillId="0" borderId="0" xfId="0" applyNumberFormat="1" applyFont="1"/>
    <xf numFmtId="0" fontId="17" fillId="0" borderId="0" xfId="0" applyFont="1"/>
    <xf numFmtId="3" fontId="8" fillId="0" borderId="0" xfId="0" applyNumberFormat="1" applyFont="1"/>
    <xf numFmtId="0" fontId="15" fillId="0" borderId="0" xfId="0" applyFont="1"/>
    <xf numFmtId="0" fontId="19" fillId="0" borderId="0" xfId="0" applyFont="1"/>
    <xf numFmtId="0" fontId="15" fillId="0" borderId="0" xfId="0" applyFont="1" applyAlignment="1">
      <alignment horizontal="center"/>
    </xf>
    <xf numFmtId="37" fontId="10" fillId="0" borderId="0" xfId="0" applyNumberFormat="1" applyFont="1"/>
    <xf numFmtId="0" fontId="20" fillId="0" borderId="0" xfId="0" applyFont="1"/>
    <xf numFmtId="0" fontId="9" fillId="0" borderId="0" xfId="0" applyFont="1"/>
    <xf numFmtId="0" fontId="21" fillId="0" borderId="0" xfId="0" applyFont="1"/>
    <xf numFmtId="3" fontId="21" fillId="0" borderId="0" xfId="0" applyNumberFormat="1" applyFont="1"/>
    <xf numFmtId="4" fontId="21" fillId="0" borderId="0" xfId="0" applyNumberFormat="1" applyFont="1"/>
    <xf numFmtId="3" fontId="5" fillId="0" borderId="0" xfId="0" applyNumberFormat="1" applyFont="1"/>
    <xf numFmtId="0" fontId="6" fillId="0" borderId="0" xfId="0" applyFont="1" applyAlignment="1">
      <alignment horizontal="center"/>
    </xf>
    <xf numFmtId="14" fontId="12" fillId="0" borderId="0" xfId="0" applyNumberFormat="1" applyFont="1" applyAlignment="1">
      <alignment horizontal="center"/>
    </xf>
    <xf numFmtId="0" fontId="3" fillId="0" borderId="0" xfId="0" applyFont="1" applyAlignment="1">
      <alignment horizontal="center"/>
    </xf>
    <xf numFmtId="14" fontId="12" fillId="0" borderId="0" xfId="0" applyNumberFormat="1" applyFont="1" applyAlignment="1">
      <alignment horizontal="center"/>
    </xf>
    <xf numFmtId="2" fontId="8" fillId="0" borderId="0" xfId="0" applyNumberFormat="1" applyFont="1"/>
    <xf numFmtId="0" fontId="22" fillId="0" borderId="0" xfId="0" applyFont="1"/>
    <xf numFmtId="14" fontId="22" fillId="3" borderId="0" xfId="0" applyNumberFormat="1" applyFont="1" applyFill="1" applyAlignment="1">
      <alignment horizontal="center"/>
    </xf>
    <xf numFmtId="1" fontId="22" fillId="3" borderId="0" xfId="0" applyNumberFormat="1" applyFont="1" applyFill="1" applyAlignment="1">
      <alignment horizontal="center"/>
    </xf>
    <xf numFmtId="17" fontId="22" fillId="3" borderId="0" xfId="0" applyNumberFormat="1" applyFont="1" applyFill="1" applyAlignment="1">
      <alignment horizontal="center"/>
    </xf>
    <xf numFmtId="43" fontId="22" fillId="3" borderId="0" xfId="1" applyFont="1" applyFill="1" applyAlignment="1">
      <alignment horizontal="center"/>
    </xf>
    <xf numFmtId="14" fontId="12" fillId="0" borderId="0" xfId="0" applyNumberFormat="1" applyFont="1" applyAlignment="1"/>
    <xf numFmtId="0" fontId="5" fillId="0" borderId="9" xfId="0" applyFont="1" applyBorder="1"/>
    <xf numFmtId="0" fontId="5" fillId="0" borderId="12" xfId="0" applyFont="1" applyBorder="1"/>
    <xf numFmtId="0" fontId="5" fillId="0" borderId="0" xfId="0" applyFont="1" applyBorder="1"/>
    <xf numFmtId="0" fontId="21" fillId="0" borderId="13" xfId="0" applyFont="1" applyBorder="1"/>
    <xf numFmtId="0" fontId="6" fillId="0" borderId="0" xfId="0" applyFont="1" applyBorder="1" applyAlignment="1">
      <alignment horizontal="center"/>
    </xf>
    <xf numFmtId="3" fontId="6" fillId="0" borderId="0" xfId="0" applyNumberFormat="1" applyFont="1" applyBorder="1" applyAlignment="1">
      <alignment horizontal="center"/>
    </xf>
    <xf numFmtId="0" fontId="6" fillId="0" borderId="12" xfId="0" applyFont="1" applyBorder="1"/>
    <xf numFmtId="37" fontId="5" fillId="0" borderId="0" xfId="0" applyNumberFormat="1" applyFont="1" applyBorder="1"/>
    <xf numFmtId="165" fontId="5" fillId="0" borderId="0" xfId="0" applyNumberFormat="1" applyFont="1" applyBorder="1"/>
    <xf numFmtId="0" fontId="5" fillId="0" borderId="14" xfId="0" applyFont="1" applyBorder="1"/>
    <xf numFmtId="165" fontId="5" fillId="0" borderId="1" xfId="0" applyNumberFormat="1" applyFont="1" applyBorder="1"/>
    <xf numFmtId="37" fontId="5" fillId="0" borderId="1" xfId="0" applyNumberFormat="1" applyFont="1" applyBorder="1"/>
    <xf numFmtId="0" fontId="21" fillId="0" borderId="15" xfId="0" applyFont="1" applyBorder="1"/>
    <xf numFmtId="4" fontId="5" fillId="0" borderId="0" xfId="0" applyNumberFormat="1" applyFont="1" applyBorder="1" applyAlignment="1">
      <alignment horizontal="center"/>
    </xf>
    <xf numFmtId="0" fontId="5" fillId="0" borderId="12" xfId="0" applyFont="1" applyBorder="1" applyAlignment="1">
      <alignment horizontal="center"/>
    </xf>
    <xf numFmtId="0" fontId="7" fillId="0" borderId="0" xfId="0" applyFont="1" applyAlignment="1">
      <alignment vertical="center"/>
    </xf>
    <xf numFmtId="0" fontId="7" fillId="0" borderId="0" xfId="0" applyFont="1" applyAlignment="1"/>
    <xf numFmtId="0" fontId="6" fillId="0" borderId="5" xfId="0" applyFont="1" applyBorder="1" applyAlignment="1">
      <alignment horizontal="center" wrapText="1"/>
    </xf>
    <xf numFmtId="0" fontId="5" fillId="0" borderId="6" xfId="0" applyFont="1" applyBorder="1" applyAlignment="1">
      <alignment horizontal="center" wrapText="1"/>
    </xf>
    <xf numFmtId="0" fontId="6" fillId="0" borderId="6" xfId="0" applyFont="1" applyBorder="1" applyAlignment="1">
      <alignment horizontal="center" wrapText="1"/>
    </xf>
    <xf numFmtId="0" fontId="5" fillId="0" borderId="6" xfId="0" applyFont="1" applyBorder="1" applyAlignment="1">
      <alignment vertical="center"/>
    </xf>
    <xf numFmtId="0" fontId="5" fillId="0" borderId="6" xfId="0" applyFont="1" applyBorder="1" applyAlignment="1">
      <alignment horizontal="left"/>
    </xf>
    <xf numFmtId="0" fontId="6" fillId="0" borderId="7" xfId="0" applyFont="1" applyBorder="1" applyAlignment="1">
      <alignment horizontal="center"/>
    </xf>
    <xf numFmtId="3" fontId="6" fillId="0" borderId="4" xfId="0" applyNumberFormat="1" applyFont="1" applyBorder="1" applyAlignment="1">
      <alignment horizontal="center" vertical="center"/>
    </xf>
    <xf numFmtId="0" fontId="6" fillId="0" borderId="4" xfId="0" applyFont="1" applyBorder="1" applyAlignment="1">
      <alignment horizontal="center" vertical="center"/>
    </xf>
    <xf numFmtId="4" fontId="6" fillId="0" borderId="4" xfId="0" applyNumberFormat="1" applyFont="1" applyBorder="1" applyAlignment="1">
      <alignment horizontal="center" vertical="center"/>
    </xf>
    <xf numFmtId="0" fontId="6" fillId="0" borderId="4" xfId="0" applyFont="1" applyBorder="1" applyAlignment="1">
      <alignment horizontal="center" vertical="center" wrapText="1"/>
    </xf>
    <xf numFmtId="4" fontId="24" fillId="0" borderId="5" xfId="0" applyNumberFormat="1" applyFont="1" applyBorder="1" applyAlignment="1">
      <alignment horizontal="center" vertical="center"/>
    </xf>
    <xf numFmtId="4" fontId="9" fillId="0" borderId="6" xfId="0" applyNumberFormat="1" applyFont="1" applyBorder="1" applyAlignment="1">
      <alignment horizontal="center" vertical="center"/>
    </xf>
    <xf numFmtId="4" fontId="6" fillId="0" borderId="5" xfId="0" applyNumberFormat="1" applyFont="1" applyBorder="1" applyAlignment="1">
      <alignment horizontal="center" vertical="center"/>
    </xf>
    <xf numFmtId="4" fontId="23" fillId="0" borderId="6" xfId="0" applyNumberFormat="1" applyFont="1" applyBorder="1" applyAlignment="1">
      <alignment horizontal="center" vertical="center"/>
    </xf>
    <xf numFmtId="43" fontId="5" fillId="0" borderId="6" xfId="1" applyFont="1" applyBorder="1" applyAlignment="1">
      <alignment horizontal="center" vertical="center"/>
    </xf>
    <xf numFmtId="4" fontId="5" fillId="0" borderId="6" xfId="0" applyNumberFormat="1" applyFont="1" applyBorder="1" applyAlignment="1">
      <alignment horizontal="center" vertical="center"/>
    </xf>
    <xf numFmtId="0" fontId="10" fillId="0" borderId="0" xfId="0" applyFont="1" applyBorder="1"/>
    <xf numFmtId="0" fontId="3" fillId="0" borderId="0" xfId="0" applyFont="1" applyBorder="1"/>
    <xf numFmtId="0" fontId="3" fillId="0" borderId="0" xfId="0" applyFont="1" applyBorder="1" applyAlignment="1">
      <alignment horizontal="center"/>
    </xf>
    <xf numFmtId="0" fontId="5" fillId="0" borderId="10" xfId="0" applyFont="1" applyBorder="1"/>
    <xf numFmtId="0" fontId="8" fillId="0" borderId="11" xfId="0" applyFont="1" applyBorder="1"/>
    <xf numFmtId="1" fontId="6" fillId="0" borderId="1" xfId="0" applyNumberFormat="1" applyFont="1" applyBorder="1" applyAlignment="1">
      <alignment horizontal="center"/>
    </xf>
    <xf numFmtId="3" fontId="0" fillId="0" borderId="2" xfId="0" applyNumberFormat="1" applyFont="1" applyBorder="1" applyAlignment="1">
      <alignment horizontal="center"/>
    </xf>
    <xf numFmtId="0" fontId="0" fillId="0" borderId="10" xfId="0" applyBorder="1"/>
    <xf numFmtId="0" fontId="0" fillId="0" borderId="14" xfId="0" applyBorder="1"/>
    <xf numFmtId="0" fontId="6" fillId="0" borderId="16" xfId="0" applyFont="1" applyBorder="1"/>
    <xf numFmtId="3" fontId="0" fillId="0" borderId="17" xfId="0" applyNumberFormat="1" applyFont="1" applyBorder="1" applyAlignment="1">
      <alignment horizontal="center"/>
    </xf>
    <xf numFmtId="3" fontId="0" fillId="0" borderId="0" xfId="0" applyNumberFormat="1" applyFont="1" applyBorder="1" applyAlignment="1">
      <alignment horizontal="center"/>
    </xf>
    <xf numFmtId="3" fontId="0" fillId="0" borderId="13" xfId="0" applyNumberFormat="1" applyFont="1" applyBorder="1" applyAlignment="1">
      <alignment horizontal="center"/>
    </xf>
    <xf numFmtId="49" fontId="5" fillId="0" borderId="12" xfId="0" applyNumberFormat="1" applyFont="1" applyBorder="1"/>
    <xf numFmtId="4" fontId="5" fillId="0" borderId="13" xfId="0" applyNumberFormat="1" applyFont="1" applyBorder="1" applyAlignment="1">
      <alignment horizontal="center"/>
    </xf>
    <xf numFmtId="49" fontId="6" fillId="0" borderId="16" xfId="0" applyNumberFormat="1" applyFont="1" applyBorder="1"/>
    <xf numFmtId="49" fontId="6" fillId="0" borderId="18" xfId="0" applyNumberFormat="1" applyFont="1" applyBorder="1"/>
    <xf numFmtId="49" fontId="0" fillId="0" borderId="12" xfId="0" applyNumberFormat="1" applyBorder="1"/>
    <xf numFmtId="3" fontId="0" fillId="0" borderId="0" xfId="0" applyNumberFormat="1" applyBorder="1"/>
    <xf numFmtId="3" fontId="0" fillId="0" borderId="13" xfId="0" applyNumberFormat="1" applyBorder="1"/>
    <xf numFmtId="0" fontId="0" fillId="0" borderId="15" xfId="0" applyBorder="1"/>
    <xf numFmtId="0" fontId="0" fillId="2" borderId="9" xfId="0" applyFill="1" applyBorder="1"/>
    <xf numFmtId="0" fontId="13" fillId="0" borderId="10" xfId="0" applyFont="1" applyBorder="1"/>
    <xf numFmtId="0" fontId="0" fillId="2" borderId="11" xfId="0" applyFill="1" applyBorder="1"/>
    <xf numFmtId="0" fontId="7" fillId="0" borderId="16" xfId="0" applyFont="1" applyBorder="1"/>
    <xf numFmtId="0" fontId="7" fillId="0" borderId="12" xfId="0" applyFont="1" applyBorder="1"/>
    <xf numFmtId="3" fontId="0" fillId="2" borderId="0" xfId="0" applyNumberFormat="1" applyFill="1" applyBorder="1" applyAlignment="1">
      <alignment horizontal="center" vertical="center"/>
    </xf>
    <xf numFmtId="3" fontId="0" fillId="2" borderId="13" xfId="0" applyNumberFormat="1" applyFill="1" applyBorder="1" applyAlignment="1">
      <alignment horizontal="center" vertical="center"/>
    </xf>
    <xf numFmtId="0" fontId="8" fillId="0" borderId="12" xfId="0" applyFont="1" applyBorder="1"/>
    <xf numFmtId="0" fontId="0" fillId="0" borderId="12" xfId="0" applyBorder="1"/>
    <xf numFmtId="0" fontId="7" fillId="0" borderId="14" xfId="0" applyFont="1" applyBorder="1"/>
    <xf numFmtId="4" fontId="23" fillId="2" borderId="0" xfId="0" applyNumberFormat="1" applyFont="1" applyFill="1" applyBorder="1" applyAlignment="1">
      <alignment horizontal="center" vertical="center"/>
    </xf>
    <xf numFmtId="0" fontId="23" fillId="0" borderId="0" xfId="0" applyFont="1"/>
    <xf numFmtId="0" fontId="13" fillId="0" borderId="10" xfId="0" applyFont="1" applyBorder="1" applyAlignment="1">
      <alignment horizontal="center"/>
    </xf>
    <xf numFmtId="0" fontId="6" fillId="0" borderId="14" xfId="0" applyFont="1" applyBorder="1"/>
    <xf numFmtId="3" fontId="23" fillId="2" borderId="0" xfId="0" applyNumberFormat="1" applyFont="1" applyFill="1" applyBorder="1" applyAlignment="1">
      <alignment horizontal="center" vertical="center"/>
    </xf>
    <xf numFmtId="3" fontId="23" fillId="2" borderId="13" xfId="0" applyNumberFormat="1" applyFont="1" applyFill="1" applyBorder="1" applyAlignment="1">
      <alignment horizontal="center" vertical="center"/>
    </xf>
    <xf numFmtId="0" fontId="23" fillId="0" borderId="12" xfId="0" applyFont="1" applyBorder="1"/>
    <xf numFmtId="4" fontId="0" fillId="0" borderId="15" xfId="0" applyNumberFormat="1" applyBorder="1"/>
    <xf numFmtId="3" fontId="0" fillId="0" borderId="2" xfId="0" applyNumberFormat="1" applyBorder="1"/>
    <xf numFmtId="3" fontId="0" fillId="0" borderId="17" xfId="0" applyNumberFormat="1" applyBorder="1"/>
    <xf numFmtId="49" fontId="0" fillId="0" borderId="14" xfId="0" applyNumberFormat="1" applyBorder="1"/>
    <xf numFmtId="3" fontId="0" fillId="0" borderId="15" xfId="0" applyNumberFormat="1" applyBorder="1"/>
    <xf numFmtId="3" fontId="23" fillId="0" borderId="0" xfId="0" applyNumberFormat="1" applyFont="1" applyBorder="1" applyAlignment="1">
      <alignment horizontal="center" vertical="center"/>
    </xf>
    <xf numFmtId="3" fontId="23" fillId="0" borderId="13" xfId="0" applyNumberFormat="1" applyFont="1" applyBorder="1" applyAlignment="1">
      <alignment horizontal="center" vertical="center"/>
    </xf>
    <xf numFmtId="49" fontId="23" fillId="0" borderId="12" xfId="0" applyNumberFormat="1" applyFont="1" applyBorder="1"/>
    <xf numFmtId="1" fontId="6" fillId="2" borderId="2" xfId="0" applyNumberFormat="1" applyFont="1" applyFill="1" applyBorder="1" applyAlignment="1">
      <alignment horizontal="center" vertical="center"/>
    </xf>
    <xf numFmtId="1" fontId="6" fillId="2" borderId="17" xfId="0" applyNumberFormat="1" applyFont="1" applyFill="1" applyBorder="1" applyAlignment="1">
      <alignment horizontal="center" vertical="center"/>
    </xf>
    <xf numFmtId="3" fontId="6" fillId="0" borderId="15" xfId="0" applyNumberFormat="1" applyFont="1" applyBorder="1" applyAlignment="1">
      <alignment horizontal="center"/>
    </xf>
    <xf numFmtId="3" fontId="6" fillId="0" borderId="13" xfId="0" applyNumberFormat="1" applyFont="1" applyBorder="1" applyAlignment="1">
      <alignment horizontal="center"/>
    </xf>
    <xf numFmtId="37" fontId="5" fillId="0" borderId="15" xfId="0" applyNumberFormat="1" applyFont="1" applyBorder="1"/>
    <xf numFmtId="0" fontId="4" fillId="0" borderId="0" xfId="0" applyFont="1" applyBorder="1" applyAlignment="1">
      <alignment vertical="center"/>
    </xf>
    <xf numFmtId="0" fontId="23" fillId="2" borderId="0" xfId="0" applyFont="1" applyFill="1" applyAlignment="1">
      <alignment horizontal="center"/>
    </xf>
    <xf numFmtId="0" fontId="32" fillId="2" borderId="0" xfId="0" applyFont="1" applyFill="1"/>
    <xf numFmtId="0" fontId="32" fillId="0" borderId="0" xfId="0" applyFont="1"/>
    <xf numFmtId="0" fontId="29" fillId="4" borderId="0" xfId="0" applyFont="1" applyFill="1" applyAlignment="1">
      <alignment vertical="center" wrapText="1"/>
    </xf>
    <xf numFmtId="0" fontId="0" fillId="4" borderId="0" xfId="0" applyFill="1"/>
    <xf numFmtId="0" fontId="30" fillId="4" borderId="0" xfId="0" applyFont="1" applyFill="1"/>
    <xf numFmtId="0" fontId="29" fillId="4" borderId="0" xfId="0" applyFont="1" applyFill="1" applyAlignment="1">
      <alignment horizontal="center" vertical="center"/>
    </xf>
    <xf numFmtId="0" fontId="29" fillId="4" borderId="0" xfId="0" applyFont="1" applyFill="1" applyAlignment="1">
      <alignment vertical="center"/>
    </xf>
    <xf numFmtId="14" fontId="29" fillId="4" borderId="0" xfId="0" applyNumberFormat="1" applyFont="1" applyFill="1" applyAlignment="1">
      <alignment horizontal="center" vertical="center"/>
    </xf>
    <xf numFmtId="0" fontId="32" fillId="4" borderId="0" xfId="0" applyFont="1" applyFill="1"/>
    <xf numFmtId="0" fontId="23" fillId="4" borderId="0" xfId="0" applyFont="1" applyFill="1" applyAlignment="1">
      <alignment horizontal="center"/>
    </xf>
    <xf numFmtId="0" fontId="5" fillId="0" borderId="0" xfId="0" applyFont="1" applyFill="1"/>
    <xf numFmtId="0" fontId="33" fillId="0" borderId="0" xfId="2" applyFont="1" applyFill="1"/>
    <xf numFmtId="0" fontId="34" fillId="0" borderId="0" xfId="0" applyFont="1" applyAlignment="1">
      <alignment vertical="center"/>
    </xf>
    <xf numFmtId="0" fontId="35" fillId="0" borderId="0" xfId="0" applyFont="1" applyAlignment="1">
      <alignment horizontal="left" vertical="center" indent="5"/>
    </xf>
    <xf numFmtId="0" fontId="34" fillId="0" borderId="0" xfId="0" applyFont="1" applyAlignment="1">
      <alignment horizontal="left" vertical="center"/>
    </xf>
    <xf numFmtId="0" fontId="0" fillId="0" borderId="0" xfId="0" applyAlignment="1">
      <alignment horizontal="left"/>
    </xf>
    <xf numFmtId="0" fontId="34" fillId="0" borderId="0" xfId="0" applyFont="1" applyAlignment="1">
      <alignment horizontal="left" vertical="center" indent="5"/>
    </xf>
    <xf numFmtId="0" fontId="0" fillId="0" borderId="0" xfId="0" applyAlignment="1"/>
    <xf numFmtId="0" fontId="39" fillId="0" borderId="0" xfId="0" applyFont="1" applyAlignment="1">
      <alignment vertical="center"/>
    </xf>
    <xf numFmtId="0" fontId="35" fillId="0" borderId="0" xfId="0" applyFont="1" applyAlignment="1">
      <alignment vertical="center"/>
    </xf>
    <xf numFmtId="0" fontId="41" fillId="0" borderId="0" xfId="0" applyFont="1" applyAlignment="1">
      <alignment vertical="center"/>
    </xf>
    <xf numFmtId="0" fontId="37" fillId="0" borderId="25" xfId="0" applyFont="1" applyBorder="1" applyAlignment="1">
      <alignment vertical="center"/>
    </xf>
    <xf numFmtId="0" fontId="37" fillId="0" borderId="26" xfId="0" applyFont="1" applyBorder="1" applyAlignment="1">
      <alignment vertical="center"/>
    </xf>
    <xf numFmtId="0" fontId="34" fillId="0" borderId="0" xfId="0" applyFont="1" applyAlignment="1">
      <alignment horizontal="left" vertical="center" indent="2"/>
    </xf>
    <xf numFmtId="0" fontId="43" fillId="0" borderId="4" xfId="0" applyFont="1" applyBorder="1" applyAlignment="1">
      <alignment horizontal="center" vertical="center"/>
    </xf>
    <xf numFmtId="0" fontId="43" fillId="0" borderId="4" xfId="0" applyFont="1" applyBorder="1" applyAlignment="1">
      <alignment horizontal="center" vertical="center" wrapText="1"/>
    </xf>
    <xf numFmtId="0" fontId="43" fillId="0" borderId="4" xfId="0" applyFont="1" applyBorder="1" applyAlignment="1">
      <alignment horizontal="left" vertical="center"/>
    </xf>
    <xf numFmtId="0" fontId="37" fillId="0" borderId="4" xfId="0" applyFont="1" applyBorder="1" applyAlignment="1">
      <alignment vertical="center"/>
    </xf>
    <xf numFmtId="0" fontId="37" fillId="0" borderId="4" xfId="0" applyFont="1" applyBorder="1" applyAlignment="1">
      <alignment horizontal="center" vertical="center"/>
    </xf>
    <xf numFmtId="0" fontId="37" fillId="0" borderId="4" xfId="0" applyFont="1" applyBorder="1" applyAlignment="1">
      <alignment horizontal="center" vertical="center" wrapText="1"/>
    </xf>
    <xf numFmtId="0" fontId="41" fillId="0" borderId="4" xfId="0" applyFont="1" applyBorder="1" applyAlignment="1">
      <alignment vertical="center"/>
    </xf>
    <xf numFmtId="0" fontId="41" fillId="0" borderId="4" xfId="0" applyFont="1" applyBorder="1" applyAlignment="1">
      <alignment horizontal="center" vertical="center"/>
    </xf>
    <xf numFmtId="0" fontId="41" fillId="0" borderId="4" xfId="0" applyFont="1" applyBorder="1" applyAlignment="1">
      <alignment horizontal="center" vertical="center" wrapText="1"/>
    </xf>
    <xf numFmtId="4" fontId="41" fillId="0" borderId="4" xfId="0" applyNumberFormat="1" applyFont="1" applyBorder="1" applyAlignment="1">
      <alignment horizontal="center" vertical="center"/>
    </xf>
    <xf numFmtId="0" fontId="41" fillId="0" borderId="0" xfId="0" applyFont="1" applyBorder="1" applyAlignment="1">
      <alignment horizontal="center" vertical="center"/>
    </xf>
    <xf numFmtId="0" fontId="41" fillId="0" borderId="0" xfId="0" applyFont="1" applyBorder="1" applyAlignment="1">
      <alignment vertical="center"/>
    </xf>
    <xf numFmtId="4" fontId="41" fillId="0" borderId="0" xfId="0" applyNumberFormat="1" applyFont="1" applyBorder="1" applyAlignment="1">
      <alignment horizontal="center" vertical="center"/>
    </xf>
    <xf numFmtId="3" fontId="41" fillId="0" borderId="0" xfId="0" applyNumberFormat="1" applyFont="1" applyBorder="1" applyAlignment="1">
      <alignment horizontal="center" vertical="center"/>
    </xf>
    <xf numFmtId="0" fontId="41" fillId="0" borderId="25" xfId="0" applyFont="1" applyBorder="1" applyAlignment="1">
      <alignment horizontal="center" vertical="center"/>
    </xf>
    <xf numFmtId="4" fontId="37" fillId="0" borderId="4" xfId="0" applyNumberFormat="1" applyFont="1" applyBorder="1" applyAlignment="1">
      <alignment horizontal="center" vertical="center" wrapText="1"/>
    </xf>
    <xf numFmtId="14" fontId="41" fillId="0" borderId="4" xfId="0" applyNumberFormat="1" applyFont="1" applyBorder="1" applyAlignment="1">
      <alignment horizontal="center" vertical="center" wrapText="1"/>
    </xf>
    <xf numFmtId="0" fontId="33" fillId="0" borderId="0" xfId="2" applyFont="1"/>
    <xf numFmtId="4" fontId="24" fillId="0" borderId="4" xfId="0" applyNumberFormat="1" applyFont="1" applyBorder="1" applyAlignment="1">
      <alignment horizontal="center" vertical="center"/>
    </xf>
    <xf numFmtId="4" fontId="24" fillId="0" borderId="4" xfId="0" applyNumberFormat="1" applyFont="1" applyBorder="1" applyAlignment="1">
      <alignment horizontal="right" vertical="center"/>
    </xf>
    <xf numFmtId="4" fontId="24" fillId="0" borderId="28" xfId="0" applyNumberFormat="1" applyFont="1" applyBorder="1" applyAlignment="1">
      <alignment horizontal="center"/>
    </xf>
    <xf numFmtId="0" fontId="23" fillId="0" borderId="0" xfId="0" applyFont="1" applyAlignment="1">
      <alignment horizontal="left" vertical="center"/>
    </xf>
    <xf numFmtId="0" fontId="24" fillId="0" borderId="0" xfId="0" applyFont="1" applyAlignment="1">
      <alignment horizontal="left" vertical="center"/>
    </xf>
    <xf numFmtId="0" fontId="45" fillId="0" borderId="0" xfId="0" applyFont="1" applyAlignment="1">
      <alignment horizontal="center"/>
    </xf>
    <xf numFmtId="4" fontId="37" fillId="0" borderId="4" xfId="0" applyNumberFormat="1" applyFont="1" applyBorder="1" applyAlignment="1">
      <alignment horizontal="center" vertical="center"/>
    </xf>
    <xf numFmtId="0" fontId="46" fillId="0" borderId="4" xfId="0" applyFont="1" applyBorder="1" applyAlignment="1">
      <alignment horizontal="center" vertical="center" wrapText="1"/>
    </xf>
    <xf numFmtId="0" fontId="48" fillId="0" borderId="0" xfId="0" applyFont="1"/>
    <xf numFmtId="43" fontId="0" fillId="0" borderId="0" xfId="1" applyFont="1"/>
    <xf numFmtId="4" fontId="5" fillId="2" borderId="0" xfId="0" applyNumberFormat="1" applyFont="1" applyFill="1" applyBorder="1" applyAlignment="1">
      <alignment horizontal="center" vertical="center"/>
    </xf>
    <xf numFmtId="168" fontId="0" fillId="0" borderId="0" xfId="1" applyNumberFormat="1" applyFont="1"/>
    <xf numFmtId="0" fontId="5" fillId="0" borderId="12" xfId="0" applyFont="1" applyBorder="1" applyAlignment="1">
      <alignment horizontal="left"/>
    </xf>
    <xf numFmtId="0" fontId="6" fillId="0" borderId="10" xfId="0" applyFont="1" applyBorder="1" applyAlignment="1">
      <alignment horizontal="center" wrapText="1"/>
    </xf>
    <xf numFmtId="0" fontId="6" fillId="0" borderId="12" xfId="0" applyFont="1" applyBorder="1" applyAlignment="1">
      <alignment horizontal="center" wrapText="1"/>
    </xf>
    <xf numFmtId="0" fontId="5" fillId="0" borderId="12" xfId="0" applyFont="1" applyBorder="1" applyAlignment="1">
      <alignment vertical="center"/>
    </xf>
    <xf numFmtId="3" fontId="6" fillId="0" borderId="7" xfId="0" applyNumberFormat="1" applyFont="1" applyBorder="1" applyAlignment="1">
      <alignment horizontal="center" vertical="center"/>
    </xf>
    <xf numFmtId="0" fontId="6" fillId="0" borderId="6" xfId="0" applyFont="1" applyBorder="1" applyAlignment="1">
      <alignment horizontal="center"/>
    </xf>
    <xf numFmtId="3" fontId="6" fillId="0" borderId="11" xfId="0" applyNumberFormat="1" applyFont="1" applyBorder="1" applyAlignment="1">
      <alignment horizontal="center" vertical="center"/>
    </xf>
    <xf numFmtId="3" fontId="24" fillId="0" borderId="5" xfId="0" applyNumberFormat="1" applyFont="1" applyBorder="1" applyAlignment="1">
      <alignment horizontal="center" vertical="center"/>
    </xf>
    <xf numFmtId="169" fontId="21" fillId="0" borderId="0" xfId="0" applyNumberFormat="1" applyFont="1"/>
    <xf numFmtId="0" fontId="5" fillId="0" borderId="12" xfId="0" applyFont="1" applyBorder="1" applyAlignment="1">
      <alignment horizontal="center" vertical="center" wrapText="1"/>
    </xf>
    <xf numFmtId="0" fontId="50" fillId="0" borderId="0" xfId="2" applyFont="1" applyBorder="1" applyAlignment="1">
      <alignment vertical="center"/>
    </xf>
    <xf numFmtId="4" fontId="37" fillId="0" borderId="5" xfId="0" applyNumberFormat="1" applyFont="1" applyBorder="1" applyAlignment="1">
      <alignment horizontal="center" vertical="center"/>
    </xf>
    <xf numFmtId="4" fontId="37" fillId="0" borderId="7" xfId="0" applyNumberFormat="1" applyFont="1" applyBorder="1" applyAlignment="1">
      <alignment horizontal="center" vertical="center"/>
    </xf>
    <xf numFmtId="49" fontId="6" fillId="0" borderId="12" xfId="0" applyNumberFormat="1" applyFont="1" applyBorder="1"/>
    <xf numFmtId="0" fontId="41" fillId="0" borderId="29" xfId="0" applyFont="1" applyBorder="1" applyAlignment="1">
      <alignment horizontal="center" vertical="center"/>
    </xf>
    <xf numFmtId="0" fontId="37" fillId="0" borderId="30" xfId="0" applyFont="1" applyBorder="1" applyAlignment="1">
      <alignment horizontal="center" vertical="center"/>
    </xf>
    <xf numFmtId="0" fontId="0" fillId="0" borderId="31" xfId="0" applyBorder="1" applyAlignment="1">
      <alignment horizontal="center" vertical="center"/>
    </xf>
    <xf numFmtId="0" fontId="0" fillId="0" borderId="0" xfId="0" applyBorder="1" applyAlignment="1">
      <alignment horizontal="center"/>
    </xf>
    <xf numFmtId="43" fontId="37" fillId="0" borderId="24" xfId="1" applyFont="1" applyBorder="1" applyAlignment="1">
      <alignment horizontal="center"/>
    </xf>
    <xf numFmtId="4" fontId="37" fillId="0" borderId="0" xfId="0" applyNumberFormat="1" applyFont="1" applyBorder="1" applyAlignment="1">
      <alignment horizontal="center"/>
    </xf>
    <xf numFmtId="0" fontId="37" fillId="0" borderId="24" xfId="0" applyFont="1" applyBorder="1" applyAlignment="1">
      <alignment horizontal="center"/>
    </xf>
    <xf numFmtId="43" fontId="37" fillId="0" borderId="0" xfId="1" applyFont="1" applyBorder="1" applyAlignment="1">
      <alignment horizontal="center"/>
    </xf>
    <xf numFmtId="43" fontId="42" fillId="0" borderId="24" xfId="1" applyFont="1" applyBorder="1" applyAlignment="1">
      <alignment horizontal="center"/>
    </xf>
    <xf numFmtId="43" fontId="37" fillId="0" borderId="23" xfId="1" applyFont="1" applyBorder="1" applyAlignment="1">
      <alignment horizontal="center"/>
    </xf>
    <xf numFmtId="43" fontId="37" fillId="0" borderId="27" xfId="1" applyFont="1" applyBorder="1" applyAlignment="1">
      <alignment horizontal="center"/>
    </xf>
    <xf numFmtId="0" fontId="37" fillId="0" borderId="23" xfId="0" applyFont="1" applyBorder="1" applyAlignment="1">
      <alignment horizontal="center"/>
    </xf>
    <xf numFmtId="0" fontId="41" fillId="0" borderId="4" xfId="0" applyFont="1" applyBorder="1" applyAlignment="1">
      <alignment horizontal="left" vertical="center"/>
    </xf>
    <xf numFmtId="0" fontId="51" fillId="0" borderId="0" xfId="0" applyFont="1" applyAlignment="1">
      <alignment vertical="center"/>
    </xf>
    <xf numFmtId="0" fontId="0" fillId="2" borderId="17" xfId="0" applyFill="1" applyBorder="1" applyAlignment="1">
      <alignment horizontal="left" vertical="center"/>
    </xf>
    <xf numFmtId="0" fontId="48" fillId="0" borderId="0" xfId="0" applyFont="1" applyAlignment="1">
      <alignment horizontal="left" vertical="center"/>
    </xf>
    <xf numFmtId="0" fontId="43" fillId="0" borderId="0" xfId="0" applyFont="1" applyAlignment="1">
      <alignment vertical="top" wrapText="1"/>
    </xf>
    <xf numFmtId="43" fontId="6" fillId="0" borderId="0" xfId="1" applyFont="1" applyBorder="1" applyAlignment="1">
      <alignment horizontal="center"/>
    </xf>
    <xf numFmtId="43" fontId="6" fillId="0" borderId="1" xfId="1" applyFont="1" applyBorder="1" applyAlignment="1">
      <alignment horizontal="center"/>
    </xf>
    <xf numFmtId="43" fontId="5" fillId="0" borderId="0" xfId="1" applyFont="1" applyBorder="1" applyAlignment="1">
      <alignment horizontal="center"/>
    </xf>
    <xf numFmtId="43" fontId="0" fillId="2" borderId="0" xfId="1" applyFont="1" applyFill="1" applyBorder="1" applyAlignment="1">
      <alignment horizontal="center"/>
    </xf>
    <xf numFmtId="43" fontId="6" fillId="0" borderId="2" xfId="1" applyFont="1" applyBorder="1" applyAlignment="1">
      <alignment horizontal="center"/>
    </xf>
    <xf numFmtId="43" fontId="5" fillId="0" borderId="1" xfId="1" applyFont="1" applyBorder="1" applyAlignment="1">
      <alignment horizontal="center"/>
    </xf>
    <xf numFmtId="43" fontId="6" fillId="0" borderId="3" xfId="1" applyFont="1" applyBorder="1" applyAlignment="1">
      <alignment horizontal="center"/>
    </xf>
    <xf numFmtId="43" fontId="5" fillId="0" borderId="13" xfId="1" applyFont="1" applyBorder="1" applyAlignment="1">
      <alignment horizontal="center"/>
    </xf>
    <xf numFmtId="43" fontId="6" fillId="0" borderId="17" xfId="1" applyFont="1" applyBorder="1" applyAlignment="1">
      <alignment horizontal="center"/>
    </xf>
    <xf numFmtId="43" fontId="0" fillId="0" borderId="0" xfId="1" applyFont="1" applyBorder="1" applyAlignment="1">
      <alignment horizontal="center"/>
    </xf>
    <xf numFmtId="43" fontId="0" fillId="0" borderId="13" xfId="1" applyFont="1" applyBorder="1" applyAlignment="1">
      <alignment horizontal="center"/>
    </xf>
    <xf numFmtId="43" fontId="6" fillId="0" borderId="8" xfId="1" applyFont="1" applyBorder="1" applyAlignment="1">
      <alignment horizontal="center"/>
    </xf>
    <xf numFmtId="43" fontId="6" fillId="0" borderId="19" xfId="1" applyFont="1" applyBorder="1" applyAlignment="1">
      <alignment horizontal="center"/>
    </xf>
    <xf numFmtId="43" fontId="23" fillId="2" borderId="0" xfId="1" applyFont="1" applyFill="1" applyBorder="1" applyAlignment="1">
      <alignment horizontal="center" vertical="center"/>
    </xf>
    <xf numFmtId="43" fontId="23" fillId="2" borderId="13" xfId="1" applyFont="1" applyFill="1" applyBorder="1" applyAlignment="1">
      <alignment horizontal="center" vertical="center"/>
    </xf>
    <xf numFmtId="43" fontId="6" fillId="2" borderId="2" xfId="1" applyFont="1" applyFill="1" applyBorder="1" applyAlignment="1">
      <alignment horizontal="center" vertical="center"/>
    </xf>
    <xf numFmtId="43" fontId="6" fillId="2" borderId="17" xfId="1" applyFont="1" applyFill="1" applyBorder="1" applyAlignment="1">
      <alignment horizontal="center" vertical="center"/>
    </xf>
    <xf numFmtId="43" fontId="7" fillId="2" borderId="0" xfId="1" applyFont="1" applyFill="1" applyBorder="1" applyAlignment="1">
      <alignment horizontal="center" vertical="center"/>
    </xf>
    <xf numFmtId="43" fontId="7" fillId="2" borderId="13" xfId="1" applyFont="1" applyFill="1" applyBorder="1" applyAlignment="1">
      <alignment horizontal="center" vertical="center"/>
    </xf>
    <xf numFmtId="43" fontId="5" fillId="2" borderId="0" xfId="1" applyFont="1" applyFill="1" applyBorder="1" applyAlignment="1">
      <alignment horizontal="center" vertical="center"/>
    </xf>
    <xf numFmtId="43" fontId="5" fillId="2" borderId="13" xfId="1" applyFont="1" applyFill="1" applyBorder="1" applyAlignment="1">
      <alignment horizontal="center" vertical="center"/>
    </xf>
    <xf numFmtId="43" fontId="5" fillId="2" borderId="1" xfId="1" applyFont="1" applyFill="1" applyBorder="1" applyAlignment="1">
      <alignment horizontal="center" vertical="center"/>
    </xf>
    <xf numFmtId="43" fontId="5" fillId="2" borderId="15" xfId="1" applyFont="1" applyFill="1" applyBorder="1" applyAlignment="1">
      <alignment horizontal="center" vertical="center"/>
    </xf>
    <xf numFmtId="43" fontId="6" fillId="2" borderId="0" xfId="1" applyFont="1" applyFill="1" applyBorder="1" applyAlignment="1">
      <alignment horizontal="center" vertical="center"/>
    </xf>
    <xf numFmtId="43" fontId="6" fillId="2" borderId="13" xfId="1" applyFont="1" applyFill="1" applyBorder="1" applyAlignment="1">
      <alignment horizontal="center" vertical="center"/>
    </xf>
    <xf numFmtId="43" fontId="6" fillId="2" borderId="8" xfId="1" applyFont="1" applyFill="1" applyBorder="1" applyAlignment="1">
      <alignment horizontal="center" vertical="center"/>
    </xf>
    <xf numFmtId="43" fontId="6" fillId="2" borderId="19" xfId="1" applyFont="1" applyFill="1" applyBorder="1" applyAlignment="1">
      <alignment horizontal="center" vertical="center"/>
    </xf>
    <xf numFmtId="43" fontId="7" fillId="2" borderId="1" xfId="1" applyFont="1" applyFill="1" applyBorder="1" applyAlignment="1">
      <alignment horizontal="center" vertical="center"/>
    </xf>
    <xf numFmtId="43" fontId="7" fillId="2" borderId="15" xfId="1" applyFont="1" applyFill="1" applyBorder="1" applyAlignment="1">
      <alignment horizontal="center" vertical="center"/>
    </xf>
    <xf numFmtId="43" fontId="6" fillId="2" borderId="1" xfId="1" applyFont="1" applyFill="1" applyBorder="1" applyAlignment="1">
      <alignment horizontal="center" vertical="center"/>
    </xf>
    <xf numFmtId="43" fontId="6" fillId="2" borderId="15" xfId="1" applyFont="1" applyFill="1" applyBorder="1" applyAlignment="1">
      <alignment horizontal="center" vertical="center"/>
    </xf>
    <xf numFmtId="43" fontId="6" fillId="0" borderId="0" xfId="1" applyFont="1" applyBorder="1" applyAlignment="1">
      <alignment horizontal="center" vertical="center"/>
    </xf>
    <xf numFmtId="43" fontId="6" fillId="0" borderId="13" xfId="1" applyFont="1" applyBorder="1" applyAlignment="1">
      <alignment horizontal="center" vertical="center"/>
    </xf>
    <xf numFmtId="43" fontId="17" fillId="0" borderId="1" xfId="1" applyFont="1" applyBorder="1"/>
    <xf numFmtId="43" fontId="17" fillId="0" borderId="15" xfId="1" applyFont="1" applyBorder="1"/>
    <xf numFmtId="168" fontId="23" fillId="0" borderId="0" xfId="1" applyNumberFormat="1" applyFont="1" applyBorder="1" applyAlignment="1">
      <alignment horizontal="center" vertical="center"/>
    </xf>
    <xf numFmtId="168" fontId="23" fillId="0" borderId="13" xfId="1" applyNumberFormat="1" applyFont="1" applyBorder="1" applyAlignment="1">
      <alignment horizontal="center" vertical="center"/>
    </xf>
    <xf numFmtId="168" fontId="6" fillId="0" borderId="2" xfId="1" applyNumberFormat="1" applyFont="1" applyBorder="1" applyAlignment="1">
      <alignment horizontal="center" vertical="center"/>
    </xf>
    <xf numFmtId="168" fontId="6" fillId="0" borderId="17" xfId="1" applyNumberFormat="1" applyFont="1" applyBorder="1" applyAlignment="1">
      <alignment horizontal="center" vertical="center"/>
    </xf>
    <xf numFmtId="168" fontId="5" fillId="0" borderId="0" xfId="1" applyNumberFormat="1" applyFont="1" applyBorder="1" applyAlignment="1">
      <alignment horizontal="center" vertical="center"/>
    </xf>
    <xf numFmtId="168" fontId="6" fillId="0" borderId="8" xfId="1" applyNumberFormat="1" applyFont="1" applyBorder="1" applyAlignment="1">
      <alignment horizontal="center" vertical="center"/>
    </xf>
    <xf numFmtId="168" fontId="6" fillId="0" borderId="19" xfId="1" applyNumberFormat="1" applyFont="1" applyBorder="1" applyAlignment="1">
      <alignment horizontal="center" vertical="center"/>
    </xf>
    <xf numFmtId="168" fontId="23" fillId="2" borderId="0" xfId="1" applyNumberFormat="1" applyFont="1" applyFill="1" applyBorder="1" applyAlignment="1">
      <alignment horizontal="center" vertical="center"/>
    </xf>
    <xf numFmtId="168" fontId="23" fillId="2" borderId="13" xfId="1" applyNumberFormat="1" applyFont="1" applyFill="1" applyBorder="1" applyAlignment="1">
      <alignment horizontal="center" vertical="center"/>
    </xf>
    <xf numFmtId="168" fontId="6" fillId="2" borderId="2" xfId="1" applyNumberFormat="1" applyFont="1" applyFill="1" applyBorder="1" applyAlignment="1">
      <alignment horizontal="center" vertical="center"/>
    </xf>
    <xf numFmtId="168" fontId="6" fillId="2" borderId="17" xfId="1" applyNumberFormat="1" applyFont="1" applyFill="1" applyBorder="1" applyAlignment="1">
      <alignment horizontal="center" vertical="center"/>
    </xf>
    <xf numFmtId="168" fontId="6" fillId="2" borderId="0" xfId="1" applyNumberFormat="1" applyFont="1" applyFill="1" applyBorder="1" applyAlignment="1">
      <alignment horizontal="center" vertical="center"/>
    </xf>
    <xf numFmtId="168" fontId="6" fillId="2" borderId="13" xfId="1" applyNumberFormat="1" applyFont="1" applyFill="1" applyBorder="1" applyAlignment="1">
      <alignment horizontal="center" vertical="center"/>
    </xf>
    <xf numFmtId="168" fontId="5" fillId="2" borderId="13" xfId="1" applyNumberFormat="1" applyFont="1" applyFill="1" applyBorder="1" applyAlignment="1">
      <alignment horizontal="center" vertical="center"/>
    </xf>
    <xf numFmtId="168" fontId="5" fillId="2" borderId="0" xfId="1" applyNumberFormat="1" applyFont="1" applyFill="1" applyBorder="1" applyAlignment="1">
      <alignment horizontal="center" vertical="center"/>
    </xf>
    <xf numFmtId="168" fontId="6" fillId="2" borderId="8" xfId="1" applyNumberFormat="1" applyFont="1" applyFill="1" applyBorder="1" applyAlignment="1">
      <alignment horizontal="center" vertical="center"/>
    </xf>
    <xf numFmtId="168" fontId="6" fillId="2" borderId="19" xfId="1" applyNumberFormat="1" applyFont="1" applyFill="1" applyBorder="1" applyAlignment="1">
      <alignment horizontal="center" vertical="center"/>
    </xf>
    <xf numFmtId="168" fontId="6" fillId="2" borderId="1" xfId="1" applyNumberFormat="1" applyFont="1" applyFill="1" applyBorder="1" applyAlignment="1">
      <alignment horizontal="center" vertical="center"/>
    </xf>
    <xf numFmtId="168" fontId="6" fillId="2" borderId="15" xfId="1" applyNumberFormat="1" applyFont="1" applyFill="1" applyBorder="1" applyAlignment="1">
      <alignment horizontal="center" vertical="center"/>
    </xf>
    <xf numFmtId="168" fontId="6" fillId="0" borderId="0" xfId="1" applyNumberFormat="1" applyFont="1" applyBorder="1" applyAlignment="1">
      <alignment horizontal="center" vertical="center"/>
    </xf>
    <xf numFmtId="168" fontId="6" fillId="0" borderId="13" xfId="1" applyNumberFormat="1" applyFont="1" applyBorder="1" applyAlignment="1">
      <alignment horizontal="center" vertical="center"/>
    </xf>
    <xf numFmtId="171" fontId="6" fillId="0" borderId="8" xfId="1" applyNumberFormat="1" applyFont="1" applyBorder="1" applyAlignment="1">
      <alignment horizontal="center" vertical="center"/>
    </xf>
    <xf numFmtId="171" fontId="6" fillId="0" borderId="19" xfId="1" applyNumberFormat="1" applyFont="1" applyBorder="1" applyAlignment="1">
      <alignment horizontal="center" vertical="center"/>
    </xf>
    <xf numFmtId="172" fontId="6" fillId="0" borderId="8" xfId="1" applyNumberFormat="1" applyFont="1" applyBorder="1" applyAlignment="1">
      <alignment horizontal="center" vertical="center"/>
    </xf>
    <xf numFmtId="172" fontId="6" fillId="0" borderId="19" xfId="1" applyNumberFormat="1" applyFont="1" applyBorder="1" applyAlignment="1">
      <alignment horizontal="center" vertical="center"/>
    </xf>
    <xf numFmtId="0" fontId="6" fillId="0" borderId="7" xfId="0" applyFont="1" applyBorder="1" applyAlignment="1">
      <alignment horizontal="center" vertical="center" wrapText="1"/>
    </xf>
    <xf numFmtId="168" fontId="23" fillId="0" borderId="6" xfId="1" applyNumberFormat="1" applyFont="1" applyBorder="1" applyAlignment="1">
      <alignment horizontal="center" vertical="center"/>
    </xf>
    <xf numFmtId="168" fontId="5" fillId="0" borderId="13" xfId="1" applyNumberFormat="1" applyFont="1" applyBorder="1" applyAlignment="1">
      <alignment horizontal="center" vertical="center"/>
    </xf>
    <xf numFmtId="168" fontId="9" fillId="0" borderId="6" xfId="1" applyNumberFormat="1" applyFont="1" applyBorder="1" applyAlignment="1">
      <alignment horizontal="center" vertical="center"/>
    </xf>
    <xf numFmtId="168" fontId="5" fillId="0" borderId="6" xfId="1" applyNumberFormat="1" applyFont="1" applyBorder="1" applyAlignment="1">
      <alignment horizontal="center" vertical="center"/>
    </xf>
    <xf numFmtId="168" fontId="24" fillId="0" borderId="13" xfId="1" applyNumberFormat="1" applyFont="1" applyBorder="1" applyAlignment="1">
      <alignment horizontal="center" vertical="center"/>
    </xf>
    <xf numFmtId="168" fontId="5" fillId="0" borderId="15" xfId="1" applyNumberFormat="1" applyFont="1" applyBorder="1" applyAlignment="1">
      <alignment horizontal="center" vertical="center"/>
    </xf>
    <xf numFmtId="168" fontId="24" fillId="0" borderId="15" xfId="1" applyNumberFormat="1" applyFont="1" applyBorder="1" applyAlignment="1">
      <alignment horizontal="center" vertical="center"/>
    </xf>
    <xf numFmtId="168" fontId="5" fillId="0" borderId="7" xfId="1" applyNumberFormat="1" applyFont="1" applyBorder="1" applyAlignment="1">
      <alignment horizontal="center" vertical="center"/>
    </xf>
    <xf numFmtId="168" fontId="23" fillId="0" borderId="7" xfId="1" applyNumberFormat="1" applyFont="1" applyBorder="1" applyAlignment="1">
      <alignment horizontal="center" vertical="center"/>
    </xf>
    <xf numFmtId="168" fontId="23" fillId="0" borderId="7" xfId="1" applyNumberFormat="1" applyFont="1" applyBorder="1" applyAlignment="1">
      <alignment horizontal="right" vertical="center"/>
    </xf>
    <xf numFmtId="168" fontId="23" fillId="0" borderId="4" xfId="1" applyNumberFormat="1" applyFont="1" applyBorder="1" applyAlignment="1">
      <alignment horizontal="center"/>
    </xf>
    <xf numFmtId="168" fontId="8" fillId="0" borderId="0" xfId="1" applyNumberFormat="1" applyFont="1"/>
    <xf numFmtId="168" fontId="21" fillId="0" borderId="0" xfId="1" applyNumberFormat="1" applyFont="1"/>
    <xf numFmtId="43" fontId="37" fillId="0" borderId="4" xfId="1" applyFont="1" applyBorder="1" applyAlignment="1">
      <alignment horizontal="center" vertical="center"/>
    </xf>
    <xf numFmtId="3" fontId="37" fillId="0" borderId="4" xfId="0" applyNumberFormat="1" applyFont="1" applyBorder="1" applyAlignment="1">
      <alignment horizontal="right" vertical="center"/>
    </xf>
    <xf numFmtId="43" fontId="23" fillId="0" borderId="4" xfId="1" applyFont="1" applyBorder="1" applyAlignment="1">
      <alignment horizontal="center" vertical="center"/>
    </xf>
    <xf numFmtId="43" fontId="41" fillId="0" borderId="4" xfId="1" applyFont="1" applyBorder="1" applyAlignment="1">
      <alignment horizontal="center" vertical="center"/>
    </xf>
    <xf numFmtId="168" fontId="37" fillId="0" borderId="4" xfId="1" applyNumberFormat="1" applyFont="1" applyBorder="1" applyAlignment="1">
      <alignment horizontal="center" vertical="center"/>
    </xf>
    <xf numFmtId="168" fontId="41" fillId="0" borderId="4" xfId="1" applyNumberFormat="1" applyFont="1" applyBorder="1" applyAlignment="1">
      <alignment horizontal="center" vertical="center"/>
    </xf>
    <xf numFmtId="172" fontId="37" fillId="0" borderId="24" xfId="1" applyNumberFormat="1" applyFont="1" applyBorder="1" applyAlignment="1">
      <alignment horizontal="center"/>
    </xf>
    <xf numFmtId="0" fontId="41" fillId="0" borderId="20" xfId="0" applyFont="1" applyBorder="1" applyAlignment="1">
      <alignment horizontal="center" vertical="center"/>
    </xf>
    <xf numFmtId="0" fontId="41" fillId="0" borderId="21" xfId="0" applyFont="1" applyBorder="1" applyAlignment="1">
      <alignment horizontal="center" vertical="center"/>
    </xf>
    <xf numFmtId="0" fontId="41" fillId="0" borderId="21" xfId="0" applyFont="1" applyBorder="1" applyAlignment="1">
      <alignment horizontal="center" vertical="center" wrapText="1"/>
    </xf>
    <xf numFmtId="0" fontId="46" fillId="2" borderId="4" xfId="0" applyFont="1" applyFill="1" applyBorder="1" applyAlignment="1">
      <alignment horizontal="center" vertical="center" wrapText="1"/>
    </xf>
    <xf numFmtId="0" fontId="0" fillId="0" borderId="17" xfId="0" applyBorder="1" applyAlignment="1">
      <alignment horizontal="left" vertical="center"/>
    </xf>
    <xf numFmtId="170" fontId="0" fillId="0" borderId="17" xfId="6" applyNumberFormat="1" applyFont="1" applyBorder="1" applyAlignment="1">
      <alignment horizontal="right" vertical="center"/>
    </xf>
    <xf numFmtId="10" fontId="0" fillId="0" borderId="17" xfId="3" applyNumberFormat="1" applyFont="1" applyBorder="1" applyAlignment="1">
      <alignment horizontal="right" vertical="center"/>
    </xf>
    <xf numFmtId="166" fontId="0" fillId="0" borderId="17" xfId="0" applyNumberFormat="1" applyBorder="1" applyAlignment="1">
      <alignment horizontal="right" vertical="center"/>
    </xf>
    <xf numFmtId="170" fontId="0" fillId="2" borderId="17" xfId="6" applyNumberFormat="1" applyFont="1" applyFill="1" applyBorder="1" applyAlignment="1">
      <alignment horizontal="right" vertical="center"/>
    </xf>
    <xf numFmtId="170" fontId="47" fillId="0" borderId="17" xfId="6" applyNumberFormat="1" applyFont="1" applyBorder="1" applyAlignment="1">
      <alignment horizontal="right"/>
    </xf>
    <xf numFmtId="170" fontId="48" fillId="2" borderId="0" xfId="6" applyNumberFormat="1" applyFont="1" applyFill="1"/>
    <xf numFmtId="168" fontId="6" fillId="0" borderId="1" xfId="1" applyNumberFormat="1" applyFont="1" applyBorder="1" applyAlignment="1">
      <alignment horizontal="center"/>
    </xf>
    <xf numFmtId="168" fontId="6" fillId="0" borderId="0" xfId="1" applyNumberFormat="1" applyFont="1" applyBorder="1" applyAlignment="1">
      <alignment horizontal="center"/>
    </xf>
    <xf numFmtId="168" fontId="6" fillId="0" borderId="15" xfId="1" applyNumberFormat="1" applyFont="1" applyBorder="1" applyAlignment="1">
      <alignment horizontal="center"/>
    </xf>
    <xf numFmtId="168" fontId="6" fillId="0" borderId="13" xfId="1" applyNumberFormat="1" applyFont="1" applyBorder="1" applyAlignment="1">
      <alignment horizontal="center"/>
    </xf>
    <xf numFmtId="168" fontId="5" fillId="0" borderId="0" xfId="1" applyNumberFormat="1" applyFont="1" applyBorder="1" applyAlignment="1">
      <alignment horizontal="center"/>
    </xf>
    <xf numFmtId="168" fontId="5" fillId="0" borderId="13" xfId="1" applyNumberFormat="1" applyFont="1" applyBorder="1" applyAlignment="1">
      <alignment horizontal="center"/>
    </xf>
    <xf numFmtId="168" fontId="6" fillId="0" borderId="2" xfId="1" applyNumberFormat="1" applyFont="1" applyBorder="1" applyAlignment="1">
      <alignment horizontal="center"/>
    </xf>
    <xf numFmtId="168" fontId="6" fillId="0" borderId="17" xfId="1" applyNumberFormat="1" applyFont="1" applyBorder="1" applyAlignment="1">
      <alignment horizontal="center"/>
    </xf>
    <xf numFmtId="168" fontId="5" fillId="0" borderId="1" xfId="1" applyNumberFormat="1" applyFont="1" applyBorder="1" applyAlignment="1">
      <alignment horizontal="center"/>
    </xf>
    <xf numFmtId="168" fontId="5" fillId="0" borderId="15" xfId="1" applyNumberFormat="1" applyFont="1" applyBorder="1" applyAlignment="1">
      <alignment horizontal="center"/>
    </xf>
    <xf numFmtId="168" fontId="6" fillId="0" borderId="3" xfId="1" applyNumberFormat="1" applyFont="1" applyBorder="1" applyAlignment="1">
      <alignment horizontal="center"/>
    </xf>
    <xf numFmtId="168" fontId="6" fillId="0" borderId="22" xfId="1" applyNumberFormat="1" applyFont="1" applyBorder="1" applyAlignment="1">
      <alignment horizontal="center"/>
    </xf>
    <xf numFmtId="0" fontId="0" fillId="0" borderId="2" xfId="0" applyBorder="1"/>
    <xf numFmtId="0" fontId="31" fillId="4" borderId="0" xfId="0" applyFont="1" applyFill="1" applyAlignment="1">
      <alignment horizontal="center" vertical="center"/>
    </xf>
    <xf numFmtId="0" fontId="29" fillId="4" borderId="0" xfId="0" applyFont="1" applyFill="1" applyAlignment="1">
      <alignment horizontal="center" vertical="center"/>
    </xf>
    <xf numFmtId="14" fontId="29" fillId="4" borderId="0" xfId="0" applyNumberFormat="1" applyFont="1" applyFill="1" applyAlignment="1">
      <alignment horizontal="center" vertical="center"/>
    </xf>
    <xf numFmtId="0" fontId="6" fillId="0" borderId="0" xfId="0" applyFont="1" applyAlignment="1">
      <alignment horizontal="center"/>
    </xf>
    <xf numFmtId="0" fontId="2" fillId="0" borderId="0" xfId="0" applyFont="1" applyBorder="1" applyAlignment="1">
      <alignment horizontal="center" vertical="center"/>
    </xf>
    <xf numFmtId="0" fontId="4" fillId="0" borderId="0" xfId="0" applyFont="1" applyBorder="1" applyAlignment="1">
      <alignment horizontal="center" vertical="center"/>
    </xf>
    <xf numFmtId="0" fontId="3" fillId="0" borderId="0" xfId="0" applyFont="1" applyBorder="1" applyAlignment="1">
      <alignment horizontal="center"/>
    </xf>
    <xf numFmtId="0" fontId="3" fillId="0" borderId="0" xfId="0" applyFont="1" applyAlignment="1">
      <alignment horizontal="center"/>
    </xf>
    <xf numFmtId="1" fontId="6" fillId="0" borderId="9"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1" fontId="6" fillId="0" borderId="9" xfId="0" applyNumberFormat="1" applyFont="1" applyBorder="1" applyAlignment="1">
      <alignment horizontal="center" vertical="center"/>
    </xf>
    <xf numFmtId="1" fontId="6" fillId="0" borderId="1" xfId="0" applyNumberFormat="1" applyFont="1" applyBorder="1" applyAlignment="1">
      <alignment horizontal="center" vertical="center"/>
    </xf>
    <xf numFmtId="0" fontId="0" fillId="0" borderId="0" xfId="0" applyAlignment="1">
      <alignment horizontal="center"/>
    </xf>
    <xf numFmtId="0" fontId="2" fillId="0" borderId="0" xfId="0" applyFont="1" applyAlignment="1">
      <alignment horizontal="center" vertical="center"/>
    </xf>
    <xf numFmtId="0" fontId="15" fillId="0" borderId="0" xfId="0" applyFont="1" applyAlignment="1">
      <alignment horizontal="center" vertical="center"/>
    </xf>
    <xf numFmtId="0" fontId="7" fillId="0" borderId="0" xfId="0" applyFont="1" applyAlignment="1">
      <alignment horizontal="center"/>
    </xf>
    <xf numFmtId="0" fontId="27" fillId="0" borderId="0" xfId="0" applyFont="1" applyAlignment="1">
      <alignment horizontal="center"/>
    </xf>
    <xf numFmtId="0" fontId="13" fillId="0" borderId="0" xfId="0" applyFont="1" applyAlignment="1">
      <alignment horizontal="center"/>
    </xf>
    <xf numFmtId="1" fontId="6" fillId="0" borderId="11" xfId="0" applyNumberFormat="1" applyFont="1" applyBorder="1" applyAlignment="1">
      <alignment horizontal="center" vertical="center"/>
    </xf>
    <xf numFmtId="1" fontId="6" fillId="0" borderId="15" xfId="0" applyNumberFormat="1" applyFont="1" applyBorder="1" applyAlignment="1">
      <alignment horizontal="center" vertical="center"/>
    </xf>
    <xf numFmtId="0" fontId="14" fillId="0" borderId="0" xfId="0" applyFont="1" applyAlignment="1">
      <alignment horizontal="center"/>
    </xf>
    <xf numFmtId="0" fontId="26" fillId="0" borderId="0" xfId="0" applyFont="1" applyAlignment="1">
      <alignment horizontal="center"/>
    </xf>
    <xf numFmtId="0" fontId="6" fillId="0" borderId="1" xfId="0" applyFont="1" applyBorder="1" applyAlignment="1">
      <alignment horizontal="center" vertical="center" wrapText="1"/>
    </xf>
    <xf numFmtId="1" fontId="6" fillId="0" borderId="11" xfId="0" applyNumberFormat="1" applyFont="1" applyBorder="1" applyAlignment="1">
      <alignment horizontal="center" vertical="center" wrapText="1"/>
    </xf>
    <xf numFmtId="0" fontId="6" fillId="0" borderId="15" xfId="0" applyFont="1" applyBorder="1" applyAlignment="1">
      <alignment horizontal="center" vertical="center" wrapText="1"/>
    </xf>
    <xf numFmtId="0" fontId="25" fillId="0" borderId="0" xfId="0" applyFont="1" applyAlignment="1">
      <alignment horizontal="center"/>
    </xf>
    <xf numFmtId="0" fontId="12" fillId="0" borderId="0" xfId="0" applyFont="1" applyAlignment="1">
      <alignment horizontal="center"/>
    </xf>
    <xf numFmtId="0" fontId="18" fillId="0" borderId="0" xfId="0" applyFont="1" applyAlignment="1">
      <alignment horizontal="center"/>
    </xf>
    <xf numFmtId="0" fontId="18" fillId="0" borderId="0" xfId="0" applyFont="1" applyAlignment="1">
      <alignment horizontal="center" vertical="center"/>
    </xf>
    <xf numFmtId="0" fontId="4" fillId="0" borderId="1" xfId="0" applyFont="1" applyBorder="1" applyAlignment="1">
      <alignment horizontal="center" vertical="center"/>
    </xf>
    <xf numFmtId="14" fontId="12" fillId="0" borderId="0" xfId="0" applyNumberFormat="1" applyFont="1" applyAlignment="1">
      <alignment horizontal="center"/>
    </xf>
    <xf numFmtId="0" fontId="2" fillId="0" borderId="0" xfId="0" applyFont="1" applyAlignment="1">
      <alignment horizontal="center"/>
    </xf>
    <xf numFmtId="0" fontId="24" fillId="0" borderId="0" xfId="0" applyFont="1" applyAlignment="1">
      <alignment horizontal="center" vertical="center"/>
    </xf>
    <xf numFmtId="0" fontId="23" fillId="0" borderId="0" xfId="0" applyFont="1" applyAlignment="1">
      <alignment horizontal="left" vertical="center" wrapText="1"/>
    </xf>
    <xf numFmtId="0" fontId="34" fillId="0" borderId="0" xfId="0" applyFont="1" applyAlignment="1">
      <alignment horizontal="center" vertical="center"/>
    </xf>
    <xf numFmtId="0" fontId="41" fillId="0" borderId="16" xfId="0" applyFont="1" applyBorder="1" applyAlignment="1">
      <alignment horizontal="center" vertical="center"/>
    </xf>
    <xf numFmtId="0" fontId="41" fillId="0" borderId="2" xfId="0" applyFont="1" applyBorder="1" applyAlignment="1">
      <alignment horizontal="center" vertical="center"/>
    </xf>
    <xf numFmtId="0" fontId="41" fillId="0" borderId="17" xfId="0" applyFont="1" applyBorder="1" applyAlignment="1">
      <alignment horizontal="center" vertical="center"/>
    </xf>
    <xf numFmtId="0" fontId="41" fillId="0" borderId="10" xfId="0" applyFont="1" applyBorder="1" applyAlignment="1">
      <alignment horizontal="center" vertical="center"/>
    </xf>
    <xf numFmtId="0" fontId="41" fillId="0" borderId="11" xfId="0" applyFont="1" applyBorder="1" applyAlignment="1">
      <alignment horizontal="center" vertical="center"/>
    </xf>
    <xf numFmtId="0" fontId="41" fillId="0" borderId="14" xfId="0" applyFont="1" applyBorder="1" applyAlignment="1">
      <alignment horizontal="center" vertical="center"/>
    </xf>
    <xf numFmtId="0" fontId="41" fillId="0" borderId="15" xfId="0" applyFont="1" applyBorder="1" applyAlignment="1">
      <alignment horizontal="center" vertical="center"/>
    </xf>
    <xf numFmtId="0" fontId="43" fillId="0" borderId="0" xfId="0" applyFont="1" applyAlignment="1">
      <alignment horizontal="left" vertical="top" wrapText="1"/>
    </xf>
    <xf numFmtId="0" fontId="37" fillId="0" borderId="4" xfId="0" applyFont="1" applyBorder="1" applyAlignment="1">
      <alignment horizontal="left" vertical="center" wrapText="1"/>
    </xf>
    <xf numFmtId="0" fontId="35" fillId="0" borderId="0" xfId="0" applyFont="1" applyAlignment="1">
      <alignment horizontal="left" vertical="center" wrapText="1"/>
    </xf>
    <xf numFmtId="0" fontId="34" fillId="0" borderId="0" xfId="0" applyFont="1" applyAlignment="1">
      <alignment horizontal="left" vertical="top"/>
    </xf>
    <xf numFmtId="0" fontId="35" fillId="0" borderId="0" xfId="0" applyFont="1" applyAlignment="1">
      <alignment horizontal="left" vertical="top" wrapText="1"/>
    </xf>
    <xf numFmtId="0" fontId="34" fillId="0" borderId="0" xfId="0" applyFont="1" applyAlignment="1">
      <alignment horizontal="left" vertical="top" wrapText="1"/>
    </xf>
    <xf numFmtId="0" fontId="34" fillId="0" borderId="0" xfId="0" applyFont="1" applyAlignment="1">
      <alignment horizontal="left" vertical="center"/>
    </xf>
    <xf numFmtId="0" fontId="34" fillId="0" borderId="0" xfId="0" applyFont="1" applyAlignment="1">
      <alignment horizontal="left" vertical="center" wrapText="1"/>
    </xf>
    <xf numFmtId="0" fontId="0" fillId="0" borderId="0" xfId="0" applyAlignment="1">
      <alignment horizontal="left" vertical="top" wrapText="1"/>
    </xf>
    <xf numFmtId="0" fontId="44" fillId="0" borderId="16" xfId="0" applyFont="1" applyBorder="1" applyAlignment="1">
      <alignment horizontal="center"/>
    </xf>
    <xf numFmtId="0" fontId="44" fillId="0" borderId="2" xfId="0" applyFont="1" applyBorder="1" applyAlignment="1">
      <alignment horizontal="center"/>
    </xf>
    <xf numFmtId="0" fontId="47" fillId="0" borderId="2" xfId="0" applyFont="1" applyBorder="1" applyAlignment="1">
      <alignment horizontal="right"/>
    </xf>
    <xf numFmtId="0" fontId="47" fillId="0" borderId="17" xfId="0" applyFont="1" applyBorder="1" applyAlignment="1">
      <alignment horizontal="right"/>
    </xf>
    <xf numFmtId="0" fontId="47" fillId="0" borderId="16" xfId="0" applyFont="1" applyBorder="1" applyAlignment="1">
      <alignment horizontal="right"/>
    </xf>
  </cellXfs>
  <cellStyles count="7">
    <cellStyle name="Hipervínculo" xfId="2" builtinId="8"/>
    <cellStyle name="Millares" xfId="1" builtinId="3"/>
    <cellStyle name="Millares [0] 3" xfId="6" xr:uid="{F762E12E-1089-4F62-A1D5-D119D4882EAE}"/>
    <cellStyle name="Millares 2" xfId="5" xr:uid="{540DFFED-F329-4BDB-8465-8F24156BB69D}"/>
    <cellStyle name="Normal" xfId="0" builtinId="0"/>
    <cellStyle name="Normal 2" xfId="4" xr:uid="{6C1C42C0-8011-46EA-864C-3A14C53AF7EA}"/>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156882</xdr:colOff>
      <xdr:row>4</xdr:row>
      <xdr:rowOff>99426</xdr:rowOff>
    </xdr:to>
    <xdr:pic>
      <xdr:nvPicPr>
        <xdr:cNvPr id="2" name="Imagen 2">
          <a:extLst>
            <a:ext uri="{FF2B5EF4-FFF2-40B4-BE49-F238E27FC236}">
              <a16:creationId xmlns:a16="http://schemas.microsoft.com/office/drawing/2014/main" id="{612A3B46-B2E4-408D-BE5A-0560B5959A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442882" cy="1163985"/>
        </a:xfrm>
        <a:prstGeom prst="rect">
          <a:avLst/>
        </a:prstGeom>
        <a:noFill/>
        <a:ln w="9525">
          <a:solidFill>
            <a:srgbClr val="17375E"/>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214D8-DFB2-4FA5-814A-3DB2880B3E3E}">
  <dimension ref="A1:P27"/>
  <sheetViews>
    <sheetView showGridLines="0" zoomScaleNormal="100" workbookViewId="0">
      <selection activeCell="I40" sqref="I40"/>
    </sheetView>
  </sheetViews>
  <sheetFormatPr baseColWidth="10" defaultRowHeight="15"/>
  <cols>
    <col min="4" max="4" width="15.5703125" customWidth="1"/>
    <col min="5" max="5" width="21.5703125" customWidth="1"/>
    <col min="9" max="9" width="24.42578125" customWidth="1"/>
    <col min="11" max="11" width="12.85546875" customWidth="1"/>
    <col min="12" max="12" width="25" hidden="1" customWidth="1"/>
    <col min="13" max="16" width="11.42578125" hidden="1" customWidth="1"/>
  </cols>
  <sheetData>
    <row r="1" spans="1:16">
      <c r="A1" s="149"/>
      <c r="B1" s="149"/>
      <c r="C1" s="149"/>
      <c r="D1" s="149"/>
      <c r="E1" s="149"/>
      <c r="F1" s="149"/>
      <c r="G1" s="149"/>
      <c r="H1" s="149"/>
      <c r="I1" s="149"/>
      <c r="J1" s="149"/>
      <c r="K1" s="149"/>
      <c r="N1" s="54" t="s">
        <v>61</v>
      </c>
      <c r="O1" s="55">
        <v>43831</v>
      </c>
    </row>
    <row r="2" spans="1:16" ht="23.25">
      <c r="A2" s="148"/>
      <c r="B2" s="148"/>
      <c r="C2" s="148"/>
      <c r="D2" s="149"/>
      <c r="E2" s="149"/>
      <c r="F2" s="149"/>
      <c r="G2" s="149"/>
      <c r="H2" s="149"/>
      <c r="I2" s="150"/>
      <c r="J2" s="151"/>
      <c r="K2" s="150"/>
      <c r="L2" t="s">
        <v>101</v>
      </c>
      <c r="M2" s="58">
        <v>6554.28</v>
      </c>
      <c r="N2" s="54" t="s">
        <v>62</v>
      </c>
      <c r="O2" s="55">
        <v>43555</v>
      </c>
      <c r="P2" s="56">
        <v>2019</v>
      </c>
    </row>
    <row r="3" spans="1:16" ht="23.25">
      <c r="A3" s="148"/>
      <c r="B3" s="148"/>
      <c r="C3" s="148"/>
      <c r="D3" s="149"/>
      <c r="E3" s="149"/>
      <c r="F3" s="149"/>
      <c r="G3" s="149"/>
      <c r="H3" s="149"/>
      <c r="I3" s="150"/>
      <c r="J3" s="152"/>
      <c r="K3" s="150"/>
      <c r="L3" t="s">
        <v>60</v>
      </c>
      <c r="M3" s="58">
        <v>6571.73</v>
      </c>
      <c r="N3" s="54" t="s">
        <v>63</v>
      </c>
      <c r="O3" s="55">
        <v>43921</v>
      </c>
      <c r="P3" s="56">
        <v>2020</v>
      </c>
    </row>
    <row r="4" spans="1:16" ht="23.25">
      <c r="A4" s="148"/>
      <c r="B4" s="148"/>
      <c r="C4" s="148"/>
      <c r="D4" s="149"/>
      <c r="E4" s="149"/>
      <c r="F4" s="149"/>
      <c r="G4" s="149"/>
      <c r="H4" s="149"/>
      <c r="I4" s="150"/>
      <c r="J4" s="152"/>
      <c r="K4" s="150"/>
      <c r="N4" s="54"/>
      <c r="O4" s="57">
        <f>+O3</f>
        <v>43921</v>
      </c>
    </row>
    <row r="5" spans="1:16" ht="23.25">
      <c r="A5" s="148"/>
      <c r="B5" s="148"/>
      <c r="C5" s="148"/>
      <c r="D5" s="149"/>
      <c r="E5" s="149"/>
      <c r="F5" s="149"/>
      <c r="G5" s="149"/>
      <c r="H5" s="149"/>
      <c r="I5" s="150"/>
      <c r="J5" s="153"/>
      <c r="K5" s="150"/>
    </row>
    <row r="6" spans="1:16" ht="23.25">
      <c r="A6" s="148"/>
      <c r="B6" s="148"/>
      <c r="C6" s="148"/>
      <c r="D6" s="149"/>
      <c r="E6" s="149"/>
      <c r="F6" s="149"/>
      <c r="G6" s="149"/>
      <c r="H6" s="149"/>
      <c r="I6" s="149"/>
      <c r="J6" s="149"/>
      <c r="K6" s="149"/>
    </row>
    <row r="7" spans="1:16" ht="34.5">
      <c r="A7" s="149"/>
      <c r="B7" s="149"/>
      <c r="C7" s="336" t="s">
        <v>70</v>
      </c>
      <c r="D7" s="336"/>
      <c r="E7" s="336"/>
      <c r="F7" s="336"/>
      <c r="G7" s="336"/>
      <c r="H7" s="336"/>
      <c r="I7" s="336"/>
      <c r="J7" s="149"/>
      <c r="K7" s="149"/>
    </row>
    <row r="8" spans="1:16" ht="34.5">
      <c r="A8" s="149"/>
      <c r="B8" s="149"/>
      <c r="C8" s="336" t="s">
        <v>66</v>
      </c>
      <c r="D8" s="336"/>
      <c r="E8" s="336"/>
      <c r="F8" s="336"/>
      <c r="G8" s="336"/>
      <c r="H8" s="336"/>
      <c r="I8" s="336"/>
      <c r="J8" s="149"/>
      <c r="K8" s="149"/>
    </row>
    <row r="9" spans="1:16" ht="23.25">
      <c r="A9" s="149"/>
      <c r="B9" s="149"/>
      <c r="C9" s="337" t="s">
        <v>67</v>
      </c>
      <c r="D9" s="337"/>
      <c r="E9" s="337"/>
      <c r="F9" s="337"/>
      <c r="G9" s="337"/>
      <c r="H9" s="337"/>
      <c r="I9" s="337"/>
      <c r="J9" s="154"/>
      <c r="K9" s="149"/>
    </row>
    <row r="10" spans="1:16" ht="23.25">
      <c r="A10" s="149"/>
      <c r="B10" s="149"/>
      <c r="C10" s="338">
        <f>+O3</f>
        <v>43921</v>
      </c>
      <c r="D10" s="338"/>
      <c r="E10" s="338"/>
      <c r="F10" s="338"/>
      <c r="G10" s="338"/>
      <c r="H10" s="338"/>
      <c r="I10" s="338"/>
      <c r="J10" s="154"/>
      <c r="K10" s="149"/>
    </row>
    <row r="11" spans="1:16">
      <c r="A11" s="149"/>
      <c r="B11" s="149"/>
      <c r="C11" s="155"/>
      <c r="D11" s="155"/>
      <c r="E11" s="155"/>
      <c r="F11" s="155"/>
      <c r="G11" s="155"/>
      <c r="H11" s="155"/>
      <c r="I11" s="154"/>
      <c r="J11" s="154"/>
      <c r="K11" s="149"/>
    </row>
    <row r="12" spans="1:16">
      <c r="A12" s="35"/>
      <c r="B12" s="35"/>
      <c r="C12" s="145"/>
      <c r="D12" s="145"/>
      <c r="E12" s="145"/>
      <c r="F12" s="145"/>
      <c r="G12" s="145"/>
      <c r="H12" s="145"/>
      <c r="I12" s="146"/>
      <c r="J12" s="146"/>
      <c r="K12" s="35"/>
    </row>
    <row r="13" spans="1:16" ht="23.25">
      <c r="C13" s="147"/>
      <c r="D13" s="147"/>
      <c r="E13" s="193" t="s">
        <v>68</v>
      </c>
      <c r="F13" s="125"/>
      <c r="G13" s="125"/>
      <c r="H13" s="125"/>
    </row>
    <row r="14" spans="1:16">
      <c r="B14" s="2"/>
      <c r="C14" s="187" t="s">
        <v>72</v>
      </c>
      <c r="D14" s="156"/>
      <c r="E14" s="156"/>
      <c r="F14" s="156"/>
      <c r="G14" s="156"/>
      <c r="H14" s="157">
        <v>1</v>
      </c>
      <c r="I14" s="2"/>
      <c r="J14" s="2"/>
    </row>
    <row r="15" spans="1:16">
      <c r="B15" s="2"/>
      <c r="C15" s="187" t="s">
        <v>71</v>
      </c>
      <c r="D15" s="156"/>
      <c r="E15" s="156"/>
      <c r="F15" s="156"/>
      <c r="G15" s="156"/>
      <c r="H15" s="157">
        <v>2</v>
      </c>
      <c r="I15" s="2"/>
      <c r="J15" s="2"/>
    </row>
    <row r="16" spans="1:16">
      <c r="B16" s="2"/>
      <c r="C16" s="187" t="s">
        <v>73</v>
      </c>
      <c r="D16" s="156"/>
      <c r="E16" s="156"/>
      <c r="F16" s="156"/>
      <c r="G16" s="156"/>
      <c r="H16" s="157">
        <v>3</v>
      </c>
      <c r="I16" s="2"/>
      <c r="J16" s="2"/>
    </row>
    <row r="17" spans="2:10">
      <c r="B17" s="2"/>
      <c r="C17" s="187" t="s">
        <v>74</v>
      </c>
      <c r="D17" s="156"/>
      <c r="E17" s="156"/>
      <c r="F17" s="156"/>
      <c r="G17" s="156"/>
      <c r="H17" s="157">
        <v>4</v>
      </c>
      <c r="I17" s="2"/>
      <c r="J17" s="2"/>
    </row>
    <row r="18" spans="2:10">
      <c r="B18" s="2"/>
      <c r="C18" s="187" t="s">
        <v>75</v>
      </c>
      <c r="D18" s="156"/>
      <c r="E18" s="156"/>
      <c r="F18" s="156"/>
      <c r="G18" s="156"/>
      <c r="H18" s="157">
        <v>5</v>
      </c>
      <c r="I18" s="2"/>
      <c r="J18" s="2"/>
    </row>
    <row r="19" spans="2:10">
      <c r="B19" s="2"/>
      <c r="C19" s="187" t="s">
        <v>76</v>
      </c>
      <c r="D19" s="156"/>
      <c r="E19" s="156"/>
      <c r="F19" s="156"/>
      <c r="G19" s="156"/>
      <c r="H19" s="157">
        <v>6</v>
      </c>
      <c r="I19" s="2"/>
      <c r="J19" s="2"/>
    </row>
    <row r="20" spans="2:10">
      <c r="B20" s="2"/>
      <c r="C20" s="187" t="s">
        <v>77</v>
      </c>
      <c r="D20" s="156"/>
      <c r="E20" s="156"/>
      <c r="F20" s="156"/>
      <c r="G20" s="156"/>
      <c r="H20" s="157">
        <v>7</v>
      </c>
      <c r="I20" s="2"/>
      <c r="J20" s="2"/>
    </row>
    <row r="21" spans="2:10">
      <c r="B21" s="2"/>
      <c r="C21" s="187" t="s">
        <v>78</v>
      </c>
      <c r="D21" s="156"/>
      <c r="E21" s="156"/>
      <c r="F21" s="156"/>
      <c r="G21" s="156"/>
      <c r="H21" s="157">
        <v>8</v>
      </c>
      <c r="I21" s="2"/>
      <c r="J21" s="2"/>
    </row>
    <row r="22" spans="2:10">
      <c r="B22" s="2"/>
      <c r="C22" s="187" t="s">
        <v>160</v>
      </c>
      <c r="D22" s="2"/>
      <c r="E22" s="2"/>
      <c r="F22" s="2"/>
      <c r="G22" s="2"/>
      <c r="H22" s="187">
        <v>9</v>
      </c>
      <c r="I22" s="2"/>
      <c r="J22" s="2"/>
    </row>
    <row r="23" spans="2:10">
      <c r="B23" s="2"/>
      <c r="C23" s="187" t="s">
        <v>165</v>
      </c>
      <c r="D23" s="2"/>
      <c r="F23" s="2"/>
      <c r="G23" s="2"/>
      <c r="H23" s="187">
        <v>10</v>
      </c>
      <c r="I23" s="2"/>
      <c r="J23" s="2"/>
    </row>
    <row r="24" spans="2:10">
      <c r="B24" s="2"/>
      <c r="C24" s="187" t="s">
        <v>155</v>
      </c>
      <c r="D24" s="2"/>
      <c r="E24" s="2"/>
      <c r="F24" s="2"/>
      <c r="G24" s="2"/>
      <c r="H24" s="187">
        <v>11</v>
      </c>
      <c r="I24" s="2"/>
      <c r="J24" s="2"/>
    </row>
    <row r="25" spans="2:10">
      <c r="B25" s="2"/>
      <c r="C25" s="187"/>
      <c r="D25" s="2"/>
      <c r="E25" s="2"/>
      <c r="F25" s="2"/>
      <c r="G25" s="2"/>
      <c r="H25" s="2"/>
      <c r="I25" s="2"/>
      <c r="J25" s="2"/>
    </row>
    <row r="26" spans="2:10">
      <c r="B26" s="2"/>
      <c r="C26" s="2"/>
      <c r="D26" s="2"/>
      <c r="E26" s="2"/>
      <c r="F26" s="2"/>
      <c r="G26" s="2"/>
      <c r="H26" s="2"/>
      <c r="I26" s="2"/>
      <c r="J26" s="2"/>
    </row>
    <row r="27" spans="2:10">
      <c r="B27" s="2"/>
      <c r="C27" s="2"/>
      <c r="D27" s="2"/>
      <c r="E27" s="2"/>
      <c r="F27" s="2"/>
      <c r="G27" s="2"/>
      <c r="H27" s="2"/>
      <c r="I27" s="2"/>
      <c r="J27" s="2"/>
    </row>
  </sheetData>
  <mergeCells count="4">
    <mergeCell ref="C7:I7"/>
    <mergeCell ref="C8:I8"/>
    <mergeCell ref="C9:I9"/>
    <mergeCell ref="C10:I10"/>
  </mergeCells>
  <hyperlinks>
    <hyperlink ref="C14" location="'1'!A1" display="ESTADO DE FLUJO DE CAJA EN DOLARES AMERICANOS" xr:uid="{21FBF4F9-FABA-4C8C-8EA7-3667A0E1B6EF}"/>
    <hyperlink ref="H14" location="'Flujo de Caja USD'!A1" display="'Flujo de Caja USD'!A1" xr:uid="{A2D409C1-BC4C-4F12-A539-82A6DEA17005}"/>
    <hyperlink ref="C15" location="'2'!A1" display="ESTADO DE VARIACION DEL ACTIVO NETO EN DOLARES AMERICANOS" xr:uid="{519A99E6-9369-42D5-90B2-1C899AB068D3}"/>
    <hyperlink ref="H15" location="'Var. del Activo'!A1" display="'Var. del Activo'!A1" xr:uid="{68561500-0C9D-4BAA-A6BC-6FFB76129B6D}"/>
    <hyperlink ref="C16" location="'3'!A1" display="ESTADO DE RESULTADO EN DOLARES AMERICANOS" xr:uid="{2B3421BD-15F7-43B0-8AD2-CF87159629AD}"/>
    <hyperlink ref="H16" location="'Estado de Resultado USD'!A1" display="'Estado de Resultado USD'!A1" xr:uid="{5E016BEC-77C0-4E95-8658-955B46D3EC1C}"/>
    <hyperlink ref="C17" location="'4'!A1" display="BALANCE GENERAL EN DOLARES AMERICANOS" xr:uid="{AF3C724B-A521-44F7-ADEC-3E5B6D07034F}"/>
    <hyperlink ref="H17" location="'BALANCE GENERAL USD'!A1" display="'BALANCE GENERAL USD'!A1" xr:uid="{BFE065A1-D25F-4C48-9811-DFABE556EFE7}"/>
    <hyperlink ref="C18" location="'5'!A1" display="BALANCE GENERAL EN GUARANIES" xr:uid="{FC09D3CA-E36B-4E84-8CC5-188DB4B58B22}"/>
    <hyperlink ref="H18" location="'BALANCE GENERAL PYG'!A1" display="'BALANCE GENERAL PYG'!A1" xr:uid="{427EB5E2-F060-4A98-883A-06E7B19600E0}"/>
    <hyperlink ref="C19" location="'6'!A1" display="ESTADO DE RESULTADO EN GUARANIES" xr:uid="{156EDBD3-382F-47A0-AF59-22D19FA58231}"/>
    <hyperlink ref="H19" location="'EERR PYG'!A1" display="'EERR PYG'!A1" xr:uid="{6083BEAD-03C3-4367-8A9B-DFB9E9EC2F67}"/>
    <hyperlink ref="C20" location="'7'!A1" display="ESTADO DE VARIACION DEL ACTIVO NETO EN GUARANIES" xr:uid="{CC555802-3804-4835-8D85-491208D74A3D}"/>
    <hyperlink ref="H20" location="'Var del Activo PYG'!A1" display="'Var del Activo PYG'!A1" xr:uid="{65B3E52B-7587-415C-88AD-64E08242708B}"/>
    <hyperlink ref="C21" location="'8'!A1" display="ESTADO DE FLUJO DE CAJA EN GUARANIES" xr:uid="{204D6BD2-B818-4907-AE4E-6DFE3A12BBFF}"/>
    <hyperlink ref="H21" location="'Flujo de Caja PYG'!A1" display="'Flujo de Caja PYG'!A1" xr:uid="{D4C82D13-9CBF-4BAA-BD0A-DC29014426E7}"/>
    <hyperlink ref="C22" location="'9'!A1" display="INFORME DEL SINDICO" xr:uid="{5049C319-C5D6-4287-A244-B1A811C95125}"/>
    <hyperlink ref="H22" location="'9'!A1" display="'9'!A1" xr:uid="{9EBE46E8-D9AA-4886-88BC-2374656F8B82}"/>
    <hyperlink ref="C23" location="'10'!A1" display="NOTAS A LOS ESTADOS CONTABLES" xr:uid="{5F3F8F4B-E751-497C-9E0C-4900AD7D8BB6}"/>
    <hyperlink ref="H23" location="'10'!A1" display="'10'!A1" xr:uid="{5919D739-426B-4D8C-AEB4-04055FD441E8}"/>
    <hyperlink ref="C24" location="'11'!A1" display="CUADRO DE INVERSIONES" xr:uid="{72DB1E3E-634F-4FA5-B2AD-A7FF69439F9D}"/>
    <hyperlink ref="H24" location="'11'!A1" display="'11'!A1" xr:uid="{2D58FAAB-FC63-4F98-82EF-265C632D7AA7}"/>
  </hyperlinks>
  <pageMargins left="0.7" right="0.7" top="0.75" bottom="0.75" header="0.3" footer="0.3"/>
  <pageSetup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C27C2-D695-45FF-9F9B-835906C42554}">
  <dimension ref="B2:H21"/>
  <sheetViews>
    <sheetView showGridLines="0" topLeftCell="A7" zoomScale="115" zoomScaleNormal="115" workbookViewId="0">
      <selection activeCell="E22" sqref="E22"/>
    </sheetView>
  </sheetViews>
  <sheetFormatPr baseColWidth="10" defaultRowHeight="15"/>
  <cols>
    <col min="4" max="4" width="13" customWidth="1"/>
    <col min="5" max="5" width="12.42578125" customWidth="1"/>
    <col min="7" max="7" width="12.7109375" customWidth="1"/>
  </cols>
  <sheetData>
    <row r="2" spans="2:8">
      <c r="B2" s="191"/>
      <c r="C2" s="125"/>
      <c r="D2" s="125"/>
      <c r="E2" s="125"/>
      <c r="F2" s="125"/>
      <c r="G2" s="125"/>
      <c r="H2" s="125"/>
    </row>
    <row r="3" spans="2:8">
      <c r="B3" s="368" t="s">
        <v>160</v>
      </c>
      <c r="C3" s="368"/>
      <c r="D3" s="368"/>
      <c r="E3" s="368"/>
      <c r="F3" s="368"/>
      <c r="G3" s="368"/>
      <c r="H3" s="368"/>
    </row>
    <row r="4" spans="2:8">
      <c r="B4" s="191"/>
      <c r="C4" s="125"/>
      <c r="D4" s="125"/>
      <c r="E4" s="125"/>
      <c r="F4" s="125"/>
      <c r="G4" s="125"/>
      <c r="H4" s="125"/>
    </row>
    <row r="5" spans="2:8">
      <c r="B5" s="191"/>
      <c r="C5" s="125"/>
      <c r="D5" s="125"/>
      <c r="E5" s="125"/>
      <c r="F5" s="125"/>
      <c r="G5" s="125"/>
      <c r="H5" s="125"/>
    </row>
    <row r="6" spans="2:8">
      <c r="B6" s="191" t="s">
        <v>161</v>
      </c>
      <c r="C6" s="125"/>
      <c r="D6" s="125"/>
      <c r="E6" s="125"/>
      <c r="F6" s="125"/>
      <c r="G6" s="125"/>
      <c r="H6" s="125"/>
    </row>
    <row r="7" spans="2:8">
      <c r="B7" s="192" t="s">
        <v>70</v>
      </c>
      <c r="C7" s="125"/>
      <c r="D7" s="125"/>
      <c r="E7" s="125"/>
      <c r="F7" s="125"/>
      <c r="G7" s="125"/>
      <c r="H7" s="125"/>
    </row>
    <row r="8" spans="2:8">
      <c r="B8" s="125"/>
      <c r="C8" s="125"/>
      <c r="D8" s="125"/>
      <c r="E8" s="125"/>
      <c r="F8" s="125"/>
      <c r="G8" s="125"/>
      <c r="H8" s="125"/>
    </row>
    <row r="9" spans="2:8">
      <c r="B9" s="191"/>
      <c r="C9" s="125"/>
      <c r="D9" s="125"/>
      <c r="E9" s="125"/>
      <c r="F9" s="125"/>
      <c r="G9" s="125"/>
      <c r="H9" s="125"/>
    </row>
    <row r="10" spans="2:8" ht="72" customHeight="1">
      <c r="B10" s="369" t="s">
        <v>353</v>
      </c>
      <c r="C10" s="369"/>
      <c r="D10" s="369"/>
      <c r="E10" s="369"/>
      <c r="F10" s="369"/>
      <c r="G10" s="369"/>
      <c r="H10" s="369"/>
    </row>
    <row r="11" spans="2:8" ht="65.25" customHeight="1">
      <c r="B11" s="369"/>
      <c r="C11" s="369"/>
      <c r="D11" s="369"/>
      <c r="E11" s="369"/>
      <c r="F11" s="369"/>
      <c r="G11" s="369"/>
      <c r="H11" s="369"/>
    </row>
    <row r="12" spans="2:8">
      <c r="B12" s="125"/>
      <c r="C12" s="125"/>
      <c r="D12" s="125"/>
      <c r="E12" s="125"/>
      <c r="F12" s="125"/>
      <c r="G12" s="125"/>
      <c r="H12" s="125"/>
    </row>
    <row r="13" spans="2:8">
      <c r="B13" s="191"/>
      <c r="C13" s="125"/>
      <c r="D13" s="125"/>
      <c r="E13" s="125"/>
      <c r="F13" s="125"/>
      <c r="G13" s="125"/>
      <c r="H13" s="125"/>
    </row>
    <row r="14" spans="2:8">
      <c r="B14" s="191" t="s">
        <v>162</v>
      </c>
      <c r="C14" s="125"/>
      <c r="D14" s="125"/>
      <c r="E14" s="125"/>
      <c r="F14" s="125"/>
      <c r="G14" s="125"/>
      <c r="H14" s="125"/>
    </row>
    <row r="15" spans="2:8">
      <c r="B15" s="191"/>
      <c r="C15" s="125"/>
      <c r="D15" s="125"/>
      <c r="E15" s="125"/>
      <c r="F15" s="125"/>
      <c r="G15" s="125"/>
      <c r="H15" s="125"/>
    </row>
    <row r="16" spans="2:8">
      <c r="B16" s="125"/>
      <c r="C16" s="125"/>
      <c r="D16" s="125"/>
      <c r="E16" s="125"/>
      <c r="F16" s="125"/>
      <c r="G16" s="125"/>
      <c r="H16" s="125"/>
    </row>
    <row r="17" spans="2:8">
      <c r="B17" s="125"/>
      <c r="C17" s="125"/>
      <c r="D17" s="125"/>
      <c r="E17" s="125"/>
      <c r="F17" s="125"/>
      <c r="G17" s="125"/>
      <c r="H17" s="125"/>
    </row>
    <row r="18" spans="2:8">
      <c r="B18" s="192" t="s">
        <v>163</v>
      </c>
      <c r="C18" s="125"/>
      <c r="D18" s="125"/>
      <c r="E18" s="125"/>
      <c r="F18" s="125"/>
      <c r="G18" s="125"/>
      <c r="H18" s="125"/>
    </row>
    <row r="19" spans="2:8">
      <c r="B19" s="191" t="s">
        <v>164</v>
      </c>
      <c r="C19" s="125"/>
      <c r="D19" s="125"/>
      <c r="E19" s="125"/>
      <c r="F19" s="125"/>
      <c r="G19" s="125"/>
      <c r="H19" s="125"/>
    </row>
    <row r="20" spans="2:8">
      <c r="B20" s="125"/>
      <c r="C20" s="125"/>
      <c r="D20" s="125"/>
      <c r="E20" s="125"/>
      <c r="F20" s="125"/>
      <c r="G20" s="125"/>
      <c r="H20" s="125"/>
    </row>
    <row r="21" spans="2:8">
      <c r="B21" s="125"/>
      <c r="C21" s="125"/>
      <c r="D21" s="125"/>
      <c r="E21" s="125"/>
      <c r="F21" s="125"/>
      <c r="G21" s="125"/>
      <c r="H21" s="125"/>
    </row>
  </sheetData>
  <mergeCells count="2">
    <mergeCell ref="B3:H3"/>
    <mergeCell ref="B10:H1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A6EBF-D424-4ADB-830B-ADA193C0CBC8}">
  <dimension ref="A2:G165"/>
  <sheetViews>
    <sheetView showGridLines="0" tabSelected="1" topLeftCell="A136" zoomScaleNormal="100" workbookViewId="0">
      <selection activeCell="E164" sqref="E164"/>
    </sheetView>
  </sheetViews>
  <sheetFormatPr baseColWidth="10" defaultRowHeight="15"/>
  <cols>
    <col min="1" max="1" width="34.42578125" customWidth="1"/>
    <col min="2" max="2" width="26.42578125" bestFit="1" customWidth="1"/>
    <col min="3" max="3" width="16.42578125" customWidth="1"/>
    <col min="4" max="4" width="14" customWidth="1"/>
    <col min="5" max="5" width="15.42578125" customWidth="1"/>
  </cols>
  <sheetData>
    <row r="2" spans="1:7" ht="15.75">
      <c r="A2" s="370" t="s">
        <v>69</v>
      </c>
      <c r="B2" s="370"/>
      <c r="C2" s="370"/>
      <c r="D2" s="370"/>
      <c r="E2" s="370"/>
      <c r="F2" s="370"/>
      <c r="G2" s="370"/>
    </row>
    <row r="3" spans="1:7" ht="15.75">
      <c r="A3" s="370" t="s">
        <v>79</v>
      </c>
      <c r="B3" s="370"/>
      <c r="C3" s="370"/>
      <c r="D3" s="370"/>
      <c r="E3" s="370"/>
      <c r="F3" s="370"/>
      <c r="G3" s="370"/>
    </row>
    <row r="4" spans="1:7" ht="15.75">
      <c r="A4" s="165" t="s">
        <v>80</v>
      </c>
      <c r="B4" s="165"/>
      <c r="C4" s="165"/>
      <c r="D4" s="165"/>
      <c r="E4" s="165"/>
      <c r="F4" s="165"/>
      <c r="G4" s="165"/>
    </row>
    <row r="5" spans="1:7" ht="42" customHeight="1">
      <c r="A5" s="380" t="s">
        <v>81</v>
      </c>
      <c r="B5" s="380"/>
      <c r="C5" s="380"/>
      <c r="D5" s="380"/>
      <c r="E5" s="380"/>
      <c r="F5" s="380"/>
      <c r="G5" s="380"/>
    </row>
    <row r="6" spans="1:7">
      <c r="A6" s="380" t="s">
        <v>82</v>
      </c>
      <c r="B6" s="380"/>
      <c r="C6" s="380"/>
      <c r="D6" s="380"/>
      <c r="E6" s="380"/>
      <c r="F6" s="380"/>
      <c r="G6" s="380"/>
    </row>
    <row r="7" spans="1:7" ht="108" customHeight="1">
      <c r="A7" s="380"/>
      <c r="B7" s="380"/>
      <c r="C7" s="380"/>
      <c r="D7" s="380"/>
      <c r="E7" s="380"/>
      <c r="F7" s="380"/>
      <c r="G7" s="380"/>
    </row>
    <row r="8" spans="1:7" ht="15.75">
      <c r="A8" s="384" t="s">
        <v>277</v>
      </c>
      <c r="B8" s="384"/>
      <c r="C8" s="384"/>
      <c r="D8" s="384"/>
      <c r="E8" s="384"/>
      <c r="F8" s="384"/>
      <c r="G8" s="384"/>
    </row>
    <row r="9" spans="1:7">
      <c r="A9" s="380" t="s">
        <v>83</v>
      </c>
      <c r="B9" s="380"/>
      <c r="C9" s="380"/>
      <c r="D9" s="380"/>
      <c r="E9" s="380"/>
      <c r="F9" s="380"/>
      <c r="G9" s="380"/>
    </row>
    <row r="10" spans="1:7" ht="90.75" customHeight="1">
      <c r="A10" s="380"/>
      <c r="B10" s="380"/>
      <c r="C10" s="380"/>
      <c r="D10" s="380"/>
      <c r="E10" s="380"/>
      <c r="F10" s="380"/>
      <c r="G10" s="380"/>
    </row>
    <row r="11" spans="1:7">
      <c r="A11" s="380" t="s">
        <v>84</v>
      </c>
      <c r="B11" s="380"/>
      <c r="C11" s="380"/>
      <c r="D11" s="380"/>
      <c r="E11" s="380"/>
      <c r="F11" s="380"/>
      <c r="G11" s="380"/>
    </row>
    <row r="12" spans="1:7" ht="27" customHeight="1">
      <c r="A12" s="380"/>
      <c r="B12" s="380"/>
      <c r="C12" s="380"/>
      <c r="D12" s="380"/>
      <c r="E12" s="380"/>
      <c r="F12" s="380"/>
      <c r="G12" s="380"/>
    </row>
    <row r="13" spans="1:7" ht="15.75">
      <c r="A13" s="384" t="s">
        <v>85</v>
      </c>
      <c r="B13" s="384"/>
      <c r="C13" s="384"/>
      <c r="D13" s="384"/>
      <c r="E13" s="384"/>
      <c r="F13" s="384"/>
      <c r="G13" s="384"/>
    </row>
    <row r="14" spans="1:7" ht="15.75">
      <c r="A14" s="160"/>
    </row>
    <row r="15" spans="1:7" ht="103.5" customHeight="1">
      <c r="A15" s="380" t="s">
        <v>86</v>
      </c>
      <c r="B15" s="380"/>
      <c r="C15" s="380"/>
      <c r="D15" s="380"/>
      <c r="E15" s="380"/>
      <c r="F15" s="380"/>
      <c r="G15" s="380"/>
    </row>
    <row r="16" spans="1:7" ht="15.75" customHeight="1">
      <c r="A16" s="380" t="s">
        <v>87</v>
      </c>
      <c r="B16" s="380"/>
      <c r="C16" s="380"/>
      <c r="D16" s="380"/>
      <c r="E16" s="380"/>
      <c r="F16" s="380"/>
      <c r="G16" s="380"/>
    </row>
    <row r="17" spans="1:7">
      <c r="A17" s="380"/>
      <c r="B17" s="380"/>
      <c r="C17" s="380"/>
      <c r="D17" s="380"/>
      <c r="E17" s="380"/>
      <c r="F17" s="380"/>
      <c r="G17" s="380"/>
    </row>
    <row r="18" spans="1:7">
      <c r="A18" s="380" t="s">
        <v>278</v>
      </c>
      <c r="B18" s="380"/>
      <c r="C18" s="380"/>
      <c r="D18" s="380"/>
      <c r="E18" s="380"/>
      <c r="F18" s="380"/>
      <c r="G18" s="380"/>
    </row>
    <row r="19" spans="1:7">
      <c r="A19" s="380"/>
      <c r="B19" s="380"/>
      <c r="C19" s="380"/>
      <c r="D19" s="380"/>
      <c r="E19" s="380"/>
      <c r="F19" s="380"/>
      <c r="G19" s="380"/>
    </row>
    <row r="20" spans="1:7" ht="15.75">
      <c r="A20" s="385" t="s">
        <v>88</v>
      </c>
      <c r="B20" s="385"/>
      <c r="C20" s="385"/>
      <c r="D20" s="385"/>
      <c r="E20" s="385"/>
      <c r="F20" s="385"/>
      <c r="G20" s="385"/>
    </row>
    <row r="21" spans="1:7" ht="15.75">
      <c r="A21" s="160"/>
    </row>
    <row r="22" spans="1:7">
      <c r="A22" s="380" t="s">
        <v>89</v>
      </c>
      <c r="B22" s="380"/>
      <c r="C22" s="380"/>
      <c r="D22" s="380"/>
      <c r="E22" s="380"/>
      <c r="F22" s="380"/>
      <c r="G22" s="380"/>
    </row>
    <row r="23" spans="1:7" ht="33" customHeight="1">
      <c r="A23" s="380"/>
      <c r="B23" s="380"/>
      <c r="C23" s="380"/>
      <c r="D23" s="380"/>
      <c r="E23" s="380"/>
      <c r="F23" s="380"/>
      <c r="G23" s="380"/>
    </row>
    <row r="24" spans="1:7" ht="15.75">
      <c r="A24" s="384" t="s">
        <v>90</v>
      </c>
      <c r="B24" s="384"/>
      <c r="C24" s="384"/>
      <c r="D24" s="384"/>
      <c r="E24" s="384"/>
      <c r="F24" s="384"/>
      <c r="G24" s="384"/>
    </row>
    <row r="25" spans="1:7" ht="15.75">
      <c r="A25" s="160"/>
    </row>
    <row r="26" spans="1:7" ht="84.75" customHeight="1">
      <c r="A26" s="382" t="s">
        <v>354</v>
      </c>
      <c r="B26" s="382"/>
      <c r="C26" s="382"/>
      <c r="D26" s="382"/>
      <c r="E26" s="382"/>
      <c r="F26" s="382"/>
      <c r="G26" s="382"/>
    </row>
    <row r="27" spans="1:7" ht="15.75">
      <c r="A27" s="381" t="s">
        <v>91</v>
      </c>
      <c r="B27" s="381"/>
      <c r="C27" s="381"/>
      <c r="D27" s="381"/>
    </row>
    <row r="28" spans="1:7">
      <c r="A28" s="382" t="s">
        <v>92</v>
      </c>
      <c r="B28" s="382"/>
      <c r="C28" s="382"/>
      <c r="D28" s="382"/>
      <c r="E28" s="382"/>
      <c r="F28" s="382"/>
      <c r="G28" s="382"/>
    </row>
    <row r="29" spans="1:7">
      <c r="A29" s="382"/>
      <c r="B29" s="382"/>
      <c r="C29" s="382"/>
      <c r="D29" s="382"/>
      <c r="E29" s="382"/>
      <c r="F29" s="382"/>
      <c r="G29" s="382"/>
    </row>
    <row r="30" spans="1:7" ht="15.75">
      <c r="A30" s="381" t="s">
        <v>93</v>
      </c>
      <c r="B30" s="381"/>
      <c r="C30" s="381"/>
      <c r="D30" s="381"/>
      <c r="E30" s="381"/>
      <c r="F30" s="381"/>
      <c r="G30" s="381"/>
    </row>
    <row r="31" spans="1:7" ht="15.75" customHeight="1">
      <c r="A31" s="386" t="s">
        <v>94</v>
      </c>
      <c r="B31" s="386"/>
      <c r="C31" s="386"/>
      <c r="D31" s="386"/>
      <c r="E31" s="386"/>
      <c r="F31" s="386"/>
      <c r="G31" s="386"/>
    </row>
    <row r="32" spans="1:7" ht="32.25" customHeight="1">
      <c r="A32" s="386"/>
      <c r="B32" s="386"/>
      <c r="C32" s="386"/>
      <c r="D32" s="386"/>
      <c r="E32" s="386"/>
      <c r="F32" s="386"/>
      <c r="G32" s="386"/>
    </row>
    <row r="33" spans="1:7" ht="15.75">
      <c r="A33" s="381" t="s">
        <v>95</v>
      </c>
      <c r="B33" s="381"/>
      <c r="C33" s="381"/>
      <c r="D33" s="381"/>
      <c r="E33" s="381"/>
      <c r="F33" s="381"/>
      <c r="G33" s="381"/>
    </row>
    <row r="34" spans="1:7" ht="32.25" customHeight="1">
      <c r="A34" s="382" t="s">
        <v>96</v>
      </c>
      <c r="B34" s="382"/>
      <c r="C34" s="382"/>
      <c r="D34" s="382"/>
      <c r="E34" s="382"/>
      <c r="F34" s="382"/>
      <c r="G34" s="382"/>
    </row>
    <row r="35" spans="1:7" ht="15.75">
      <c r="A35" s="381" t="s">
        <v>97</v>
      </c>
      <c r="B35" s="381"/>
      <c r="C35" s="381"/>
      <c r="D35" s="381"/>
      <c r="E35" s="381"/>
      <c r="F35" s="381"/>
      <c r="G35" s="381"/>
    </row>
    <row r="36" spans="1:7" ht="33" customHeight="1">
      <c r="A36" s="382" t="s">
        <v>276</v>
      </c>
      <c r="B36" s="382"/>
      <c r="C36" s="382"/>
      <c r="D36" s="382"/>
      <c r="E36" s="382"/>
      <c r="F36" s="382"/>
      <c r="G36" s="382"/>
    </row>
    <row r="37" spans="1:7" ht="32.25" customHeight="1">
      <c r="A37" s="383" t="s">
        <v>355</v>
      </c>
      <c r="B37" s="383"/>
      <c r="C37" s="383"/>
      <c r="D37" s="383"/>
      <c r="E37" s="383"/>
      <c r="F37" s="383"/>
      <c r="G37" s="383"/>
    </row>
    <row r="38" spans="1:7" ht="34.5" customHeight="1">
      <c r="A38" s="382" t="s">
        <v>273</v>
      </c>
      <c r="B38" s="382"/>
      <c r="C38" s="382"/>
      <c r="D38" s="382"/>
      <c r="E38" s="382"/>
      <c r="F38" s="382"/>
      <c r="G38" s="382"/>
    </row>
    <row r="39" spans="1:7" ht="54.75" customHeight="1">
      <c r="A39" s="382" t="s">
        <v>271</v>
      </c>
      <c r="B39" s="382"/>
      <c r="C39" s="382"/>
      <c r="D39" s="382"/>
      <c r="E39" s="382"/>
      <c r="F39" s="382"/>
      <c r="G39" s="382"/>
    </row>
    <row r="40" spans="1:7" ht="32.25" customHeight="1">
      <c r="A40" s="382" t="s">
        <v>272</v>
      </c>
      <c r="B40" s="382"/>
      <c r="C40" s="382"/>
      <c r="D40" s="382"/>
      <c r="E40" s="382"/>
      <c r="F40" s="382"/>
      <c r="G40" s="382"/>
    </row>
    <row r="41" spans="1:7">
      <c r="A41" s="382" t="s">
        <v>274</v>
      </c>
      <c r="B41" s="382"/>
      <c r="C41" s="382"/>
      <c r="D41" s="382"/>
      <c r="E41" s="382"/>
      <c r="F41" s="382"/>
      <c r="G41" s="382"/>
    </row>
    <row r="42" spans="1:7">
      <c r="A42" s="382"/>
      <c r="B42" s="382"/>
      <c r="C42" s="382"/>
      <c r="D42" s="382"/>
      <c r="E42" s="382"/>
      <c r="F42" s="382"/>
      <c r="G42" s="382"/>
    </row>
    <row r="43" spans="1:7" ht="15.75">
      <c r="A43" s="385" t="s">
        <v>98</v>
      </c>
      <c r="B43" s="385"/>
      <c r="C43" s="385"/>
      <c r="D43" s="385"/>
      <c r="E43" s="385"/>
      <c r="F43" s="385"/>
      <c r="G43" s="385"/>
    </row>
    <row r="44" spans="1:7">
      <c r="A44" s="161"/>
      <c r="B44" s="161"/>
    </row>
    <row r="45" spans="1:7" ht="28.5">
      <c r="B45" s="172"/>
      <c r="C45" s="170" t="s">
        <v>99</v>
      </c>
      <c r="D45" s="171" t="s">
        <v>100</v>
      </c>
    </row>
    <row r="46" spans="1:7">
      <c r="B46" s="172" t="s">
        <v>101</v>
      </c>
      <c r="C46" s="307">
        <v>6554.28</v>
      </c>
      <c r="D46" s="307">
        <v>6442.33</v>
      </c>
    </row>
    <row r="47" spans="1:7">
      <c r="B47" s="172" t="s">
        <v>102</v>
      </c>
      <c r="C47" s="307">
        <v>6571.73</v>
      </c>
      <c r="D47" s="307">
        <v>6463.95</v>
      </c>
    </row>
    <row r="48" spans="1:7">
      <c r="A48" s="161"/>
      <c r="B48" s="161"/>
    </row>
    <row r="49" spans="1:5" ht="15.75">
      <c r="A49" s="162" t="s">
        <v>103</v>
      </c>
    </row>
    <row r="51" spans="1:5" ht="45">
      <c r="A51" s="175" t="s">
        <v>104</v>
      </c>
      <c r="B51" s="175" t="s">
        <v>105</v>
      </c>
      <c r="C51" s="175" t="s">
        <v>106</v>
      </c>
      <c r="D51" s="175" t="s">
        <v>107</v>
      </c>
      <c r="E51" s="175" t="s">
        <v>108</v>
      </c>
    </row>
    <row r="52" spans="1:5">
      <c r="A52" s="174" t="s">
        <v>109</v>
      </c>
      <c r="B52" s="174" t="s">
        <v>64</v>
      </c>
      <c r="C52" s="305">
        <v>6288907.71</v>
      </c>
      <c r="D52" s="305">
        <v>6554.28</v>
      </c>
      <c r="E52" s="306">
        <f>+C52*D52</f>
        <v>41219262025.498795</v>
      </c>
    </row>
    <row r="53" spans="1:5">
      <c r="A53" s="174" t="s">
        <v>110</v>
      </c>
      <c r="B53" s="174" t="s">
        <v>64</v>
      </c>
      <c r="C53" s="305">
        <v>6532.42</v>
      </c>
      <c r="D53" s="305">
        <v>6554.28</v>
      </c>
      <c r="E53" s="306">
        <f>+C53*D53</f>
        <v>42815309.757600002</v>
      </c>
    </row>
    <row r="55" spans="1:5" ht="15.75">
      <c r="A55" s="158"/>
    </row>
    <row r="56" spans="1:5" ht="15.75">
      <c r="A56" s="162" t="s">
        <v>112</v>
      </c>
    </row>
    <row r="57" spans="1:5" ht="15.75">
      <c r="A57" s="162"/>
    </row>
    <row r="58" spans="1:5">
      <c r="A58" s="159" t="s">
        <v>111</v>
      </c>
    </row>
    <row r="60" spans="1:5" ht="15.75">
      <c r="A60" s="162" t="s">
        <v>116</v>
      </c>
    </row>
    <row r="61" spans="1:5" ht="15.75">
      <c r="A61" s="158"/>
    </row>
    <row r="62" spans="1:5">
      <c r="A62" s="164" t="s">
        <v>113</v>
      </c>
    </row>
    <row r="63" spans="1:5">
      <c r="A63" s="165"/>
    </row>
    <row r="64" spans="1:5">
      <c r="A64" s="164" t="s">
        <v>114</v>
      </c>
    </row>
    <row r="65" spans="1:5">
      <c r="A65" s="165"/>
    </row>
    <row r="66" spans="1:5">
      <c r="A66" s="164" t="s">
        <v>115</v>
      </c>
    </row>
    <row r="67" spans="1:5">
      <c r="A67" s="163"/>
    </row>
    <row r="68" spans="1:5" ht="45">
      <c r="A68" s="177" t="s">
        <v>117</v>
      </c>
      <c r="B68" s="178" t="s">
        <v>105</v>
      </c>
      <c r="C68" s="178" t="s">
        <v>106</v>
      </c>
      <c r="D68" s="178" t="s">
        <v>107</v>
      </c>
      <c r="E68" s="178" t="s">
        <v>108</v>
      </c>
    </row>
    <row r="69" spans="1:5">
      <c r="A69" s="173" t="s">
        <v>118</v>
      </c>
      <c r="B69" s="174" t="s">
        <v>64</v>
      </c>
      <c r="C69" s="305">
        <v>18950.650000000001</v>
      </c>
      <c r="D69" s="305">
        <v>6554.28</v>
      </c>
      <c r="E69" s="309">
        <f>+C69*D69</f>
        <v>124207866.28200001</v>
      </c>
    </row>
    <row r="70" spans="1:5">
      <c r="A70" s="173" t="s">
        <v>279</v>
      </c>
      <c r="B70" s="174" t="s">
        <v>64</v>
      </c>
      <c r="C70" s="305">
        <v>0</v>
      </c>
      <c r="D70" s="305">
        <v>6554.28</v>
      </c>
      <c r="E70" s="309">
        <f>+C70*D70</f>
        <v>0</v>
      </c>
    </row>
    <row r="71" spans="1:5">
      <c r="A71" s="173" t="s">
        <v>119</v>
      </c>
      <c r="B71" s="174" t="s">
        <v>64</v>
      </c>
      <c r="C71" s="305">
        <v>1103.21</v>
      </c>
      <c r="D71" s="305">
        <v>6554.28</v>
      </c>
      <c r="E71" s="309">
        <f>+C71*D71</f>
        <v>7230747.2388000004</v>
      </c>
    </row>
    <row r="72" spans="1:5">
      <c r="A72" s="177" t="s">
        <v>120</v>
      </c>
      <c r="B72" s="176"/>
      <c r="C72" s="308">
        <f>SUM(C69:C71)</f>
        <v>20053.86</v>
      </c>
      <c r="D72" s="308"/>
      <c r="E72" s="310">
        <f>+SUM(E69:E71)</f>
        <v>131438613.52080001</v>
      </c>
    </row>
    <row r="73" spans="1:5">
      <c r="A73" s="180"/>
      <c r="B73" s="181"/>
      <c r="C73" s="182"/>
      <c r="D73" s="180"/>
      <c r="E73" s="183"/>
    </row>
    <row r="74" spans="1:5">
      <c r="A74" s="163"/>
    </row>
    <row r="75" spans="1:5" ht="15.75">
      <c r="A75" s="162" t="s">
        <v>275</v>
      </c>
    </row>
    <row r="76" spans="1:5" ht="15.75" thickBot="1">
      <c r="A76" s="163"/>
    </row>
    <row r="77" spans="1:5" ht="30.75" thickBot="1">
      <c r="A77" s="312" t="s">
        <v>121</v>
      </c>
      <c r="B77" s="313" t="s">
        <v>122</v>
      </c>
      <c r="C77" s="314" t="s">
        <v>123</v>
      </c>
      <c r="D77" s="314" t="s">
        <v>124</v>
      </c>
    </row>
    <row r="78" spans="1:5">
      <c r="A78" s="214" t="s">
        <v>125</v>
      </c>
      <c r="B78" s="215"/>
      <c r="C78" s="216"/>
      <c r="D78" s="215"/>
    </row>
    <row r="79" spans="1:5">
      <c r="A79" s="167" t="s">
        <v>126</v>
      </c>
      <c r="B79" s="311">
        <v>107.92007</v>
      </c>
      <c r="C79" s="219">
        <v>6277679.2912016949</v>
      </c>
      <c r="D79" s="220">
        <v>92</v>
      </c>
    </row>
    <row r="80" spans="1:5">
      <c r="A80" s="167" t="s">
        <v>127</v>
      </c>
      <c r="B80" s="311">
        <v>108.215125</v>
      </c>
      <c r="C80" s="219">
        <v>6614288.6275978414</v>
      </c>
      <c r="D80" s="220">
        <v>97</v>
      </c>
    </row>
    <row r="81" spans="1:4">
      <c r="A81" s="167" t="s">
        <v>128</v>
      </c>
      <c r="B81" s="311">
        <v>108.56688800000001</v>
      </c>
      <c r="C81" s="219">
        <v>6282375.4869300583</v>
      </c>
      <c r="D81" s="220">
        <v>100</v>
      </c>
    </row>
    <row r="82" spans="1:4">
      <c r="A82" s="184" t="s">
        <v>129</v>
      </c>
      <c r="B82" s="218"/>
      <c r="C82" s="217"/>
      <c r="D82" s="220"/>
    </row>
    <row r="83" spans="1:4">
      <c r="A83" s="167" t="s">
        <v>130</v>
      </c>
      <c r="B83" s="218"/>
      <c r="C83" s="219"/>
      <c r="D83" s="220"/>
    </row>
    <row r="84" spans="1:4">
      <c r="A84" s="167" t="s">
        <v>131</v>
      </c>
      <c r="B84" s="218"/>
      <c r="C84" s="219"/>
      <c r="D84" s="220"/>
    </row>
    <row r="85" spans="1:4">
      <c r="A85" s="167" t="s">
        <v>132</v>
      </c>
      <c r="B85" s="218"/>
      <c r="C85" s="219"/>
      <c r="D85" s="220"/>
    </row>
    <row r="86" spans="1:4">
      <c r="A86" s="184" t="s">
        <v>133</v>
      </c>
      <c r="B86" s="218"/>
      <c r="C86" s="217"/>
      <c r="D86" s="220"/>
    </row>
    <row r="87" spans="1:4">
      <c r="A87" s="167" t="s">
        <v>134</v>
      </c>
      <c r="B87" s="218"/>
      <c r="C87" s="221"/>
      <c r="D87" s="220"/>
    </row>
    <row r="88" spans="1:4">
      <c r="A88" s="167" t="s">
        <v>135</v>
      </c>
      <c r="B88" s="218"/>
      <c r="C88" s="221"/>
      <c r="D88" s="220"/>
    </row>
    <row r="89" spans="1:4">
      <c r="A89" s="167" t="s">
        <v>136</v>
      </c>
      <c r="B89" s="218"/>
      <c r="C89" s="221"/>
      <c r="D89" s="220"/>
    </row>
    <row r="90" spans="1:4">
      <c r="A90" s="184" t="s">
        <v>137</v>
      </c>
      <c r="B90" s="218"/>
      <c r="C90" s="217"/>
      <c r="D90" s="220"/>
    </row>
    <row r="91" spans="1:4">
      <c r="A91" s="167" t="s">
        <v>138</v>
      </c>
      <c r="B91" s="222"/>
      <c r="C91" s="221"/>
      <c r="D91" s="220"/>
    </row>
    <row r="92" spans="1:4">
      <c r="A92" s="167" t="s">
        <v>139</v>
      </c>
      <c r="B92" s="218"/>
      <c r="C92" s="221"/>
      <c r="D92" s="220"/>
    </row>
    <row r="93" spans="1:4" ht="15.75" thickBot="1">
      <c r="A93" s="168" t="s">
        <v>140</v>
      </c>
      <c r="B93" s="223"/>
      <c r="C93" s="224"/>
      <c r="D93" s="225"/>
    </row>
    <row r="96" spans="1:4" ht="15.75">
      <c r="A96" s="158" t="s">
        <v>141</v>
      </c>
    </row>
    <row r="97" spans="1:3" ht="15.75">
      <c r="A97" s="158"/>
    </row>
    <row r="98" spans="1:3" ht="15.75">
      <c r="A98" s="169" t="s">
        <v>142</v>
      </c>
    </row>
    <row r="100" spans="1:3">
      <c r="A100" s="159" t="s">
        <v>143</v>
      </c>
    </row>
    <row r="102" spans="1:3">
      <c r="A102" s="371" t="s">
        <v>41</v>
      </c>
      <c r="B102" s="372"/>
      <c r="C102" s="373"/>
    </row>
    <row r="103" spans="1:3" ht="30">
      <c r="A103" s="177" t="s">
        <v>18</v>
      </c>
      <c r="B103" s="178" t="s">
        <v>356</v>
      </c>
      <c r="C103" s="178" t="s">
        <v>357</v>
      </c>
    </row>
    <row r="104" spans="1:3">
      <c r="A104" s="173" t="s">
        <v>144</v>
      </c>
      <c r="B104" s="194">
        <v>4000</v>
      </c>
      <c r="C104" s="185">
        <v>4000</v>
      </c>
    </row>
    <row r="105" spans="1:3">
      <c r="A105" s="176" t="s">
        <v>145</v>
      </c>
      <c r="B105" s="194">
        <v>500218.09</v>
      </c>
      <c r="C105" s="185">
        <v>21122.6</v>
      </c>
    </row>
    <row r="106" spans="1:3">
      <c r="A106" s="176" t="s">
        <v>120</v>
      </c>
      <c r="B106" s="179">
        <f>+SUM(B104:B105)</f>
        <v>504218.09</v>
      </c>
      <c r="C106" s="179">
        <f>+SUM(C104:C105)</f>
        <v>25122.6</v>
      </c>
    </row>
    <row r="107" spans="1:3">
      <c r="A107" s="181"/>
      <c r="B107" s="182"/>
      <c r="C107" s="182"/>
    </row>
    <row r="108" spans="1:3">
      <c r="A108" s="181"/>
      <c r="B108" s="182"/>
      <c r="C108" s="182"/>
    </row>
    <row r="109" spans="1:3">
      <c r="A109" s="181"/>
      <c r="B109" s="182"/>
      <c r="C109" s="182"/>
    </row>
    <row r="110" spans="1:3">
      <c r="A110" s="371" t="s">
        <v>282</v>
      </c>
      <c r="B110" s="372"/>
      <c r="C110" s="373"/>
    </row>
    <row r="111" spans="1:3">
      <c r="A111" s="226" t="s">
        <v>280</v>
      </c>
      <c r="B111" s="194">
        <v>499528.3</v>
      </c>
      <c r="C111" s="185">
        <v>21122.6</v>
      </c>
    </row>
    <row r="112" spans="1:3">
      <c r="A112" s="176" t="s">
        <v>281</v>
      </c>
      <c r="B112" s="194">
        <v>689.79</v>
      </c>
      <c r="C112" s="185">
        <v>0</v>
      </c>
    </row>
    <row r="113" spans="1:7">
      <c r="A113" s="176" t="s">
        <v>120</v>
      </c>
      <c r="B113" s="179">
        <f>+SUM(B111:B112)</f>
        <v>500218.08999999997</v>
      </c>
      <c r="C113" s="179">
        <f>+SUM(C111:C112)</f>
        <v>21122.6</v>
      </c>
    </row>
    <row r="114" spans="1:7">
      <c r="A114" s="181"/>
      <c r="B114" s="182"/>
      <c r="C114" s="182"/>
      <c r="E114" s="11"/>
    </row>
    <row r="115" spans="1:7" ht="15.75">
      <c r="A115" s="169" t="s">
        <v>267</v>
      </c>
      <c r="B115" s="182"/>
      <c r="C115" s="182"/>
    </row>
    <row r="116" spans="1:7" ht="15.75">
      <c r="A116" s="169"/>
      <c r="B116" s="182"/>
      <c r="C116" s="182"/>
    </row>
    <row r="117" spans="1:7">
      <c r="A117" s="210" t="s">
        <v>268</v>
      </c>
      <c r="B117" s="182"/>
      <c r="C117" s="182"/>
    </row>
    <row r="119" spans="1:7" ht="15.75">
      <c r="A119" s="169" t="s">
        <v>146</v>
      </c>
    </row>
    <row r="120" spans="1:7" ht="15.75">
      <c r="A120" s="169"/>
    </row>
    <row r="121" spans="1:7" ht="15.75">
      <c r="A121" s="169"/>
    </row>
    <row r="122" spans="1:7">
      <c r="A122" s="371" t="s">
        <v>117</v>
      </c>
      <c r="B122" s="372" t="s">
        <v>99</v>
      </c>
      <c r="C122" s="373" t="s">
        <v>100</v>
      </c>
    </row>
    <row r="123" spans="1:7">
      <c r="A123" s="374" t="s">
        <v>283</v>
      </c>
      <c r="B123" s="375"/>
      <c r="C123" s="185"/>
    </row>
    <row r="124" spans="1:7">
      <c r="A124" s="376"/>
      <c r="B124" s="377"/>
      <c r="C124" s="185"/>
    </row>
    <row r="125" spans="1:7" ht="17.25" customHeight="1">
      <c r="A125" s="169"/>
    </row>
    <row r="126" spans="1:7" ht="12" customHeight="1">
      <c r="A126" s="370" t="s">
        <v>284</v>
      </c>
      <c r="B126" s="370"/>
    </row>
    <row r="127" spans="1:7">
      <c r="G127" s="244"/>
    </row>
    <row r="128" spans="1:7">
      <c r="A128" s="177" t="s">
        <v>117</v>
      </c>
      <c r="B128" s="177" t="s">
        <v>99</v>
      </c>
      <c r="C128" s="177" t="s">
        <v>100</v>
      </c>
    </row>
    <row r="129" spans="1:3">
      <c r="A129" s="379" t="s">
        <v>147</v>
      </c>
      <c r="B129" s="211">
        <v>6532.42</v>
      </c>
      <c r="C129" s="211">
        <v>360.84</v>
      </c>
    </row>
    <row r="130" spans="1:3">
      <c r="A130" s="379"/>
      <c r="B130" s="212"/>
      <c r="C130" s="212"/>
    </row>
    <row r="131" spans="1:3">
      <c r="A131" s="177" t="s">
        <v>120</v>
      </c>
      <c r="B131" s="179">
        <f>+SUM(B129:B130)</f>
        <v>6532.42</v>
      </c>
      <c r="C131" s="179">
        <f>+SUM(C129:C130)</f>
        <v>360.84</v>
      </c>
    </row>
    <row r="133" spans="1:3" ht="15.75">
      <c r="A133" s="169" t="s">
        <v>285</v>
      </c>
    </row>
    <row r="135" spans="1:3">
      <c r="A135" s="166" t="s">
        <v>148</v>
      </c>
    </row>
    <row r="136" spans="1:3">
      <c r="A136" s="177" t="s">
        <v>149</v>
      </c>
      <c r="B136" s="186">
        <v>43921</v>
      </c>
      <c r="C136" s="186">
        <v>43555</v>
      </c>
    </row>
    <row r="137" spans="1:3">
      <c r="A137" s="173" t="s">
        <v>150</v>
      </c>
      <c r="B137" s="194">
        <v>78442.13</v>
      </c>
      <c r="C137" s="194">
        <v>27328.31</v>
      </c>
    </row>
    <row r="138" spans="1:3">
      <c r="A138" s="173" t="s">
        <v>151</v>
      </c>
      <c r="B138" s="194">
        <v>2925.73</v>
      </c>
      <c r="C138" s="194">
        <v>771.09</v>
      </c>
    </row>
    <row r="139" spans="1:3">
      <c r="A139" s="177" t="s">
        <v>120</v>
      </c>
      <c r="B139" s="179">
        <f>+SUM(B137:B138)</f>
        <v>81367.86</v>
      </c>
      <c r="C139" s="179">
        <f>+SUM(C137:C138)</f>
        <v>28099.4</v>
      </c>
    </row>
    <row r="142" spans="1:3" ht="15.75">
      <c r="A142" s="169" t="s">
        <v>286</v>
      </c>
    </row>
    <row r="143" spans="1:3">
      <c r="A143" s="166" t="s">
        <v>152</v>
      </c>
    </row>
    <row r="144" spans="1:3">
      <c r="A144" s="177" t="s">
        <v>149</v>
      </c>
      <c r="B144" s="186">
        <v>43830</v>
      </c>
      <c r="C144" s="186">
        <v>43465</v>
      </c>
    </row>
    <row r="145" spans="1:3">
      <c r="A145" s="173" t="s">
        <v>153</v>
      </c>
      <c r="B145" s="194">
        <v>18950.650000000001</v>
      </c>
      <c r="C145" s="194">
        <v>29422.75</v>
      </c>
    </row>
    <row r="146" spans="1:3">
      <c r="A146" s="173" t="s">
        <v>287</v>
      </c>
      <c r="B146" s="194">
        <v>0</v>
      </c>
      <c r="C146" s="194">
        <v>0</v>
      </c>
    </row>
    <row r="147" spans="1:3">
      <c r="A147" s="173" t="s">
        <v>154</v>
      </c>
      <c r="B147" s="194">
        <v>1103.21</v>
      </c>
      <c r="C147" s="174">
        <v>322.38</v>
      </c>
    </row>
    <row r="148" spans="1:3">
      <c r="A148" s="177" t="s">
        <v>120</v>
      </c>
      <c r="B148" s="179">
        <f>+SUM(B145:B147)</f>
        <v>20053.86</v>
      </c>
      <c r="C148" s="179">
        <f>+SUM(C145:C147)</f>
        <v>29745.13</v>
      </c>
    </row>
    <row r="151" spans="1:3" ht="15.75">
      <c r="A151" s="227" t="s">
        <v>288</v>
      </c>
    </row>
    <row r="153" spans="1:3" ht="15" customHeight="1">
      <c r="A153" s="378" t="s">
        <v>350</v>
      </c>
      <c r="B153" s="378"/>
      <c r="C153" s="378"/>
    </row>
    <row r="154" spans="1:3">
      <c r="A154" s="378"/>
      <c r="B154" s="378"/>
      <c r="C154" s="378"/>
    </row>
    <row r="155" spans="1:3">
      <c r="A155" s="378"/>
      <c r="B155" s="378"/>
      <c r="C155" s="378"/>
    </row>
    <row r="156" spans="1:3">
      <c r="A156" s="378"/>
      <c r="B156" s="378"/>
      <c r="C156" s="378"/>
    </row>
    <row r="157" spans="1:3">
      <c r="A157" s="378"/>
      <c r="B157" s="378"/>
      <c r="C157" s="378"/>
    </row>
    <row r="158" spans="1:3">
      <c r="A158" s="378"/>
      <c r="B158" s="378"/>
      <c r="C158" s="378"/>
    </row>
    <row r="159" spans="1:3">
      <c r="A159" s="378"/>
      <c r="B159" s="378"/>
      <c r="C159" s="378"/>
    </row>
    <row r="160" spans="1:3">
      <c r="A160" s="378"/>
      <c r="B160" s="378"/>
      <c r="C160" s="378"/>
    </row>
    <row r="161" spans="1:3">
      <c r="A161" s="230"/>
      <c r="B161" s="230"/>
      <c r="C161" s="230"/>
    </row>
    <row r="162" spans="1:3">
      <c r="A162" s="230"/>
      <c r="B162" s="230"/>
      <c r="C162" s="230"/>
    </row>
    <row r="163" spans="1:3">
      <c r="A163" s="230"/>
      <c r="B163" s="230"/>
      <c r="C163" s="230"/>
    </row>
    <row r="164" spans="1:3" ht="154.5" customHeight="1">
      <c r="A164" s="230"/>
      <c r="B164" s="230"/>
      <c r="C164" s="230"/>
    </row>
    <row r="165" spans="1:3" ht="40.5" customHeight="1"/>
  </sheetData>
  <mergeCells count="36">
    <mergeCell ref="A39:G39"/>
    <mergeCell ref="A40:G40"/>
    <mergeCell ref="A41:G42"/>
    <mergeCell ref="A43:G43"/>
    <mergeCell ref="A27:D27"/>
    <mergeCell ref="A28:G29"/>
    <mergeCell ref="A30:G30"/>
    <mergeCell ref="A31:G32"/>
    <mergeCell ref="A33:G33"/>
    <mergeCell ref="A34:G34"/>
    <mergeCell ref="A16:G17"/>
    <mergeCell ref="A18:G19"/>
    <mergeCell ref="A20:G20"/>
    <mergeCell ref="A22:G23"/>
    <mergeCell ref="A24:G24"/>
    <mergeCell ref="A102:C102"/>
    <mergeCell ref="A129:A130"/>
    <mergeCell ref="A2:G2"/>
    <mergeCell ref="A3:G3"/>
    <mergeCell ref="A5:G5"/>
    <mergeCell ref="A35:G35"/>
    <mergeCell ref="A36:G36"/>
    <mergeCell ref="A37:G37"/>
    <mergeCell ref="A38:G38"/>
    <mergeCell ref="A26:G26"/>
    <mergeCell ref="A6:G7"/>
    <mergeCell ref="A8:G8"/>
    <mergeCell ref="A9:G10"/>
    <mergeCell ref="A11:G12"/>
    <mergeCell ref="A13:G13"/>
    <mergeCell ref="A15:G15"/>
    <mergeCell ref="A126:B126"/>
    <mergeCell ref="A110:C110"/>
    <mergeCell ref="A122:C122"/>
    <mergeCell ref="A123:B124"/>
    <mergeCell ref="A153:C160"/>
  </mergeCells>
  <hyperlinks>
    <hyperlink ref="A117" location="'11'!A1" display="Ver Cuadro" xr:uid="{E62D6E1A-29FF-421D-9410-1F903278CA18}"/>
  </hyperlinks>
  <pageMargins left="0.7" right="0.7" top="0.75" bottom="0.75" header="0.3" footer="0.3"/>
  <pageSetup scale="3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EC387-8FC2-4789-A206-BABAD94605FA}">
  <dimension ref="A2:O138"/>
  <sheetViews>
    <sheetView showGridLines="0" zoomScale="85" zoomScaleNormal="85" workbookViewId="0">
      <pane ySplit="6" topLeftCell="A127" activePane="bottomLeft" state="frozen"/>
      <selection pane="bottomLeft" activeCell="G108" sqref="G108"/>
    </sheetView>
  </sheetViews>
  <sheetFormatPr baseColWidth="10" defaultRowHeight="15"/>
  <cols>
    <col min="1" max="1" width="22.42578125" bestFit="1" customWidth="1"/>
    <col min="2" max="2" width="49.140625" bestFit="1" customWidth="1"/>
    <col min="3" max="3" width="23.85546875" bestFit="1" customWidth="1"/>
    <col min="5" max="5" width="12.7109375" bestFit="1" customWidth="1"/>
    <col min="6" max="6" width="16.140625" customWidth="1"/>
    <col min="7" max="7" width="19.85546875" bestFit="1" customWidth="1"/>
    <col min="9" max="9" width="14.140625" bestFit="1" customWidth="1"/>
    <col min="10" max="10" width="15.140625" bestFit="1" customWidth="1"/>
  </cols>
  <sheetData>
    <row r="2" spans="1:15" ht="15.75">
      <c r="A2" s="387" t="str">
        <f>+"4-2 COMPOSICIÓN DE LAS INVERSIONES DEL FONDO MUTUO CORTO PLAZO DÓLARES AMERICANOS CORRESPONDIENTE AL "&amp;UPPER(TEXT(indice!O3,"DD \D\E MMMM \D\E AAAA"))</f>
        <v>4-2 COMPOSICIÓN DE LAS INVERSIONES DEL FONDO MUTUO CORTO PLAZO DÓLARES AMERICANOS CORRESPONDIENTE AL 31 DE MARZO DE 2020</v>
      </c>
      <c r="B2" s="388"/>
      <c r="C2" s="388"/>
      <c r="D2" s="388"/>
      <c r="E2" s="388"/>
      <c r="F2" s="388"/>
      <c r="G2" s="388"/>
      <c r="H2" s="388"/>
      <c r="I2" s="388"/>
      <c r="J2" s="335"/>
      <c r="K2" s="335"/>
      <c r="L2" s="335"/>
      <c r="M2" s="335"/>
      <c r="N2" s="335"/>
      <c r="O2" s="335"/>
    </row>
    <row r="3" spans="1:15" ht="56.25">
      <c r="A3" s="195" t="s">
        <v>156</v>
      </c>
      <c r="B3" s="195" t="s">
        <v>157</v>
      </c>
      <c r="C3" s="195" t="s">
        <v>166</v>
      </c>
      <c r="D3" s="195" t="s">
        <v>167</v>
      </c>
      <c r="E3" s="315" t="s">
        <v>168</v>
      </c>
      <c r="F3" s="195" t="s">
        <v>158</v>
      </c>
      <c r="G3" s="195" t="s">
        <v>169</v>
      </c>
      <c r="H3" s="195" t="s">
        <v>170</v>
      </c>
      <c r="I3" s="195" t="s">
        <v>171</v>
      </c>
      <c r="J3" s="195" t="s">
        <v>172</v>
      </c>
      <c r="K3" s="195" t="s">
        <v>173</v>
      </c>
      <c r="L3" s="195" t="s">
        <v>174</v>
      </c>
      <c r="M3" s="195" t="s">
        <v>175</v>
      </c>
      <c r="N3" s="195" t="s">
        <v>176</v>
      </c>
      <c r="O3" s="195" t="s">
        <v>177</v>
      </c>
    </row>
    <row r="4" spans="1:15">
      <c r="A4" s="316" t="s">
        <v>184</v>
      </c>
      <c r="B4" s="316" t="s">
        <v>185</v>
      </c>
      <c r="C4" s="316" t="s">
        <v>180</v>
      </c>
      <c r="D4" s="316" t="s">
        <v>181</v>
      </c>
      <c r="E4" s="228" t="s">
        <v>186</v>
      </c>
      <c r="F4" s="316" t="s">
        <v>187</v>
      </c>
      <c r="G4" s="316" t="s">
        <v>182</v>
      </c>
      <c r="H4" s="317">
        <v>96967.876526999593</v>
      </c>
      <c r="I4" s="317">
        <v>82607.399999999994</v>
      </c>
      <c r="J4" s="317">
        <v>88134.116223113102</v>
      </c>
      <c r="K4" s="317">
        <v>96967.876526999593</v>
      </c>
      <c r="L4" s="318">
        <v>6.7500000000000004E-2</v>
      </c>
      <c r="M4" s="319" t="s">
        <v>183</v>
      </c>
      <c r="N4" s="318">
        <f>+J4/$E$138</f>
        <v>1.4028788372073745E-2</v>
      </c>
      <c r="O4" s="318">
        <f t="shared" ref="O4:O35" si="0">+SUMIFS($N$5:$N$136,$B$5:$B$136,B4)</f>
        <v>7.5261893751964876E-2</v>
      </c>
    </row>
    <row r="5" spans="1:15">
      <c r="A5" s="316" t="s">
        <v>184</v>
      </c>
      <c r="B5" s="316" t="s">
        <v>185</v>
      </c>
      <c r="C5" s="316" t="s">
        <v>180</v>
      </c>
      <c r="D5" s="316" t="s">
        <v>181</v>
      </c>
      <c r="E5" s="228" t="s">
        <v>188</v>
      </c>
      <c r="F5" s="316" t="s">
        <v>187</v>
      </c>
      <c r="G5" s="316" t="s">
        <v>182</v>
      </c>
      <c r="H5" s="317">
        <v>39721.780780000001</v>
      </c>
      <c r="I5" s="317">
        <v>32832.76</v>
      </c>
      <c r="J5" s="317">
        <v>36103.072768702397</v>
      </c>
      <c r="K5" s="317">
        <v>39721.780780000001</v>
      </c>
      <c r="L5" s="318">
        <v>6.7500000000000004E-2</v>
      </c>
      <c r="M5" s="319" t="s">
        <v>183</v>
      </c>
      <c r="N5" s="318">
        <f t="shared" ref="N5:N68" si="1">+J5/$E$138</f>
        <v>5.7467231664470909E-3</v>
      </c>
      <c r="O5" s="318">
        <f t="shared" si="0"/>
        <v>7.5261893751964876E-2</v>
      </c>
    </row>
    <row r="6" spans="1:15">
      <c r="A6" s="316" t="s">
        <v>184</v>
      </c>
      <c r="B6" s="316" t="s">
        <v>185</v>
      </c>
      <c r="C6" s="316" t="s">
        <v>180</v>
      </c>
      <c r="D6" s="316" t="s">
        <v>181</v>
      </c>
      <c r="E6" s="228" t="s">
        <v>189</v>
      </c>
      <c r="F6" s="316" t="s">
        <v>187</v>
      </c>
      <c r="G6" s="316" t="s">
        <v>182</v>
      </c>
      <c r="H6" s="317">
        <v>190430.89004699801</v>
      </c>
      <c r="I6" s="317">
        <v>158944.21</v>
      </c>
      <c r="J6" s="317">
        <v>173056.86280485999</v>
      </c>
      <c r="K6" s="317">
        <v>190430.89004699801</v>
      </c>
      <c r="L6" s="318">
        <v>6.7500000000000004E-2</v>
      </c>
      <c r="M6" s="319" t="s">
        <v>183</v>
      </c>
      <c r="N6" s="318">
        <f t="shared" si="1"/>
        <v>2.7546405508604831E-2</v>
      </c>
      <c r="O6" s="318">
        <f t="shared" si="0"/>
        <v>7.5261893751964876E-2</v>
      </c>
    </row>
    <row r="7" spans="1:15">
      <c r="A7" s="316" t="s">
        <v>178</v>
      </c>
      <c r="B7" s="316" t="s">
        <v>193</v>
      </c>
      <c r="C7" s="316" t="s">
        <v>180</v>
      </c>
      <c r="D7" s="316" t="s">
        <v>181</v>
      </c>
      <c r="E7" s="228" t="s">
        <v>194</v>
      </c>
      <c r="F7" s="316" t="s">
        <v>195</v>
      </c>
      <c r="G7" s="316" t="s">
        <v>182</v>
      </c>
      <c r="H7" s="317">
        <v>209369.85</v>
      </c>
      <c r="I7" s="317">
        <v>190288.63</v>
      </c>
      <c r="J7" s="317">
        <v>203979.783404491</v>
      </c>
      <c r="K7" s="317">
        <v>209369.85</v>
      </c>
      <c r="L7" s="318">
        <v>4.4999999999999998E-2</v>
      </c>
      <c r="M7" s="319" t="s">
        <v>183</v>
      </c>
      <c r="N7" s="318">
        <f t="shared" si="1"/>
        <v>3.2468575577689798E-2</v>
      </c>
      <c r="O7" s="318">
        <f t="shared" si="0"/>
        <v>6.7789681752850647E-2</v>
      </c>
    </row>
    <row r="8" spans="1:15">
      <c r="A8" s="316" t="s">
        <v>178</v>
      </c>
      <c r="B8" s="316" t="s">
        <v>196</v>
      </c>
      <c r="C8" s="316" t="s">
        <v>197</v>
      </c>
      <c r="D8" s="316" t="s">
        <v>181</v>
      </c>
      <c r="E8" s="228" t="s">
        <v>198</v>
      </c>
      <c r="F8" s="316" t="s">
        <v>199</v>
      </c>
      <c r="G8" s="316" t="s">
        <v>182</v>
      </c>
      <c r="H8" s="317">
        <v>50650.65</v>
      </c>
      <c r="I8" s="317">
        <v>47198.05</v>
      </c>
      <c r="J8" s="317">
        <v>50097.320408924199</v>
      </c>
      <c r="K8" s="317">
        <v>50650.65</v>
      </c>
      <c r="L8" s="318">
        <v>4.7500000000000001E-2</v>
      </c>
      <c r="M8" s="319" t="s">
        <v>183</v>
      </c>
      <c r="N8" s="318">
        <f t="shared" si="1"/>
        <v>7.9742639529691971E-3</v>
      </c>
      <c r="O8" s="318">
        <f t="shared" si="0"/>
        <v>1.2033158218189311E-2</v>
      </c>
    </row>
    <row r="9" spans="1:15">
      <c r="A9" s="316" t="s">
        <v>184</v>
      </c>
      <c r="B9" s="316" t="s">
        <v>185</v>
      </c>
      <c r="C9" s="316" t="s">
        <v>180</v>
      </c>
      <c r="D9" s="316" t="s">
        <v>181</v>
      </c>
      <c r="E9" s="228" t="s">
        <v>204</v>
      </c>
      <c r="F9" s="316" t="s">
        <v>205</v>
      </c>
      <c r="G9" s="316" t="s">
        <v>182</v>
      </c>
      <c r="H9" s="317">
        <v>24008.986280000001</v>
      </c>
      <c r="I9" s="317">
        <v>20425.57</v>
      </c>
      <c r="J9" s="317">
        <v>21437.651682745101</v>
      </c>
      <c r="K9" s="317">
        <v>24008.986280000001</v>
      </c>
      <c r="L9" s="318">
        <v>6.7000000000000004E-2</v>
      </c>
      <c r="M9" s="319" t="s">
        <v>183</v>
      </c>
      <c r="N9" s="318">
        <f t="shared" si="1"/>
        <v>3.4123480388697845E-3</v>
      </c>
      <c r="O9" s="318">
        <f t="shared" si="0"/>
        <v>7.5261893751964876E-2</v>
      </c>
    </row>
    <row r="10" spans="1:15">
      <c r="A10" s="316" t="s">
        <v>178</v>
      </c>
      <c r="B10" s="316" t="s">
        <v>206</v>
      </c>
      <c r="C10" s="316" t="s">
        <v>180</v>
      </c>
      <c r="D10" s="316" t="s">
        <v>181</v>
      </c>
      <c r="E10" s="228" t="s">
        <v>211</v>
      </c>
      <c r="F10" s="316" t="s">
        <v>213</v>
      </c>
      <c r="G10" s="316" t="s">
        <v>182</v>
      </c>
      <c r="H10" s="317">
        <v>501.36</v>
      </c>
      <c r="I10" s="317">
        <v>481.21</v>
      </c>
      <c r="J10" s="317">
        <v>500.62603389851199</v>
      </c>
      <c r="K10" s="317">
        <v>501.36</v>
      </c>
      <c r="L10" s="318">
        <v>0</v>
      </c>
      <c r="M10" s="319" t="s">
        <v>183</v>
      </c>
      <c r="N10" s="318">
        <f t="shared" si="1"/>
        <v>7.9687378555354704E-5</v>
      </c>
      <c r="O10" s="318">
        <f t="shared" si="0"/>
        <v>6.8129333871989314E-2</v>
      </c>
    </row>
    <row r="11" spans="1:15">
      <c r="A11" s="316" t="s">
        <v>178</v>
      </c>
      <c r="B11" s="316" t="s">
        <v>206</v>
      </c>
      <c r="C11" s="316" t="s">
        <v>180</v>
      </c>
      <c r="D11" s="316" t="s">
        <v>181</v>
      </c>
      <c r="E11" s="228" t="s">
        <v>211</v>
      </c>
      <c r="F11" s="316" t="s">
        <v>214</v>
      </c>
      <c r="G11" s="316" t="s">
        <v>182</v>
      </c>
      <c r="H11" s="317">
        <v>526.44000000000005</v>
      </c>
      <c r="I11" s="317">
        <v>501.42</v>
      </c>
      <c r="J11" s="317">
        <v>521.89720502663999</v>
      </c>
      <c r="K11" s="317">
        <v>526.44000000000005</v>
      </c>
      <c r="L11" s="318">
        <v>0</v>
      </c>
      <c r="M11" s="319" t="s">
        <v>183</v>
      </c>
      <c r="N11" s="318">
        <f t="shared" si="1"/>
        <v>8.3073226975587856E-5</v>
      </c>
      <c r="O11" s="318">
        <f t="shared" si="0"/>
        <v>6.8129333871989314E-2</v>
      </c>
    </row>
    <row r="12" spans="1:15">
      <c r="A12" s="316" t="s">
        <v>178</v>
      </c>
      <c r="B12" s="316" t="s">
        <v>190</v>
      </c>
      <c r="C12" s="316" t="s">
        <v>197</v>
      </c>
      <c r="D12" s="316" t="s">
        <v>181</v>
      </c>
      <c r="E12" s="228" t="s">
        <v>215</v>
      </c>
      <c r="F12" s="316" t="s">
        <v>216</v>
      </c>
      <c r="G12" s="316" t="s">
        <v>182</v>
      </c>
      <c r="H12" s="317">
        <v>20641.099999999999</v>
      </c>
      <c r="I12" s="317">
        <v>19463.588118573185</v>
      </c>
      <c r="J12" s="317">
        <v>20333.741988072801</v>
      </c>
      <c r="K12" s="317">
        <v>20641.099999999999</v>
      </c>
      <c r="L12" s="318">
        <v>6.5000000000000002E-2</v>
      </c>
      <c r="M12" s="319" t="s">
        <v>183</v>
      </c>
      <c r="N12" s="318">
        <f t="shared" si="1"/>
        <v>3.2366327069178096E-3</v>
      </c>
      <c r="O12" s="318">
        <f t="shared" si="0"/>
        <v>5.8041179428381953E-2</v>
      </c>
    </row>
    <row r="13" spans="1:15">
      <c r="A13" s="316" t="s">
        <v>178</v>
      </c>
      <c r="B13" s="316" t="s">
        <v>219</v>
      </c>
      <c r="C13" s="316" t="s">
        <v>180</v>
      </c>
      <c r="D13" s="316" t="s">
        <v>181</v>
      </c>
      <c r="E13" s="228" t="s">
        <v>217</v>
      </c>
      <c r="F13" s="316" t="s">
        <v>213</v>
      </c>
      <c r="G13" s="316" t="s">
        <v>182</v>
      </c>
      <c r="H13" s="317">
        <v>22315.1</v>
      </c>
      <c r="I13" s="317">
        <v>21482.2</v>
      </c>
      <c r="J13" s="317">
        <v>22283.9496084122</v>
      </c>
      <c r="K13" s="317">
        <v>22315.1</v>
      </c>
      <c r="L13" s="318">
        <v>0</v>
      </c>
      <c r="M13" s="319" t="s">
        <v>183</v>
      </c>
      <c r="N13" s="318">
        <f t="shared" si="1"/>
        <v>3.5470578993380417E-3</v>
      </c>
      <c r="O13" s="318">
        <f t="shared" si="0"/>
        <v>3.5389238832042293E-2</v>
      </c>
    </row>
    <row r="14" spans="1:15">
      <c r="A14" s="316" t="s">
        <v>178</v>
      </c>
      <c r="B14" s="316" t="s">
        <v>206</v>
      </c>
      <c r="C14" s="316" t="s">
        <v>180</v>
      </c>
      <c r="D14" s="316" t="s">
        <v>181</v>
      </c>
      <c r="E14" s="228" t="s">
        <v>220</v>
      </c>
      <c r="F14" s="316" t="s">
        <v>221</v>
      </c>
      <c r="G14" s="316" t="s">
        <v>182</v>
      </c>
      <c r="H14" s="317">
        <v>4144.6400000000003</v>
      </c>
      <c r="I14" s="317">
        <v>3980.82</v>
      </c>
      <c r="J14" s="317">
        <v>4122.5362150923502</v>
      </c>
      <c r="K14" s="317">
        <v>4144.6400000000003</v>
      </c>
      <c r="L14" s="318">
        <v>0</v>
      </c>
      <c r="M14" s="319" t="s">
        <v>183</v>
      </c>
      <c r="N14" s="318">
        <f t="shared" si="1"/>
        <v>6.5620659281738502E-4</v>
      </c>
      <c r="O14" s="318">
        <f t="shared" si="0"/>
        <v>6.8129333871989314E-2</v>
      </c>
    </row>
    <row r="15" spans="1:15">
      <c r="A15" s="316" t="s">
        <v>178</v>
      </c>
      <c r="B15" s="316" t="s">
        <v>206</v>
      </c>
      <c r="C15" s="316" t="s">
        <v>180</v>
      </c>
      <c r="D15" s="316" t="s">
        <v>181</v>
      </c>
      <c r="E15" s="228" t="s">
        <v>220</v>
      </c>
      <c r="F15" s="316" t="s">
        <v>222</v>
      </c>
      <c r="G15" s="316" t="s">
        <v>182</v>
      </c>
      <c r="H15" s="317">
        <v>5765.64</v>
      </c>
      <c r="I15" s="317">
        <v>5516.69</v>
      </c>
      <c r="J15" s="317">
        <v>5729.5968623491799</v>
      </c>
      <c r="K15" s="317">
        <v>5765.64</v>
      </c>
      <c r="L15" s="318">
        <v>0</v>
      </c>
      <c r="M15" s="319" t="s">
        <v>183</v>
      </c>
      <c r="N15" s="318">
        <f t="shared" si="1"/>
        <v>9.1201120841460242E-4</v>
      </c>
      <c r="O15" s="318">
        <f t="shared" si="0"/>
        <v>6.8129333871989314E-2</v>
      </c>
    </row>
    <row r="16" spans="1:15">
      <c r="A16" s="316" t="s">
        <v>178</v>
      </c>
      <c r="B16" s="316" t="s">
        <v>206</v>
      </c>
      <c r="C16" s="316" t="s">
        <v>180</v>
      </c>
      <c r="D16" s="316" t="s">
        <v>181</v>
      </c>
      <c r="E16" s="228" t="s">
        <v>223</v>
      </c>
      <c r="F16" s="316" t="s">
        <v>224</v>
      </c>
      <c r="G16" s="316" t="s">
        <v>182</v>
      </c>
      <c r="H16" s="317">
        <v>10265.58</v>
      </c>
      <c r="I16" s="317">
        <v>9798.4500000000007</v>
      </c>
      <c r="J16" s="317">
        <v>10186.629254240501</v>
      </c>
      <c r="K16" s="317">
        <v>10265.58</v>
      </c>
      <c r="L16" s="318">
        <v>0</v>
      </c>
      <c r="M16" s="319" t="s">
        <v>183</v>
      </c>
      <c r="N16" s="318">
        <f t="shared" si="1"/>
        <v>1.621461383588917E-3</v>
      </c>
      <c r="O16" s="318">
        <f t="shared" si="0"/>
        <v>6.8129333871989314E-2</v>
      </c>
    </row>
    <row r="17" spans="1:15">
      <c r="A17" s="316" t="s">
        <v>178</v>
      </c>
      <c r="B17" s="316" t="s">
        <v>225</v>
      </c>
      <c r="C17" s="316" t="s">
        <v>197</v>
      </c>
      <c r="D17" s="316" t="s">
        <v>181</v>
      </c>
      <c r="E17" s="228" t="s">
        <v>226</v>
      </c>
      <c r="F17" s="316" t="s">
        <v>227</v>
      </c>
      <c r="G17" s="316" t="s">
        <v>182</v>
      </c>
      <c r="H17" s="317">
        <v>52301.33</v>
      </c>
      <c r="I17" s="317">
        <v>48720.82</v>
      </c>
      <c r="J17" s="317">
        <v>50468.141387933603</v>
      </c>
      <c r="K17" s="317">
        <v>52301.33</v>
      </c>
      <c r="L17" s="318">
        <v>0.06</v>
      </c>
      <c r="M17" s="319" t="s">
        <v>183</v>
      </c>
      <c r="N17" s="318">
        <f t="shared" si="1"/>
        <v>8.0332895523781561E-3</v>
      </c>
      <c r="O17" s="318">
        <f t="shared" si="0"/>
        <v>6.1868240548959536E-2</v>
      </c>
    </row>
    <row r="18" spans="1:15">
      <c r="A18" s="316" t="s">
        <v>178</v>
      </c>
      <c r="B18" s="316" t="s">
        <v>206</v>
      </c>
      <c r="C18" s="316" t="s">
        <v>180</v>
      </c>
      <c r="D18" s="316" t="s">
        <v>181</v>
      </c>
      <c r="E18" s="228" t="s">
        <v>228</v>
      </c>
      <c r="F18" s="316" t="s">
        <v>229</v>
      </c>
      <c r="G18" s="316" t="s">
        <v>182</v>
      </c>
      <c r="H18" s="317">
        <v>4010.88</v>
      </c>
      <c r="I18" s="317">
        <v>3825.69</v>
      </c>
      <c r="J18" s="317">
        <v>3958.9815123595399</v>
      </c>
      <c r="K18" s="317">
        <v>4010.88</v>
      </c>
      <c r="L18" s="318">
        <v>0</v>
      </c>
      <c r="M18" s="319" t="s">
        <v>183</v>
      </c>
      <c r="N18" s="318">
        <f t="shared" si="1"/>
        <v>6.301726979963657E-4</v>
      </c>
      <c r="O18" s="318">
        <f t="shared" si="0"/>
        <v>6.8129333871989314E-2</v>
      </c>
    </row>
    <row r="19" spans="1:15">
      <c r="A19" s="316" t="s">
        <v>178</v>
      </c>
      <c r="B19" s="316" t="s">
        <v>206</v>
      </c>
      <c r="C19" s="316" t="s">
        <v>180</v>
      </c>
      <c r="D19" s="316" t="s">
        <v>181</v>
      </c>
      <c r="E19" s="228" t="s">
        <v>228</v>
      </c>
      <c r="F19" s="316" t="s">
        <v>230</v>
      </c>
      <c r="G19" s="316" t="s">
        <v>182</v>
      </c>
      <c r="H19" s="317">
        <v>5861.78</v>
      </c>
      <c r="I19" s="317">
        <v>5587.75</v>
      </c>
      <c r="J19" s="317">
        <v>5782.4413030598598</v>
      </c>
      <c r="K19" s="317">
        <v>5861.78</v>
      </c>
      <c r="L19" s="318">
        <v>0</v>
      </c>
      <c r="M19" s="319" t="s">
        <v>183</v>
      </c>
      <c r="N19" s="318">
        <f t="shared" si="1"/>
        <v>9.2042274650155616E-4</v>
      </c>
      <c r="O19" s="318">
        <f t="shared" si="0"/>
        <v>6.8129333871989314E-2</v>
      </c>
    </row>
    <row r="20" spans="1:15">
      <c r="A20" s="316" t="s">
        <v>178</v>
      </c>
      <c r="B20" s="316" t="s">
        <v>206</v>
      </c>
      <c r="C20" s="316" t="s">
        <v>180</v>
      </c>
      <c r="D20" s="316" t="s">
        <v>181</v>
      </c>
      <c r="E20" s="228" t="s">
        <v>228</v>
      </c>
      <c r="F20" s="316" t="s">
        <v>231</v>
      </c>
      <c r="G20" s="316" t="s">
        <v>182</v>
      </c>
      <c r="H20" s="317">
        <v>9613.89</v>
      </c>
      <c r="I20" s="317">
        <v>9141.06</v>
      </c>
      <c r="J20" s="317">
        <v>9470.1184743877493</v>
      </c>
      <c r="K20" s="317">
        <v>9613.89</v>
      </c>
      <c r="L20" s="318">
        <v>0</v>
      </c>
      <c r="M20" s="319" t="s">
        <v>183</v>
      </c>
      <c r="N20" s="318">
        <f t="shared" si="1"/>
        <v>1.5074104515818663E-3</v>
      </c>
      <c r="O20" s="318">
        <f t="shared" si="0"/>
        <v>6.8129333871989314E-2</v>
      </c>
    </row>
    <row r="21" spans="1:15">
      <c r="A21" s="316" t="s">
        <v>178</v>
      </c>
      <c r="B21" s="316" t="s">
        <v>190</v>
      </c>
      <c r="C21" s="316" t="s">
        <v>197</v>
      </c>
      <c r="D21" s="316" t="s">
        <v>181</v>
      </c>
      <c r="E21" s="228" t="s">
        <v>232</v>
      </c>
      <c r="F21" s="316" t="s">
        <v>233</v>
      </c>
      <c r="G21" s="316" t="s">
        <v>182</v>
      </c>
      <c r="H21" s="317">
        <v>19315.07</v>
      </c>
      <c r="I21" s="317">
        <v>18502.310000000001</v>
      </c>
      <c r="J21" s="317">
        <v>19087.359340408901</v>
      </c>
      <c r="K21" s="317">
        <v>19315.07</v>
      </c>
      <c r="L21" s="318">
        <v>0</v>
      </c>
      <c r="M21" s="319" t="s">
        <v>183</v>
      </c>
      <c r="N21" s="318">
        <f t="shared" si="1"/>
        <v>3.0382391773289088E-3</v>
      </c>
      <c r="O21" s="318">
        <f t="shared" si="0"/>
        <v>5.8041179428381953E-2</v>
      </c>
    </row>
    <row r="22" spans="1:15">
      <c r="A22" s="316" t="s">
        <v>178</v>
      </c>
      <c r="B22" s="316" t="s">
        <v>190</v>
      </c>
      <c r="C22" s="316" t="s">
        <v>197</v>
      </c>
      <c r="D22" s="316" t="s">
        <v>181</v>
      </c>
      <c r="E22" s="228" t="s">
        <v>232</v>
      </c>
      <c r="F22" s="316" t="s">
        <v>234</v>
      </c>
      <c r="G22" s="316" t="s">
        <v>182</v>
      </c>
      <c r="H22" s="317">
        <v>18698.63</v>
      </c>
      <c r="I22" s="317">
        <v>18104.84</v>
      </c>
      <c r="J22" s="317">
        <v>18677.319798587701</v>
      </c>
      <c r="K22" s="317">
        <v>18698.63</v>
      </c>
      <c r="L22" s="318">
        <v>0</v>
      </c>
      <c r="M22" s="319" t="s">
        <v>183</v>
      </c>
      <c r="N22" s="318">
        <f t="shared" si="1"/>
        <v>2.9729709451969898E-3</v>
      </c>
      <c r="O22" s="318">
        <f t="shared" si="0"/>
        <v>5.8041179428381953E-2</v>
      </c>
    </row>
    <row r="23" spans="1:15">
      <c r="A23" s="316" t="s">
        <v>178</v>
      </c>
      <c r="B23" s="316" t="s">
        <v>190</v>
      </c>
      <c r="C23" s="316" t="s">
        <v>197</v>
      </c>
      <c r="D23" s="316" t="s">
        <v>181</v>
      </c>
      <c r="E23" s="228" t="s">
        <v>232</v>
      </c>
      <c r="F23" s="316" t="s">
        <v>216</v>
      </c>
      <c r="G23" s="316" t="s">
        <v>182</v>
      </c>
      <c r="H23" s="317">
        <v>103205.5</v>
      </c>
      <c r="I23" s="317">
        <v>98705.01</v>
      </c>
      <c r="J23" s="317">
        <v>101826.091691496</v>
      </c>
      <c r="K23" s="317">
        <v>103205.5</v>
      </c>
      <c r="L23" s="318">
        <v>6.5000000000000002E-2</v>
      </c>
      <c r="M23" s="319" t="s">
        <v>183</v>
      </c>
      <c r="N23" s="318">
        <f t="shared" si="1"/>
        <v>1.6208214847007813E-2</v>
      </c>
      <c r="O23" s="318">
        <f t="shared" si="0"/>
        <v>5.8041179428381953E-2</v>
      </c>
    </row>
    <row r="24" spans="1:15">
      <c r="A24" s="316" t="s">
        <v>178</v>
      </c>
      <c r="B24" s="316" t="s">
        <v>196</v>
      </c>
      <c r="C24" s="316" t="s">
        <v>197</v>
      </c>
      <c r="D24" s="316" t="s">
        <v>181</v>
      </c>
      <c r="E24" s="228" t="s">
        <v>235</v>
      </c>
      <c r="F24" s="316" t="s">
        <v>236</v>
      </c>
      <c r="G24" s="316" t="s">
        <v>182</v>
      </c>
      <c r="H24" s="317">
        <v>26081.16</v>
      </c>
      <c r="I24" s="317">
        <v>24740.47</v>
      </c>
      <c r="J24" s="317">
        <v>25499.497848320399</v>
      </c>
      <c r="K24" s="317">
        <v>26081.16</v>
      </c>
      <c r="L24" s="318">
        <v>5.5E-2</v>
      </c>
      <c r="M24" s="319" t="s">
        <v>183</v>
      </c>
      <c r="N24" s="318">
        <f t="shared" si="1"/>
        <v>4.0588942652201136E-3</v>
      </c>
      <c r="O24" s="318">
        <f t="shared" si="0"/>
        <v>1.2033158218189311E-2</v>
      </c>
    </row>
    <row r="25" spans="1:15">
      <c r="A25" s="316" t="s">
        <v>184</v>
      </c>
      <c r="B25" s="316" t="s">
        <v>185</v>
      </c>
      <c r="C25" s="316" t="s">
        <v>180</v>
      </c>
      <c r="D25" s="316" t="s">
        <v>181</v>
      </c>
      <c r="E25" s="228" t="s">
        <v>237</v>
      </c>
      <c r="F25" s="316" t="s">
        <v>205</v>
      </c>
      <c r="G25" s="316" t="s">
        <v>182</v>
      </c>
      <c r="H25" s="317">
        <v>54020.219129999998</v>
      </c>
      <c r="I25" s="317">
        <v>46276.800000000003</v>
      </c>
      <c r="J25" s="317">
        <v>47949.591933751602</v>
      </c>
      <c r="K25" s="317">
        <v>54020.219129999998</v>
      </c>
      <c r="L25" s="318">
        <v>6.7000000000000004E-2</v>
      </c>
      <c r="M25" s="319" t="s">
        <v>183</v>
      </c>
      <c r="N25" s="318">
        <f t="shared" si="1"/>
        <v>7.6323982878889656E-3</v>
      </c>
      <c r="O25" s="318">
        <f t="shared" si="0"/>
        <v>7.5261893751964876E-2</v>
      </c>
    </row>
    <row r="26" spans="1:15">
      <c r="A26" s="316" t="s">
        <v>184</v>
      </c>
      <c r="B26" s="316" t="s">
        <v>185</v>
      </c>
      <c r="C26" s="316" t="s">
        <v>180</v>
      </c>
      <c r="D26" s="316" t="s">
        <v>181</v>
      </c>
      <c r="E26" s="228" t="s">
        <v>237</v>
      </c>
      <c r="F26" s="316" t="s">
        <v>187</v>
      </c>
      <c r="G26" s="316" t="s">
        <v>182</v>
      </c>
      <c r="H26" s="317">
        <v>139559.50672800001</v>
      </c>
      <c r="I26" s="317">
        <v>125031.69</v>
      </c>
      <c r="J26" s="317">
        <v>129553.617176609</v>
      </c>
      <c r="K26" s="317">
        <v>139559.50672800001</v>
      </c>
      <c r="L26" s="318">
        <v>6.7500000000000004E-2</v>
      </c>
      <c r="M26" s="319" t="s">
        <v>183</v>
      </c>
      <c r="N26" s="318">
        <f t="shared" si="1"/>
        <v>2.062175643318782E-2</v>
      </c>
      <c r="O26" s="318">
        <f t="shared" si="0"/>
        <v>7.5261893751964876E-2</v>
      </c>
    </row>
    <row r="27" spans="1:15">
      <c r="A27" s="316" t="s">
        <v>178</v>
      </c>
      <c r="B27" s="316" t="s">
        <v>206</v>
      </c>
      <c r="C27" s="316" t="s">
        <v>180</v>
      </c>
      <c r="D27" s="316" t="s">
        <v>181</v>
      </c>
      <c r="E27" s="228" t="s">
        <v>237</v>
      </c>
      <c r="F27" s="316" t="s">
        <v>238</v>
      </c>
      <c r="G27" s="316" t="s">
        <v>182</v>
      </c>
      <c r="H27" s="317">
        <v>4144.6400000000003</v>
      </c>
      <c r="I27" s="317">
        <v>3927.08</v>
      </c>
      <c r="J27" s="317">
        <v>4057.8225101470598</v>
      </c>
      <c r="K27" s="317">
        <v>4144.6400000000003</v>
      </c>
      <c r="L27" s="318">
        <v>0</v>
      </c>
      <c r="M27" s="319" t="s">
        <v>183</v>
      </c>
      <c r="N27" s="318">
        <f t="shared" si="1"/>
        <v>6.459057591521101E-4</v>
      </c>
      <c r="O27" s="318">
        <f t="shared" si="0"/>
        <v>6.8129333871989314E-2</v>
      </c>
    </row>
    <row r="28" spans="1:15">
      <c r="A28" s="316" t="s">
        <v>178</v>
      </c>
      <c r="B28" s="316" t="s">
        <v>239</v>
      </c>
      <c r="C28" s="316" t="s">
        <v>180</v>
      </c>
      <c r="D28" s="316" t="s">
        <v>181</v>
      </c>
      <c r="E28" s="228" t="s">
        <v>240</v>
      </c>
      <c r="F28" s="316" t="s">
        <v>241</v>
      </c>
      <c r="G28" s="316" t="s">
        <v>182</v>
      </c>
      <c r="H28" s="317">
        <v>22357.09</v>
      </c>
      <c r="I28" s="317">
        <v>20474.25</v>
      </c>
      <c r="J28" s="317">
        <v>21100.195816126099</v>
      </c>
      <c r="K28" s="317">
        <v>22357.09</v>
      </c>
      <c r="L28" s="318">
        <v>4.2500000000000003E-2</v>
      </c>
      <c r="M28" s="319" t="s">
        <v>183</v>
      </c>
      <c r="N28" s="318">
        <f t="shared" si="1"/>
        <v>3.3586333465283049E-3</v>
      </c>
      <c r="O28" s="318">
        <f t="shared" si="0"/>
        <v>2.7720458493745031E-2</v>
      </c>
    </row>
    <row r="29" spans="1:15">
      <c r="A29" s="316" t="s">
        <v>178</v>
      </c>
      <c r="B29" s="316" t="s">
        <v>206</v>
      </c>
      <c r="C29" s="316" t="s">
        <v>180</v>
      </c>
      <c r="D29" s="316" t="s">
        <v>181</v>
      </c>
      <c r="E29" s="228" t="s">
        <v>242</v>
      </c>
      <c r="F29" s="316" t="s">
        <v>243</v>
      </c>
      <c r="G29" s="316" t="s">
        <v>182</v>
      </c>
      <c r="H29" s="317">
        <v>5957.92</v>
      </c>
      <c r="I29" s="317">
        <v>5646.59</v>
      </c>
      <c r="J29" s="317">
        <v>5829.4917864541203</v>
      </c>
      <c r="K29" s="317">
        <v>5957.92</v>
      </c>
      <c r="L29" s="318">
        <v>0</v>
      </c>
      <c r="M29" s="319" t="s">
        <v>183</v>
      </c>
      <c r="N29" s="318">
        <f t="shared" si="1"/>
        <v>9.279120287753001E-4</v>
      </c>
      <c r="O29" s="318">
        <f t="shared" si="0"/>
        <v>6.8129333871989314E-2</v>
      </c>
    </row>
    <row r="30" spans="1:15">
      <c r="A30" s="316" t="s">
        <v>178</v>
      </c>
      <c r="B30" s="316" t="s">
        <v>206</v>
      </c>
      <c r="C30" s="316" t="s">
        <v>180</v>
      </c>
      <c r="D30" s="316" t="s">
        <v>181</v>
      </c>
      <c r="E30" s="228" t="s">
        <v>242</v>
      </c>
      <c r="F30" s="316" t="s">
        <v>244</v>
      </c>
      <c r="G30" s="316" t="s">
        <v>182</v>
      </c>
      <c r="H30" s="317">
        <v>509.72</v>
      </c>
      <c r="I30" s="317">
        <v>481.54</v>
      </c>
      <c r="J30" s="317">
        <v>497.303316913392</v>
      </c>
      <c r="K30" s="317">
        <v>509.72</v>
      </c>
      <c r="L30" s="318">
        <v>0</v>
      </c>
      <c r="M30" s="319" t="s">
        <v>183</v>
      </c>
      <c r="N30" s="318">
        <f t="shared" si="1"/>
        <v>7.9158483555301151E-5</v>
      </c>
      <c r="O30" s="318">
        <f t="shared" si="0"/>
        <v>6.8129333871989314E-2</v>
      </c>
    </row>
    <row r="31" spans="1:15">
      <c r="A31" s="316" t="s">
        <v>178</v>
      </c>
      <c r="B31" s="316" t="s">
        <v>206</v>
      </c>
      <c r="C31" s="316" t="s">
        <v>180</v>
      </c>
      <c r="D31" s="316" t="s">
        <v>181</v>
      </c>
      <c r="E31" s="228" t="s">
        <v>245</v>
      </c>
      <c r="F31" s="316" t="s">
        <v>246</v>
      </c>
      <c r="G31" s="316" t="s">
        <v>182</v>
      </c>
      <c r="H31" s="317">
        <v>9843.52</v>
      </c>
      <c r="I31" s="317">
        <v>9332.6299999999992</v>
      </c>
      <c r="J31" s="317">
        <v>9621.7424609808804</v>
      </c>
      <c r="K31" s="317">
        <v>9843.52</v>
      </c>
      <c r="L31" s="318">
        <v>0</v>
      </c>
      <c r="M31" s="319" t="s">
        <v>183</v>
      </c>
      <c r="N31" s="318">
        <f t="shared" si="1"/>
        <v>1.5315452691893907E-3</v>
      </c>
      <c r="O31" s="318">
        <f t="shared" si="0"/>
        <v>6.8129333871989314E-2</v>
      </c>
    </row>
    <row r="32" spans="1:15">
      <c r="A32" s="316" t="s">
        <v>184</v>
      </c>
      <c r="B32" s="316" t="s">
        <v>185</v>
      </c>
      <c r="C32" s="316" t="s">
        <v>180</v>
      </c>
      <c r="D32" s="316" t="s">
        <v>181</v>
      </c>
      <c r="E32" s="228" t="s">
        <v>247</v>
      </c>
      <c r="F32" s="316" t="s">
        <v>187</v>
      </c>
      <c r="G32" s="316" t="s">
        <v>182</v>
      </c>
      <c r="H32" s="317">
        <v>56731.506800000003</v>
      </c>
      <c r="I32" s="317">
        <v>51543.93</v>
      </c>
      <c r="J32" s="317">
        <v>53057.036914184297</v>
      </c>
      <c r="K32" s="317">
        <v>56731.506800000003</v>
      </c>
      <c r="L32" s="318">
        <v>6.7500000000000004E-2</v>
      </c>
      <c r="M32" s="319" t="s">
        <v>183</v>
      </c>
      <c r="N32" s="318">
        <f t="shared" si="1"/>
        <v>8.4453781851527455E-3</v>
      </c>
      <c r="O32" s="318">
        <f t="shared" si="0"/>
        <v>7.5261893751964876E-2</v>
      </c>
    </row>
    <row r="33" spans="1:15">
      <c r="A33" s="316" t="s">
        <v>178</v>
      </c>
      <c r="B33" s="316" t="s">
        <v>206</v>
      </c>
      <c r="C33" s="316" t="s">
        <v>180</v>
      </c>
      <c r="D33" s="316" t="s">
        <v>181</v>
      </c>
      <c r="E33" s="228" t="s">
        <v>247</v>
      </c>
      <c r="F33" s="316" t="s">
        <v>246</v>
      </c>
      <c r="G33" s="316" t="s">
        <v>182</v>
      </c>
      <c r="H33" s="317">
        <v>259.04000000000002</v>
      </c>
      <c r="I33" s="317">
        <v>246.22</v>
      </c>
      <c r="J33" s="317">
        <v>253.38737684004701</v>
      </c>
      <c r="K33" s="317">
        <v>259.04000000000002</v>
      </c>
      <c r="L33" s="318">
        <v>0</v>
      </c>
      <c r="M33" s="319" t="s">
        <v>183</v>
      </c>
      <c r="N33" s="318">
        <f t="shared" si="1"/>
        <v>4.0333051923333385E-5</v>
      </c>
      <c r="O33" s="318">
        <f t="shared" si="0"/>
        <v>6.8129333871989314E-2</v>
      </c>
    </row>
    <row r="34" spans="1:15">
      <c r="A34" s="316" t="s">
        <v>178</v>
      </c>
      <c r="B34" s="316" t="s">
        <v>206</v>
      </c>
      <c r="C34" s="316" t="s">
        <v>180</v>
      </c>
      <c r="D34" s="316" t="s">
        <v>181</v>
      </c>
      <c r="E34" s="228" t="s">
        <v>247</v>
      </c>
      <c r="F34" s="316" t="s">
        <v>248</v>
      </c>
      <c r="G34" s="316" t="s">
        <v>182</v>
      </c>
      <c r="H34" s="317">
        <v>4077.76</v>
      </c>
      <c r="I34" s="317">
        <v>3846.43</v>
      </c>
      <c r="J34" s="317">
        <v>3962.1328165524601</v>
      </c>
      <c r="K34" s="317">
        <v>4077.76</v>
      </c>
      <c r="L34" s="318">
        <v>0</v>
      </c>
      <c r="M34" s="319" t="s">
        <v>183</v>
      </c>
      <c r="N34" s="318">
        <f t="shared" si="1"/>
        <v>6.3067430828660318E-4</v>
      </c>
      <c r="O34" s="318">
        <f t="shared" si="0"/>
        <v>6.8129333871989314E-2</v>
      </c>
    </row>
    <row r="35" spans="1:15">
      <c r="A35" s="316" t="s">
        <v>178</v>
      </c>
      <c r="B35" s="316" t="s">
        <v>206</v>
      </c>
      <c r="C35" s="316" t="s">
        <v>180</v>
      </c>
      <c r="D35" s="316" t="s">
        <v>181</v>
      </c>
      <c r="E35" s="228" t="s">
        <v>247</v>
      </c>
      <c r="F35" s="316" t="s">
        <v>249</v>
      </c>
      <c r="G35" s="316" t="s">
        <v>182</v>
      </c>
      <c r="H35" s="317">
        <v>4921.76</v>
      </c>
      <c r="I35" s="317">
        <v>4639.09</v>
      </c>
      <c r="J35" s="317">
        <v>4778.6327462056397</v>
      </c>
      <c r="K35" s="317">
        <v>4921.76</v>
      </c>
      <c r="L35" s="318">
        <v>0</v>
      </c>
      <c r="M35" s="319" t="s">
        <v>183</v>
      </c>
      <c r="N35" s="318">
        <f t="shared" si="1"/>
        <v>7.60641059072647E-4</v>
      </c>
      <c r="O35" s="318">
        <f t="shared" si="0"/>
        <v>6.8129333871989314E-2</v>
      </c>
    </row>
    <row r="36" spans="1:15">
      <c r="A36" s="316" t="s">
        <v>184</v>
      </c>
      <c r="B36" s="316" t="s">
        <v>185</v>
      </c>
      <c r="C36" s="316" t="s">
        <v>180</v>
      </c>
      <c r="D36" s="316" t="s">
        <v>181</v>
      </c>
      <c r="E36" s="228" t="s">
        <v>250</v>
      </c>
      <c r="F36" s="316" t="s">
        <v>187</v>
      </c>
      <c r="G36" s="316" t="s">
        <v>182</v>
      </c>
      <c r="H36" s="317">
        <v>1134.630136</v>
      </c>
      <c r="I36" s="317">
        <v>1031.06</v>
      </c>
      <c r="J36" s="317">
        <v>1061.1887654900099</v>
      </c>
      <c r="K36" s="317">
        <v>1134.630136</v>
      </c>
      <c r="L36" s="318">
        <v>6.7500000000000004E-2</v>
      </c>
      <c r="M36" s="319" t="s">
        <v>183</v>
      </c>
      <c r="N36" s="318">
        <f t="shared" si="1"/>
        <v>1.6891520845564899E-4</v>
      </c>
      <c r="O36" s="318">
        <f t="shared" ref="O36:O67" si="2">+SUMIFS($N$5:$N$136,$B$5:$B$136,B36)</f>
        <v>7.5261893751964876E-2</v>
      </c>
    </row>
    <row r="37" spans="1:15">
      <c r="A37" s="316" t="s">
        <v>184</v>
      </c>
      <c r="B37" s="316" t="s">
        <v>185</v>
      </c>
      <c r="C37" s="316" t="s">
        <v>180</v>
      </c>
      <c r="D37" s="316" t="s">
        <v>181</v>
      </c>
      <c r="E37" s="228" t="s">
        <v>250</v>
      </c>
      <c r="F37" s="316" t="s">
        <v>205</v>
      </c>
      <c r="G37" s="316" t="s">
        <v>182</v>
      </c>
      <c r="H37" s="317">
        <v>2400.8986279999999</v>
      </c>
      <c r="I37" s="317">
        <v>2095.1799999999998</v>
      </c>
      <c r="J37" s="317">
        <v>2156.4223338926899</v>
      </c>
      <c r="K37" s="317">
        <v>2400.8986279999999</v>
      </c>
      <c r="L37" s="318">
        <v>6.7000000000000004E-2</v>
      </c>
      <c r="M37" s="319" t="s">
        <v>183</v>
      </c>
      <c r="N37" s="318">
        <f t="shared" si="1"/>
        <v>3.432495140293962E-4</v>
      </c>
      <c r="O37" s="318">
        <f t="shared" si="2"/>
        <v>7.5261893751964876E-2</v>
      </c>
    </row>
    <row r="38" spans="1:15">
      <c r="A38" s="316" t="s">
        <v>184</v>
      </c>
      <c r="B38" s="316" t="s">
        <v>218</v>
      </c>
      <c r="C38" s="316" t="s">
        <v>180</v>
      </c>
      <c r="D38" s="316" t="s">
        <v>181</v>
      </c>
      <c r="E38" s="228" t="s">
        <v>250</v>
      </c>
      <c r="F38" s="316" t="s">
        <v>251</v>
      </c>
      <c r="G38" s="316" t="s">
        <v>182</v>
      </c>
      <c r="H38" s="317">
        <v>3734.7123299999998</v>
      </c>
      <c r="I38" s="317">
        <v>2989.05</v>
      </c>
      <c r="J38" s="317">
        <v>3115.6331579382199</v>
      </c>
      <c r="K38" s="317">
        <v>3734.7123299999998</v>
      </c>
      <c r="L38" s="318">
        <v>7.0000000000000007E-2</v>
      </c>
      <c r="M38" s="319" t="s">
        <v>183</v>
      </c>
      <c r="N38" s="318">
        <f t="shared" si="1"/>
        <v>4.9593233688396108E-4</v>
      </c>
      <c r="O38" s="318">
        <f t="shared" si="2"/>
        <v>6.446147999809404E-2</v>
      </c>
    </row>
    <row r="39" spans="1:15">
      <c r="A39" s="316" t="s">
        <v>178</v>
      </c>
      <c r="B39" s="316" t="s">
        <v>206</v>
      </c>
      <c r="C39" s="316" t="s">
        <v>180</v>
      </c>
      <c r="D39" s="316" t="s">
        <v>181</v>
      </c>
      <c r="E39" s="228" t="s">
        <v>252</v>
      </c>
      <c r="F39" s="316" t="s">
        <v>249</v>
      </c>
      <c r="G39" s="316" t="s">
        <v>182</v>
      </c>
      <c r="H39" s="317">
        <v>1036.1600000000001</v>
      </c>
      <c r="I39" s="317">
        <v>974.5</v>
      </c>
      <c r="J39" s="317">
        <v>1003.85031040272</v>
      </c>
      <c r="K39" s="317">
        <v>1036.1600000000001</v>
      </c>
      <c r="L39" s="318">
        <v>0</v>
      </c>
      <c r="M39" s="319" t="s">
        <v>183</v>
      </c>
      <c r="N39" s="318">
        <f t="shared" si="1"/>
        <v>1.5978833356914169E-4</v>
      </c>
      <c r="O39" s="318">
        <f t="shared" si="2"/>
        <v>6.8129333871989314E-2</v>
      </c>
    </row>
    <row r="40" spans="1:15">
      <c r="A40" s="316" t="s">
        <v>178</v>
      </c>
      <c r="B40" s="316" t="s">
        <v>206</v>
      </c>
      <c r="C40" s="316" t="s">
        <v>180</v>
      </c>
      <c r="D40" s="316" t="s">
        <v>181</v>
      </c>
      <c r="E40" s="228" t="s">
        <v>252</v>
      </c>
      <c r="F40" s="316" t="s">
        <v>253</v>
      </c>
      <c r="G40" s="316" t="s">
        <v>182</v>
      </c>
      <c r="H40" s="317">
        <v>9939.5400000000009</v>
      </c>
      <c r="I40" s="317">
        <v>9339.2900000000009</v>
      </c>
      <c r="J40" s="317">
        <v>9620.5853520938799</v>
      </c>
      <c r="K40" s="317">
        <v>9939.5400000000009</v>
      </c>
      <c r="L40" s="318">
        <v>0</v>
      </c>
      <c r="M40" s="319" t="s">
        <v>183</v>
      </c>
      <c r="N40" s="318">
        <f t="shared" si="1"/>
        <v>1.5313610858516003E-3</v>
      </c>
      <c r="O40" s="318">
        <f t="shared" si="2"/>
        <v>6.8129333871989314E-2</v>
      </c>
    </row>
    <row r="41" spans="1:15">
      <c r="A41" s="316" t="s">
        <v>178</v>
      </c>
      <c r="B41" s="316" t="s">
        <v>206</v>
      </c>
      <c r="C41" s="316" t="s">
        <v>180</v>
      </c>
      <c r="D41" s="316" t="s">
        <v>181</v>
      </c>
      <c r="E41" s="228" t="s">
        <v>202</v>
      </c>
      <c r="F41" s="316" t="s">
        <v>254</v>
      </c>
      <c r="G41" s="316" t="s">
        <v>182</v>
      </c>
      <c r="H41" s="317">
        <v>10265.58</v>
      </c>
      <c r="I41" s="317">
        <v>9573.7000000000007</v>
      </c>
      <c r="J41" s="317">
        <v>9852.8350936050792</v>
      </c>
      <c r="K41" s="317">
        <v>10265.58</v>
      </c>
      <c r="L41" s="318">
        <v>0</v>
      </c>
      <c r="M41" s="319" t="s">
        <v>183</v>
      </c>
      <c r="N41" s="318">
        <f t="shared" si="1"/>
        <v>1.5683295449767966E-3</v>
      </c>
      <c r="O41" s="318">
        <f t="shared" si="2"/>
        <v>6.8129333871989314E-2</v>
      </c>
    </row>
    <row r="42" spans="1:15">
      <c r="A42" s="316" t="s">
        <v>178</v>
      </c>
      <c r="B42" s="316" t="s">
        <v>206</v>
      </c>
      <c r="C42" s="316" t="s">
        <v>180</v>
      </c>
      <c r="D42" s="316" t="s">
        <v>181</v>
      </c>
      <c r="E42" s="228" t="s">
        <v>202</v>
      </c>
      <c r="F42" s="316" t="s">
        <v>255</v>
      </c>
      <c r="G42" s="316" t="s">
        <v>182</v>
      </c>
      <c r="H42" s="317">
        <v>4144.6400000000003</v>
      </c>
      <c r="I42" s="317">
        <v>3872.54</v>
      </c>
      <c r="J42" s="317">
        <v>3985.4493843596601</v>
      </c>
      <c r="K42" s="317">
        <v>4144.6400000000003</v>
      </c>
      <c r="L42" s="318">
        <v>0</v>
      </c>
      <c r="M42" s="319" t="s">
        <v>183</v>
      </c>
      <c r="N42" s="318">
        <f t="shared" si="1"/>
        <v>6.3438573366133839E-4</v>
      </c>
      <c r="O42" s="318">
        <f t="shared" si="2"/>
        <v>6.8129333871989314E-2</v>
      </c>
    </row>
    <row r="43" spans="1:15">
      <c r="A43" s="316" t="s">
        <v>178</v>
      </c>
      <c r="B43" s="316" t="s">
        <v>206</v>
      </c>
      <c r="C43" s="316" t="s">
        <v>180</v>
      </c>
      <c r="D43" s="316" t="s">
        <v>181</v>
      </c>
      <c r="E43" s="228" t="s">
        <v>202</v>
      </c>
      <c r="F43" s="316" t="s">
        <v>256</v>
      </c>
      <c r="G43" s="316" t="s">
        <v>182</v>
      </c>
      <c r="H43" s="317">
        <v>5765.64</v>
      </c>
      <c r="I43" s="317">
        <v>5384.24</v>
      </c>
      <c r="J43" s="317">
        <v>5541.2251286068604</v>
      </c>
      <c r="K43" s="317">
        <v>5765.64</v>
      </c>
      <c r="L43" s="318">
        <v>0</v>
      </c>
      <c r="M43" s="319" t="s">
        <v>183</v>
      </c>
      <c r="N43" s="318">
        <f t="shared" si="1"/>
        <v>8.8202705130044053E-4</v>
      </c>
      <c r="O43" s="318">
        <f t="shared" si="2"/>
        <v>6.8129333871989314E-2</v>
      </c>
    </row>
    <row r="44" spans="1:15">
      <c r="A44" s="316" t="s">
        <v>178</v>
      </c>
      <c r="B44" s="316" t="s">
        <v>257</v>
      </c>
      <c r="C44" s="316" t="s">
        <v>180</v>
      </c>
      <c r="D44" s="316" t="s">
        <v>181</v>
      </c>
      <c r="E44" s="228" t="s">
        <v>202</v>
      </c>
      <c r="F44" s="316" t="s">
        <v>216</v>
      </c>
      <c r="G44" s="316" t="s">
        <v>182</v>
      </c>
      <c r="H44" s="317">
        <v>206736</v>
      </c>
      <c r="I44" s="317">
        <v>198549.15</v>
      </c>
      <c r="J44" s="317">
        <v>203821.82107003799</v>
      </c>
      <c r="K44" s="317">
        <v>206736</v>
      </c>
      <c r="L44" s="318">
        <v>6.5000000000000002E-2</v>
      </c>
      <c r="M44" s="319" t="s">
        <v>183</v>
      </c>
      <c r="N44" s="318">
        <f t="shared" si="1"/>
        <v>3.2443431850654632E-2</v>
      </c>
      <c r="O44" s="318">
        <f t="shared" si="2"/>
        <v>4.8680250358787612E-2</v>
      </c>
    </row>
    <row r="45" spans="1:15">
      <c r="A45" s="316" t="s">
        <v>178</v>
      </c>
      <c r="B45" s="316" t="s">
        <v>218</v>
      </c>
      <c r="C45" s="316" t="s">
        <v>180</v>
      </c>
      <c r="D45" s="316" t="s">
        <v>181</v>
      </c>
      <c r="E45" s="228" t="s">
        <v>202</v>
      </c>
      <c r="F45" s="316" t="s">
        <v>258</v>
      </c>
      <c r="G45" s="316" t="s">
        <v>182</v>
      </c>
      <c r="H45" s="317">
        <v>254082.2</v>
      </c>
      <c r="I45" s="317">
        <v>194210.98</v>
      </c>
      <c r="J45" s="317">
        <v>201145.967594891</v>
      </c>
      <c r="K45" s="317">
        <v>254082.2</v>
      </c>
      <c r="L45" s="318">
        <v>0.06</v>
      </c>
      <c r="M45" s="319" t="s">
        <v>183</v>
      </c>
      <c r="N45" s="318">
        <f t="shared" si="1"/>
        <v>3.2017501646481657E-2</v>
      </c>
      <c r="O45" s="318">
        <f t="shared" si="2"/>
        <v>6.446147999809404E-2</v>
      </c>
    </row>
    <row r="46" spans="1:15">
      <c r="A46" s="316" t="s">
        <v>178</v>
      </c>
      <c r="B46" s="316" t="s">
        <v>206</v>
      </c>
      <c r="C46" s="316" t="s">
        <v>180</v>
      </c>
      <c r="D46" s="316" t="s">
        <v>181</v>
      </c>
      <c r="E46" s="228" t="s">
        <v>259</v>
      </c>
      <c r="F46" s="316" t="s">
        <v>260</v>
      </c>
      <c r="G46" s="316" t="s">
        <v>182</v>
      </c>
      <c r="H46" s="317">
        <v>5669.73</v>
      </c>
      <c r="I46" s="317">
        <v>5258.7</v>
      </c>
      <c r="J46" s="317">
        <v>5406.2412177422402</v>
      </c>
      <c r="K46" s="317">
        <v>5669.73</v>
      </c>
      <c r="L46" s="318">
        <v>0</v>
      </c>
      <c r="M46" s="319" t="s">
        <v>183</v>
      </c>
      <c r="N46" s="318">
        <f t="shared" si="1"/>
        <v>8.6054092537888726E-4</v>
      </c>
      <c r="O46" s="318">
        <f t="shared" si="2"/>
        <v>6.8129333871989314E-2</v>
      </c>
    </row>
    <row r="47" spans="1:15">
      <c r="A47" s="316" t="s">
        <v>178</v>
      </c>
      <c r="B47" s="316" t="s">
        <v>206</v>
      </c>
      <c r="C47" s="316" t="s">
        <v>180</v>
      </c>
      <c r="D47" s="316" t="s">
        <v>181</v>
      </c>
      <c r="E47" s="228" t="s">
        <v>261</v>
      </c>
      <c r="F47" s="316" t="s">
        <v>262</v>
      </c>
      <c r="G47" s="316" t="s">
        <v>182</v>
      </c>
      <c r="H47" s="317">
        <v>3877.28</v>
      </c>
      <c r="I47" s="317">
        <v>3601.01</v>
      </c>
      <c r="J47" s="317">
        <v>3699.5666958739198</v>
      </c>
      <c r="K47" s="317">
        <v>3877.28</v>
      </c>
      <c r="L47" s="318">
        <v>0</v>
      </c>
      <c r="M47" s="319" t="s">
        <v>183</v>
      </c>
      <c r="N47" s="318">
        <f t="shared" si="1"/>
        <v>5.8888022560299393E-4</v>
      </c>
      <c r="O47" s="318">
        <f t="shared" si="2"/>
        <v>6.8129333871989314E-2</v>
      </c>
    </row>
    <row r="48" spans="1:15">
      <c r="A48" s="316" t="s">
        <v>178</v>
      </c>
      <c r="B48" s="316" t="s">
        <v>206</v>
      </c>
      <c r="C48" s="316" t="s">
        <v>180</v>
      </c>
      <c r="D48" s="316" t="s">
        <v>181</v>
      </c>
      <c r="E48" s="228" t="s">
        <v>263</v>
      </c>
      <c r="F48" s="316" t="s">
        <v>264</v>
      </c>
      <c r="G48" s="316" t="s">
        <v>182</v>
      </c>
      <c r="H48" s="317">
        <v>9287.85</v>
      </c>
      <c r="I48" s="317">
        <v>8598.64</v>
      </c>
      <c r="J48" s="317">
        <v>8825.7968957788107</v>
      </c>
      <c r="K48" s="317">
        <v>9287.85</v>
      </c>
      <c r="L48" s="318">
        <v>0</v>
      </c>
      <c r="M48" s="319" t="s">
        <v>183</v>
      </c>
      <c r="N48" s="318">
        <f t="shared" si="1"/>
        <v>1.404850268792006E-3</v>
      </c>
      <c r="O48" s="318">
        <f t="shared" si="2"/>
        <v>6.8129333871989314E-2</v>
      </c>
    </row>
    <row r="49" spans="1:15">
      <c r="A49" s="316" t="s">
        <v>178</v>
      </c>
      <c r="B49" s="316" t="s">
        <v>206</v>
      </c>
      <c r="C49" s="316" t="s">
        <v>180</v>
      </c>
      <c r="D49" s="316" t="s">
        <v>181</v>
      </c>
      <c r="E49" s="228" t="s">
        <v>263</v>
      </c>
      <c r="F49" s="316" t="s">
        <v>265</v>
      </c>
      <c r="G49" s="316" t="s">
        <v>182</v>
      </c>
      <c r="H49" s="317">
        <v>4077.76</v>
      </c>
      <c r="I49" s="317">
        <v>3749.85</v>
      </c>
      <c r="J49" s="317">
        <v>3848.9126072363401</v>
      </c>
      <c r="K49" s="317">
        <v>4077.76</v>
      </c>
      <c r="L49" s="318">
        <v>0</v>
      </c>
      <c r="M49" s="319" t="s">
        <v>183</v>
      </c>
      <c r="N49" s="318">
        <f t="shared" si="1"/>
        <v>6.1265242954084234E-4</v>
      </c>
      <c r="O49" s="318">
        <f t="shared" si="2"/>
        <v>6.8129333871989314E-2</v>
      </c>
    </row>
    <row r="50" spans="1:15">
      <c r="A50" s="316" t="s">
        <v>178</v>
      </c>
      <c r="B50" s="316" t="s">
        <v>206</v>
      </c>
      <c r="C50" s="316" t="s">
        <v>180</v>
      </c>
      <c r="D50" s="316" t="s">
        <v>181</v>
      </c>
      <c r="E50" s="228" t="s">
        <v>263</v>
      </c>
      <c r="F50" s="316" t="s">
        <v>266</v>
      </c>
      <c r="G50" s="316" t="s">
        <v>182</v>
      </c>
      <c r="H50" s="317">
        <v>6054.06</v>
      </c>
      <c r="I50" s="317">
        <v>5561.77</v>
      </c>
      <c r="J50" s="317">
        <v>5708.6984578584897</v>
      </c>
      <c r="K50" s="317">
        <v>6054.06</v>
      </c>
      <c r="L50" s="318">
        <v>0</v>
      </c>
      <c r="M50" s="319" t="s">
        <v>183</v>
      </c>
      <c r="N50" s="318">
        <f t="shared" si="1"/>
        <v>9.0868469529485087E-4</v>
      </c>
      <c r="O50" s="318">
        <f t="shared" si="2"/>
        <v>6.8129333871989314E-2</v>
      </c>
    </row>
    <row r="51" spans="1:15">
      <c r="A51" s="316" t="s">
        <v>178</v>
      </c>
      <c r="B51" s="316" t="s">
        <v>193</v>
      </c>
      <c r="C51" s="316" t="s">
        <v>180</v>
      </c>
      <c r="D51" s="316" t="s">
        <v>181</v>
      </c>
      <c r="E51" s="228" t="s">
        <v>289</v>
      </c>
      <c r="F51" s="316" t="s">
        <v>290</v>
      </c>
      <c r="G51" s="316" t="s">
        <v>182</v>
      </c>
      <c r="H51" s="317">
        <v>35000</v>
      </c>
      <c r="I51" s="317">
        <v>33950.86</v>
      </c>
      <c r="J51" s="317">
        <v>34549.237637621598</v>
      </c>
      <c r="K51" s="317">
        <v>35000</v>
      </c>
      <c r="L51" s="318">
        <v>0</v>
      </c>
      <c r="M51" s="319" t="s">
        <v>183</v>
      </c>
      <c r="N51" s="318">
        <f t="shared" si="1"/>
        <v>5.4993907467988032E-3</v>
      </c>
      <c r="O51" s="318">
        <f t="shared" si="2"/>
        <v>6.7789681752850647E-2</v>
      </c>
    </row>
    <row r="52" spans="1:15">
      <c r="A52" s="316" t="s">
        <v>178</v>
      </c>
      <c r="B52" s="316" t="s">
        <v>206</v>
      </c>
      <c r="C52" s="316" t="s">
        <v>180</v>
      </c>
      <c r="D52" s="316" t="s">
        <v>181</v>
      </c>
      <c r="E52" s="228" t="s">
        <v>289</v>
      </c>
      <c r="F52" s="316" t="s">
        <v>291</v>
      </c>
      <c r="G52" s="316" t="s">
        <v>182</v>
      </c>
      <c r="H52" s="317">
        <v>493.02</v>
      </c>
      <c r="I52" s="317">
        <v>475.17</v>
      </c>
      <c r="J52" s="317">
        <v>484.62859414998201</v>
      </c>
      <c r="K52" s="317">
        <v>493.02</v>
      </c>
      <c r="L52" s="318">
        <v>0</v>
      </c>
      <c r="M52" s="319" t="s">
        <v>183</v>
      </c>
      <c r="N52" s="318">
        <f t="shared" si="1"/>
        <v>7.7140978746238864E-5</v>
      </c>
      <c r="O52" s="318">
        <f t="shared" si="2"/>
        <v>6.8129333871989314E-2</v>
      </c>
    </row>
    <row r="53" spans="1:15">
      <c r="A53" s="316" t="s">
        <v>178</v>
      </c>
      <c r="B53" s="316" t="s">
        <v>206</v>
      </c>
      <c r="C53" s="316" t="s">
        <v>180</v>
      </c>
      <c r="D53" s="316" t="s">
        <v>181</v>
      </c>
      <c r="E53" s="228" t="s">
        <v>289</v>
      </c>
      <c r="F53" s="316" t="s">
        <v>292</v>
      </c>
      <c r="G53" s="316" t="s">
        <v>182</v>
      </c>
      <c r="H53" s="317">
        <v>518.08000000000004</v>
      </c>
      <c r="I53" s="317">
        <v>490.25</v>
      </c>
      <c r="J53" s="317">
        <v>500.51496751225602</v>
      </c>
      <c r="K53" s="317">
        <v>518.08000000000004</v>
      </c>
      <c r="L53" s="318">
        <v>0</v>
      </c>
      <c r="M53" s="319" t="s">
        <v>183</v>
      </c>
      <c r="N53" s="318">
        <f t="shared" si="1"/>
        <v>7.9669699512382384E-5</v>
      </c>
      <c r="O53" s="318">
        <f t="shared" si="2"/>
        <v>6.8129333871989314E-2</v>
      </c>
    </row>
    <row r="54" spans="1:15">
      <c r="A54" s="316" t="s">
        <v>178</v>
      </c>
      <c r="B54" s="316" t="s">
        <v>225</v>
      </c>
      <c r="C54" s="316" t="s">
        <v>197</v>
      </c>
      <c r="D54" s="316" t="s">
        <v>181</v>
      </c>
      <c r="E54" s="228" t="s">
        <v>293</v>
      </c>
      <c r="F54" s="316" t="s">
        <v>294</v>
      </c>
      <c r="G54" s="316" t="s">
        <v>182</v>
      </c>
      <c r="H54" s="317">
        <v>26650.51</v>
      </c>
      <c r="I54" s="317">
        <v>24680.55</v>
      </c>
      <c r="J54" s="317">
        <v>25229.677617963898</v>
      </c>
      <c r="K54" s="317">
        <v>26650.51</v>
      </c>
      <c r="L54" s="318">
        <v>5.2499999999999998E-2</v>
      </c>
      <c r="M54" s="319" t="s">
        <v>183</v>
      </c>
      <c r="N54" s="318">
        <f t="shared" si="1"/>
        <v>4.0159455063014547E-3</v>
      </c>
      <c r="O54" s="318">
        <f t="shared" si="2"/>
        <v>6.1868240548959536E-2</v>
      </c>
    </row>
    <row r="55" spans="1:15">
      <c r="A55" s="316" t="s">
        <v>178</v>
      </c>
      <c r="B55" s="316" t="s">
        <v>206</v>
      </c>
      <c r="C55" s="316" t="s">
        <v>180</v>
      </c>
      <c r="D55" s="316" t="s">
        <v>181</v>
      </c>
      <c r="E55" s="228" t="s">
        <v>293</v>
      </c>
      <c r="F55" s="316" t="s">
        <v>295</v>
      </c>
      <c r="G55" s="316" t="s">
        <v>182</v>
      </c>
      <c r="H55" s="317">
        <v>5957.92</v>
      </c>
      <c r="I55" s="317">
        <v>5405.58</v>
      </c>
      <c r="J55" s="317">
        <v>5523.54866701028</v>
      </c>
      <c r="K55" s="317">
        <v>5957.92</v>
      </c>
      <c r="L55" s="318">
        <v>0</v>
      </c>
      <c r="M55" s="319" t="s">
        <v>183</v>
      </c>
      <c r="N55" s="318">
        <f t="shared" si="1"/>
        <v>8.7921339241858656E-4</v>
      </c>
      <c r="O55" s="318">
        <f t="shared" si="2"/>
        <v>6.8129333871989314E-2</v>
      </c>
    </row>
    <row r="56" spans="1:15">
      <c r="A56" s="316" t="s">
        <v>178</v>
      </c>
      <c r="B56" s="316" t="s">
        <v>206</v>
      </c>
      <c r="C56" s="316" t="s">
        <v>180</v>
      </c>
      <c r="D56" s="316" t="s">
        <v>181</v>
      </c>
      <c r="E56" s="228" t="s">
        <v>293</v>
      </c>
      <c r="F56" s="316" t="s">
        <v>296</v>
      </c>
      <c r="G56" s="316" t="s">
        <v>182</v>
      </c>
      <c r="H56" s="317">
        <v>10102.56</v>
      </c>
      <c r="I56" s="317">
        <v>9155.7099999999991</v>
      </c>
      <c r="J56" s="317">
        <v>9355.5195421968492</v>
      </c>
      <c r="K56" s="317">
        <v>10102.56</v>
      </c>
      <c r="L56" s="318">
        <v>0</v>
      </c>
      <c r="M56" s="319" t="s">
        <v>183</v>
      </c>
      <c r="N56" s="318">
        <f t="shared" si="1"/>
        <v>1.4891691139901683E-3</v>
      </c>
      <c r="O56" s="318">
        <f t="shared" si="2"/>
        <v>6.8129333871989314E-2</v>
      </c>
    </row>
    <row r="57" spans="1:15">
      <c r="A57" s="316" t="s">
        <v>178</v>
      </c>
      <c r="B57" s="316" t="s">
        <v>206</v>
      </c>
      <c r="C57" s="316" t="s">
        <v>180</v>
      </c>
      <c r="D57" s="316" t="s">
        <v>181</v>
      </c>
      <c r="E57" s="228" t="s">
        <v>293</v>
      </c>
      <c r="F57" s="316" t="s">
        <v>297</v>
      </c>
      <c r="G57" s="316" t="s">
        <v>182</v>
      </c>
      <c r="H57" s="317">
        <v>9939.5400000000009</v>
      </c>
      <c r="I57" s="317">
        <v>8922.4</v>
      </c>
      <c r="J57" s="317">
        <v>9118.9458185368494</v>
      </c>
      <c r="K57" s="317">
        <v>9939.5400000000009</v>
      </c>
      <c r="L57" s="318">
        <v>0</v>
      </c>
      <c r="M57" s="319" t="s">
        <v>183</v>
      </c>
      <c r="N57" s="318">
        <f t="shared" si="1"/>
        <v>1.4515123830232644E-3</v>
      </c>
      <c r="O57" s="318">
        <f t="shared" si="2"/>
        <v>6.8129333871989314E-2</v>
      </c>
    </row>
    <row r="58" spans="1:15">
      <c r="A58" s="316" t="s">
        <v>178</v>
      </c>
      <c r="B58" s="316" t="s">
        <v>206</v>
      </c>
      <c r="C58" s="316" t="s">
        <v>180</v>
      </c>
      <c r="D58" s="316" t="s">
        <v>181</v>
      </c>
      <c r="E58" s="228" t="s">
        <v>293</v>
      </c>
      <c r="F58" s="316" t="s">
        <v>298</v>
      </c>
      <c r="G58" s="316" t="s">
        <v>182</v>
      </c>
      <c r="H58" s="317">
        <v>4211.5200000000004</v>
      </c>
      <c r="I58" s="317">
        <v>3871.9</v>
      </c>
      <c r="J58" s="317">
        <v>3952.4296344247</v>
      </c>
      <c r="K58" s="317">
        <v>4211.5200000000004</v>
      </c>
      <c r="L58" s="318">
        <v>0</v>
      </c>
      <c r="M58" s="319" t="s">
        <v>183</v>
      </c>
      <c r="N58" s="318">
        <f t="shared" si="1"/>
        <v>6.2912979982110233E-4</v>
      </c>
      <c r="O58" s="318">
        <f t="shared" si="2"/>
        <v>6.8129333871989314E-2</v>
      </c>
    </row>
    <row r="59" spans="1:15">
      <c r="A59" s="316" t="s">
        <v>178</v>
      </c>
      <c r="B59" s="316" t="s">
        <v>206</v>
      </c>
      <c r="C59" s="316" t="s">
        <v>180</v>
      </c>
      <c r="D59" s="316" t="s">
        <v>181</v>
      </c>
      <c r="E59" s="228" t="s">
        <v>293</v>
      </c>
      <c r="F59" s="316" t="s">
        <v>299</v>
      </c>
      <c r="G59" s="316" t="s">
        <v>182</v>
      </c>
      <c r="H59" s="317">
        <v>5669.73</v>
      </c>
      <c r="I59" s="317">
        <v>5197.5600000000004</v>
      </c>
      <c r="J59" s="317">
        <v>5308.8593868815697</v>
      </c>
      <c r="K59" s="317">
        <v>5669.73</v>
      </c>
      <c r="L59" s="318">
        <v>0</v>
      </c>
      <c r="M59" s="319" t="s">
        <v>183</v>
      </c>
      <c r="N59" s="318">
        <f t="shared" si="1"/>
        <v>8.450401277879634E-4</v>
      </c>
      <c r="O59" s="318">
        <f t="shared" si="2"/>
        <v>6.8129333871989314E-2</v>
      </c>
    </row>
    <row r="60" spans="1:15">
      <c r="A60" s="316" t="s">
        <v>178</v>
      </c>
      <c r="B60" s="316" t="s">
        <v>206</v>
      </c>
      <c r="C60" s="316" t="s">
        <v>180</v>
      </c>
      <c r="D60" s="316" t="s">
        <v>181</v>
      </c>
      <c r="E60" s="228" t="s">
        <v>293</v>
      </c>
      <c r="F60" s="316" t="s">
        <v>300</v>
      </c>
      <c r="G60" s="316" t="s">
        <v>182</v>
      </c>
      <c r="H60" s="317">
        <v>9776.52</v>
      </c>
      <c r="I60" s="317">
        <v>8945.02</v>
      </c>
      <c r="J60" s="317">
        <v>9138.3998636067208</v>
      </c>
      <c r="K60" s="317">
        <v>9776.52</v>
      </c>
      <c r="L60" s="318">
        <v>0</v>
      </c>
      <c r="M60" s="319" t="s">
        <v>183</v>
      </c>
      <c r="N60" s="318">
        <f t="shared" si="1"/>
        <v>1.4546089895697591E-3</v>
      </c>
      <c r="O60" s="318">
        <f t="shared" si="2"/>
        <v>6.8129333871989314E-2</v>
      </c>
    </row>
    <row r="61" spans="1:15">
      <c r="A61" s="316" t="s">
        <v>178</v>
      </c>
      <c r="B61" s="316" t="s">
        <v>206</v>
      </c>
      <c r="C61" s="316" t="s">
        <v>180</v>
      </c>
      <c r="D61" s="316" t="s">
        <v>181</v>
      </c>
      <c r="E61" s="228" t="s">
        <v>293</v>
      </c>
      <c r="F61" s="316" t="s">
        <v>301</v>
      </c>
      <c r="G61" s="316" t="s">
        <v>182</v>
      </c>
      <c r="H61" s="317">
        <v>4010.88</v>
      </c>
      <c r="I61" s="317">
        <v>3641.59</v>
      </c>
      <c r="J61" s="317">
        <v>3721.06350632368</v>
      </c>
      <c r="K61" s="317">
        <v>4010.88</v>
      </c>
      <c r="L61" s="318">
        <v>0</v>
      </c>
      <c r="M61" s="319" t="s">
        <v>183</v>
      </c>
      <c r="N61" s="318">
        <f t="shared" si="1"/>
        <v>5.9230199026573621E-4</v>
      </c>
      <c r="O61" s="318">
        <f t="shared" si="2"/>
        <v>6.8129333871989314E-2</v>
      </c>
    </row>
    <row r="62" spans="1:15">
      <c r="A62" s="316" t="s">
        <v>178</v>
      </c>
      <c r="B62" s="316" t="s">
        <v>302</v>
      </c>
      <c r="C62" s="316" t="s">
        <v>197</v>
      </c>
      <c r="D62" s="316" t="s">
        <v>181</v>
      </c>
      <c r="E62" s="228" t="s">
        <v>293</v>
      </c>
      <c r="F62" s="316" t="s">
        <v>303</v>
      </c>
      <c r="G62" s="316" t="s">
        <v>182</v>
      </c>
      <c r="H62" s="317">
        <v>72186.27</v>
      </c>
      <c r="I62" s="317">
        <v>69832.12</v>
      </c>
      <c r="J62" s="317">
        <v>70997.311620717999</v>
      </c>
      <c r="K62" s="317">
        <v>72186.27</v>
      </c>
      <c r="L62" s="318">
        <v>0.06</v>
      </c>
      <c r="M62" s="319" t="s">
        <v>183</v>
      </c>
      <c r="N62" s="318">
        <f t="shared" si="1"/>
        <v>1.1301029639780094E-2</v>
      </c>
      <c r="O62" s="318">
        <f t="shared" si="2"/>
        <v>6.2350553953451099E-2</v>
      </c>
    </row>
    <row r="63" spans="1:15">
      <c r="A63" s="316" t="s">
        <v>178</v>
      </c>
      <c r="B63" s="316" t="s">
        <v>257</v>
      </c>
      <c r="C63" s="316" t="s">
        <v>180</v>
      </c>
      <c r="D63" s="316" t="s">
        <v>181</v>
      </c>
      <c r="E63" s="228" t="s">
        <v>304</v>
      </c>
      <c r="F63" s="316" t="s">
        <v>305</v>
      </c>
      <c r="G63" s="316" t="s">
        <v>182</v>
      </c>
      <c r="H63" s="317">
        <v>103368</v>
      </c>
      <c r="I63" s="317">
        <v>100342.48</v>
      </c>
      <c r="J63" s="317">
        <v>102005.790631073</v>
      </c>
      <c r="K63" s="317">
        <v>103368</v>
      </c>
      <c r="L63" s="318">
        <v>6.5000000000000002E-2</v>
      </c>
      <c r="M63" s="319" t="s">
        <v>183</v>
      </c>
      <c r="N63" s="318">
        <f t="shared" si="1"/>
        <v>1.623681850813298E-2</v>
      </c>
      <c r="O63" s="318">
        <f t="shared" si="2"/>
        <v>4.8680250358787612E-2</v>
      </c>
    </row>
    <row r="64" spans="1:15" ht="15.75" customHeight="1">
      <c r="A64" s="316" t="s">
        <v>178</v>
      </c>
      <c r="B64" s="316" t="s">
        <v>206</v>
      </c>
      <c r="C64" s="316" t="s">
        <v>180</v>
      </c>
      <c r="D64" s="316" t="s">
        <v>181</v>
      </c>
      <c r="E64" s="228" t="s">
        <v>304</v>
      </c>
      <c r="F64" s="316" t="s">
        <v>306</v>
      </c>
      <c r="G64" s="316" t="s">
        <v>182</v>
      </c>
      <c r="H64" s="317">
        <v>4077.76</v>
      </c>
      <c r="I64" s="317">
        <v>3667.73</v>
      </c>
      <c r="J64" s="317">
        <v>3747.9936885901002</v>
      </c>
      <c r="K64" s="317">
        <v>4077.76</v>
      </c>
      <c r="L64" s="318">
        <v>0</v>
      </c>
      <c r="M64" s="319" t="s">
        <v>183</v>
      </c>
      <c r="N64" s="318">
        <f t="shared" si="1"/>
        <v>5.9658861437938342E-4</v>
      </c>
      <c r="O64" s="318">
        <f t="shared" si="2"/>
        <v>6.8129333871989314E-2</v>
      </c>
    </row>
    <row r="65" spans="1:15">
      <c r="A65" s="316" t="s">
        <v>178</v>
      </c>
      <c r="B65" s="316" t="s">
        <v>206</v>
      </c>
      <c r="C65" s="316" t="s">
        <v>180</v>
      </c>
      <c r="D65" s="316" t="s">
        <v>181</v>
      </c>
      <c r="E65" s="228" t="s">
        <v>304</v>
      </c>
      <c r="F65" s="316" t="s">
        <v>307</v>
      </c>
      <c r="G65" s="316" t="s">
        <v>182</v>
      </c>
      <c r="H65" s="317">
        <v>5861.78</v>
      </c>
      <c r="I65" s="317">
        <v>5268.63</v>
      </c>
      <c r="J65" s="317">
        <v>5383.9280695275402</v>
      </c>
      <c r="K65" s="317">
        <v>5861.78</v>
      </c>
      <c r="L65" s="318">
        <v>0</v>
      </c>
      <c r="M65" s="319" t="s">
        <v>183</v>
      </c>
      <c r="N65" s="318">
        <f t="shared" si="1"/>
        <v>8.5698921977800152E-4</v>
      </c>
      <c r="O65" s="318">
        <f t="shared" si="2"/>
        <v>6.8129333871989314E-2</v>
      </c>
    </row>
    <row r="66" spans="1:15">
      <c r="A66" s="316" t="s">
        <v>178</v>
      </c>
      <c r="B66" s="316" t="s">
        <v>302</v>
      </c>
      <c r="C66" s="316" t="s">
        <v>197</v>
      </c>
      <c r="D66" s="316" t="s">
        <v>181</v>
      </c>
      <c r="E66" s="228" t="s">
        <v>304</v>
      </c>
      <c r="F66" s="316" t="s">
        <v>308</v>
      </c>
      <c r="G66" s="316" t="s">
        <v>182</v>
      </c>
      <c r="H66" s="317">
        <v>29478.77</v>
      </c>
      <c r="I66" s="317">
        <v>24631.93</v>
      </c>
      <c r="J66" s="317">
        <v>25306.710253890698</v>
      </c>
      <c r="K66" s="317">
        <v>29478.77</v>
      </c>
      <c r="L66" s="318">
        <v>6.5000000000000002E-2</v>
      </c>
      <c r="M66" s="319" t="s">
        <v>183</v>
      </c>
      <c r="N66" s="318">
        <f t="shared" si="1"/>
        <v>4.028207211455726E-3</v>
      </c>
      <c r="O66" s="318">
        <f t="shared" si="2"/>
        <v>6.2350553953451099E-2</v>
      </c>
    </row>
    <row r="67" spans="1:15">
      <c r="A67" s="316" t="s">
        <v>178</v>
      </c>
      <c r="B67" s="316" t="s">
        <v>302</v>
      </c>
      <c r="C67" s="316" t="s">
        <v>197</v>
      </c>
      <c r="D67" s="316" t="s">
        <v>181</v>
      </c>
      <c r="E67" s="228" t="s">
        <v>304</v>
      </c>
      <c r="F67" s="316" t="s">
        <v>308</v>
      </c>
      <c r="G67" s="316" t="s">
        <v>182</v>
      </c>
      <c r="H67" s="317">
        <v>46883.56</v>
      </c>
      <c r="I67" s="317">
        <v>39426.639999999999</v>
      </c>
      <c r="J67" s="317">
        <v>40464.978322255098</v>
      </c>
      <c r="K67" s="317">
        <v>46883.56</v>
      </c>
      <c r="L67" s="318">
        <v>6.25E-2</v>
      </c>
      <c r="M67" s="319" t="s">
        <v>183</v>
      </c>
      <c r="N67" s="318">
        <f t="shared" si="1"/>
        <v>6.44103148349942E-3</v>
      </c>
      <c r="O67" s="318">
        <f t="shared" si="2"/>
        <v>6.2350553953451099E-2</v>
      </c>
    </row>
    <row r="68" spans="1:15">
      <c r="A68" s="316" t="s">
        <v>178</v>
      </c>
      <c r="B68" s="316" t="s">
        <v>309</v>
      </c>
      <c r="C68" s="316" t="s">
        <v>180</v>
      </c>
      <c r="D68" s="316" t="s">
        <v>181</v>
      </c>
      <c r="E68" s="228" t="s">
        <v>310</v>
      </c>
      <c r="F68" s="316" t="s">
        <v>311</v>
      </c>
      <c r="G68" s="316" t="s">
        <v>182</v>
      </c>
      <c r="H68" s="317">
        <v>218235.6</v>
      </c>
      <c r="I68" s="317">
        <v>197496.19</v>
      </c>
      <c r="J68" s="317">
        <v>201620.04833236299</v>
      </c>
      <c r="K68" s="317">
        <v>218235.6</v>
      </c>
      <c r="L68" s="318">
        <v>5.1999999999999998E-2</v>
      </c>
      <c r="M68" s="319" t="s">
        <v>183</v>
      </c>
      <c r="N68" s="318">
        <f t="shared" si="1"/>
        <v>3.2092963665303453E-2</v>
      </c>
      <c r="O68" s="318">
        <f t="shared" ref="O68:O99" si="3">+SUMIFS($N$5:$N$136,$B$5:$B$136,B68)</f>
        <v>3.2092963665303453E-2</v>
      </c>
    </row>
    <row r="69" spans="1:15">
      <c r="A69" s="316" t="s">
        <v>178</v>
      </c>
      <c r="B69" s="316" t="s">
        <v>200</v>
      </c>
      <c r="C69" s="316" t="s">
        <v>180</v>
      </c>
      <c r="D69" s="316" t="s">
        <v>181</v>
      </c>
      <c r="E69" s="228" t="s">
        <v>310</v>
      </c>
      <c r="F69" s="316" t="s">
        <v>312</v>
      </c>
      <c r="G69" s="316" t="s">
        <v>182</v>
      </c>
      <c r="H69" s="317">
        <v>222180.84</v>
      </c>
      <c r="I69" s="317">
        <v>198155.18</v>
      </c>
      <c r="J69" s="317">
        <v>201335.54490269901</v>
      </c>
      <c r="K69" s="317">
        <v>222180.84</v>
      </c>
      <c r="L69" s="318">
        <v>0.04</v>
      </c>
      <c r="M69" s="319" t="s">
        <v>183</v>
      </c>
      <c r="N69" s="318">
        <f t="shared" ref="N69:N132" si="4">+J69/$E$138</f>
        <v>3.2047677701400656E-2</v>
      </c>
      <c r="O69" s="318">
        <f t="shared" si="3"/>
        <v>7.2612659636607763E-2</v>
      </c>
    </row>
    <row r="70" spans="1:15">
      <c r="A70" s="316" t="s">
        <v>178</v>
      </c>
      <c r="B70" s="316" t="s">
        <v>225</v>
      </c>
      <c r="C70" s="316" t="s">
        <v>197</v>
      </c>
      <c r="D70" s="316" t="s">
        <v>181</v>
      </c>
      <c r="E70" s="228" t="s">
        <v>313</v>
      </c>
      <c r="F70" s="316" t="s">
        <v>265</v>
      </c>
      <c r="G70" s="316" t="s">
        <v>182</v>
      </c>
      <c r="H70" s="317">
        <v>114007.99</v>
      </c>
      <c r="I70" s="317">
        <v>105537.8</v>
      </c>
      <c r="J70" s="317">
        <v>107670.300831431</v>
      </c>
      <c r="K70" s="317">
        <v>114007.99</v>
      </c>
      <c r="L70" s="318">
        <v>5.2499999999999998E-2</v>
      </c>
      <c r="M70" s="319" t="s">
        <v>183</v>
      </c>
      <c r="N70" s="318">
        <f t="shared" si="4"/>
        <v>1.7138469517273474E-2</v>
      </c>
      <c r="O70" s="318">
        <f t="shared" si="3"/>
        <v>6.1868240548959536E-2</v>
      </c>
    </row>
    <row r="71" spans="1:15">
      <c r="A71" s="316" t="s">
        <v>178</v>
      </c>
      <c r="B71" s="316" t="s">
        <v>206</v>
      </c>
      <c r="C71" s="316" t="s">
        <v>180</v>
      </c>
      <c r="D71" s="316" t="s">
        <v>181</v>
      </c>
      <c r="E71" s="228" t="s">
        <v>314</v>
      </c>
      <c r="F71" s="316" t="s">
        <v>315</v>
      </c>
      <c r="G71" s="316" t="s">
        <v>182</v>
      </c>
      <c r="H71" s="317">
        <v>10102.56</v>
      </c>
      <c r="I71" s="317">
        <v>8999.15</v>
      </c>
      <c r="J71" s="317">
        <v>9179.5459022343202</v>
      </c>
      <c r="K71" s="317">
        <v>10102.56</v>
      </c>
      <c r="L71" s="318">
        <v>0</v>
      </c>
      <c r="M71" s="319" t="s">
        <v>183</v>
      </c>
      <c r="N71" s="318">
        <f t="shared" si="4"/>
        <v>1.4611584291397265E-3</v>
      </c>
      <c r="O71" s="318">
        <f t="shared" si="3"/>
        <v>6.8129333871989314E-2</v>
      </c>
    </row>
    <row r="72" spans="1:15">
      <c r="A72" s="316" t="s">
        <v>178</v>
      </c>
      <c r="B72" s="316" t="s">
        <v>206</v>
      </c>
      <c r="C72" s="316" t="s">
        <v>180</v>
      </c>
      <c r="D72" s="316" t="s">
        <v>181</v>
      </c>
      <c r="E72" s="228" t="s">
        <v>314</v>
      </c>
      <c r="F72" s="316" t="s">
        <v>316</v>
      </c>
      <c r="G72" s="316" t="s">
        <v>182</v>
      </c>
      <c r="H72" s="317">
        <v>6054.06</v>
      </c>
      <c r="I72" s="317">
        <v>5398.22</v>
      </c>
      <c r="J72" s="317">
        <v>5506.4326959421896</v>
      </c>
      <c r="K72" s="317">
        <v>6054.06</v>
      </c>
      <c r="L72" s="318">
        <v>0</v>
      </c>
      <c r="M72" s="319" t="s">
        <v>183</v>
      </c>
      <c r="N72" s="318">
        <f t="shared" si="4"/>
        <v>8.7648894987367107E-4</v>
      </c>
      <c r="O72" s="318">
        <f t="shared" si="3"/>
        <v>6.8129333871989314E-2</v>
      </c>
    </row>
    <row r="73" spans="1:15">
      <c r="A73" s="316" t="s">
        <v>178</v>
      </c>
      <c r="B73" s="316" t="s">
        <v>206</v>
      </c>
      <c r="C73" s="316" t="s">
        <v>180</v>
      </c>
      <c r="D73" s="316" t="s">
        <v>181</v>
      </c>
      <c r="E73" s="228" t="s">
        <v>314</v>
      </c>
      <c r="F73" s="316" t="s">
        <v>317</v>
      </c>
      <c r="G73" s="316" t="s">
        <v>182</v>
      </c>
      <c r="H73" s="317">
        <v>4077.76</v>
      </c>
      <c r="I73" s="317">
        <v>3647.2</v>
      </c>
      <c r="J73" s="317">
        <v>3718.9657522266698</v>
      </c>
      <c r="K73" s="317">
        <v>4077.76</v>
      </c>
      <c r="L73" s="318">
        <v>0</v>
      </c>
      <c r="M73" s="319" t="s">
        <v>183</v>
      </c>
      <c r="N73" s="318">
        <f t="shared" si="4"/>
        <v>5.9196807929522046E-4</v>
      </c>
      <c r="O73" s="318">
        <f t="shared" si="3"/>
        <v>6.8129333871989314E-2</v>
      </c>
    </row>
    <row r="74" spans="1:15">
      <c r="A74" s="316" t="s">
        <v>178</v>
      </c>
      <c r="B74" s="316" t="s">
        <v>239</v>
      </c>
      <c r="C74" s="316" t="s">
        <v>180</v>
      </c>
      <c r="D74" s="316" t="s">
        <v>181</v>
      </c>
      <c r="E74" s="228" t="s">
        <v>318</v>
      </c>
      <c r="F74" s="316" t="s">
        <v>319</v>
      </c>
      <c r="G74" s="316" t="s">
        <v>182</v>
      </c>
      <c r="H74" s="317">
        <v>168058.5</v>
      </c>
      <c r="I74" s="317">
        <v>150524.14000000001</v>
      </c>
      <c r="J74" s="317">
        <v>153050.13319654</v>
      </c>
      <c r="K74" s="317">
        <v>168058.5</v>
      </c>
      <c r="L74" s="318">
        <v>5.2499999999999998E-2</v>
      </c>
      <c r="M74" s="319" t="s">
        <v>183</v>
      </c>
      <c r="N74" s="318">
        <f t="shared" si="4"/>
        <v>2.4361825147216725E-2</v>
      </c>
      <c r="O74" s="318">
        <f t="shared" si="3"/>
        <v>2.7720458493745031E-2</v>
      </c>
    </row>
    <row r="75" spans="1:15">
      <c r="A75" s="316" t="s">
        <v>178</v>
      </c>
      <c r="B75" s="316" t="s">
        <v>206</v>
      </c>
      <c r="C75" s="316" t="s">
        <v>180</v>
      </c>
      <c r="D75" s="316" t="s">
        <v>181</v>
      </c>
      <c r="E75" s="228" t="s">
        <v>208</v>
      </c>
      <c r="F75" s="316" t="s">
        <v>320</v>
      </c>
      <c r="G75" s="316" t="s">
        <v>182</v>
      </c>
      <c r="H75" s="317">
        <v>3944.16</v>
      </c>
      <c r="I75" s="317">
        <v>3493.36</v>
      </c>
      <c r="J75" s="317">
        <v>3560.8452963275399</v>
      </c>
      <c r="K75" s="317">
        <v>3944.16</v>
      </c>
      <c r="L75" s="318">
        <v>0</v>
      </c>
      <c r="M75" s="319" t="s">
        <v>183</v>
      </c>
      <c r="N75" s="318">
        <f t="shared" si="4"/>
        <v>5.6679918320634158E-4</v>
      </c>
      <c r="O75" s="318">
        <f t="shared" si="3"/>
        <v>6.8129333871989314E-2</v>
      </c>
    </row>
    <row r="76" spans="1:15">
      <c r="A76" s="316" t="s">
        <v>178</v>
      </c>
      <c r="B76" s="316" t="s">
        <v>206</v>
      </c>
      <c r="C76" s="316" t="s">
        <v>180</v>
      </c>
      <c r="D76" s="316" t="s">
        <v>181</v>
      </c>
      <c r="E76" s="228" t="s">
        <v>208</v>
      </c>
      <c r="F76" s="316" t="s">
        <v>321</v>
      </c>
      <c r="G76" s="316" t="s">
        <v>182</v>
      </c>
      <c r="H76" s="317">
        <v>5477.45</v>
      </c>
      <c r="I76" s="317">
        <v>4847.95</v>
      </c>
      <c r="J76" s="317">
        <v>4941.6017792764696</v>
      </c>
      <c r="K76" s="317">
        <v>5477.45</v>
      </c>
      <c r="L76" s="318">
        <v>0</v>
      </c>
      <c r="M76" s="319" t="s">
        <v>183</v>
      </c>
      <c r="N76" s="318">
        <f t="shared" si="4"/>
        <v>7.8658172965660625E-4</v>
      </c>
      <c r="O76" s="318">
        <f t="shared" si="3"/>
        <v>6.8129333871989314E-2</v>
      </c>
    </row>
    <row r="77" spans="1:15">
      <c r="A77" s="316" t="s">
        <v>178</v>
      </c>
      <c r="B77" s="316" t="s">
        <v>206</v>
      </c>
      <c r="C77" s="316" t="s">
        <v>180</v>
      </c>
      <c r="D77" s="316" t="s">
        <v>181</v>
      </c>
      <c r="E77" s="228" t="s">
        <v>208</v>
      </c>
      <c r="F77" s="316" t="s">
        <v>322</v>
      </c>
      <c r="G77" s="316" t="s">
        <v>182</v>
      </c>
      <c r="H77" s="317">
        <v>9450.8700000000008</v>
      </c>
      <c r="I77" s="317">
        <v>8336.44</v>
      </c>
      <c r="J77" s="317">
        <v>8500.4437317619995</v>
      </c>
      <c r="K77" s="317">
        <v>9450.8700000000008</v>
      </c>
      <c r="L77" s="318">
        <v>0</v>
      </c>
      <c r="M77" s="319" t="s">
        <v>183</v>
      </c>
      <c r="N77" s="318">
        <f t="shared" si="4"/>
        <v>1.3530620296880725E-3</v>
      </c>
      <c r="O77" s="318">
        <f t="shared" si="3"/>
        <v>6.8129333871989314E-2</v>
      </c>
    </row>
    <row r="78" spans="1:15">
      <c r="A78" s="316" t="s">
        <v>178</v>
      </c>
      <c r="B78" s="316" t="s">
        <v>323</v>
      </c>
      <c r="C78" s="316" t="s">
        <v>197</v>
      </c>
      <c r="D78" s="316" t="s">
        <v>181</v>
      </c>
      <c r="E78" s="228" t="s">
        <v>324</v>
      </c>
      <c r="F78" s="316" t="s">
        <v>325</v>
      </c>
      <c r="G78" s="316" t="s">
        <v>182</v>
      </c>
      <c r="H78" s="317">
        <v>157400.54999999999</v>
      </c>
      <c r="I78" s="317">
        <v>151792.54999999999</v>
      </c>
      <c r="J78" s="317">
        <v>153977.43514121001</v>
      </c>
      <c r="K78" s="317">
        <v>157400.54999999999</v>
      </c>
      <c r="L78" s="318">
        <v>6.5000000000000002E-2</v>
      </c>
      <c r="M78" s="319" t="s">
        <v>183</v>
      </c>
      <c r="N78" s="318">
        <f t="shared" si="4"/>
        <v>2.4509428859561849E-2</v>
      </c>
      <c r="O78" s="318">
        <f t="shared" si="3"/>
        <v>2.9458206524076644E-2</v>
      </c>
    </row>
    <row r="79" spans="1:15">
      <c r="A79" s="316" t="s">
        <v>178</v>
      </c>
      <c r="B79" s="316" t="s">
        <v>302</v>
      </c>
      <c r="C79" s="316" t="s">
        <v>197</v>
      </c>
      <c r="D79" s="316" t="s">
        <v>181</v>
      </c>
      <c r="E79" s="228" t="s">
        <v>324</v>
      </c>
      <c r="F79" s="316" t="s">
        <v>308</v>
      </c>
      <c r="G79" s="316" t="s">
        <v>182</v>
      </c>
      <c r="H79" s="317">
        <v>58957.54</v>
      </c>
      <c r="I79" s="317">
        <v>49439.18</v>
      </c>
      <c r="J79" s="317">
        <v>50614.260431319002</v>
      </c>
      <c r="K79" s="317">
        <v>58957.54</v>
      </c>
      <c r="L79" s="318">
        <v>6.5000000000000002E-2</v>
      </c>
      <c r="M79" s="319" t="s">
        <v>183</v>
      </c>
      <c r="N79" s="318">
        <f t="shared" si="4"/>
        <v>8.0565481181257767E-3</v>
      </c>
      <c r="O79" s="318">
        <f t="shared" si="3"/>
        <v>6.2350553953451099E-2</v>
      </c>
    </row>
    <row r="80" spans="1:15">
      <c r="A80" s="316" t="s">
        <v>178</v>
      </c>
      <c r="B80" s="316" t="s">
        <v>200</v>
      </c>
      <c r="C80" s="316" t="s">
        <v>180</v>
      </c>
      <c r="D80" s="316" t="s">
        <v>181</v>
      </c>
      <c r="E80" s="228" t="s">
        <v>207</v>
      </c>
      <c r="F80" s="316" t="s">
        <v>312</v>
      </c>
      <c r="G80" s="316" t="s">
        <v>182</v>
      </c>
      <c r="H80" s="317">
        <v>55545.21</v>
      </c>
      <c r="I80" s="317">
        <v>49625.62</v>
      </c>
      <c r="J80" s="317">
        <v>50334.154293850901</v>
      </c>
      <c r="K80" s="317">
        <v>55545.21</v>
      </c>
      <c r="L80" s="318">
        <v>0.04</v>
      </c>
      <c r="M80" s="319" t="s">
        <v>183</v>
      </c>
      <c r="N80" s="318">
        <f t="shared" si="4"/>
        <v>8.0119620952250493E-3</v>
      </c>
      <c r="O80" s="318">
        <f t="shared" si="3"/>
        <v>7.2612659636607763E-2</v>
      </c>
    </row>
    <row r="81" spans="1:15">
      <c r="A81" s="316" t="s">
        <v>178</v>
      </c>
      <c r="B81" s="316" t="s">
        <v>193</v>
      </c>
      <c r="C81" s="316" t="s">
        <v>180</v>
      </c>
      <c r="D81" s="316" t="s">
        <v>181</v>
      </c>
      <c r="E81" s="228" t="s">
        <v>326</v>
      </c>
      <c r="F81" s="316" t="s">
        <v>327</v>
      </c>
      <c r="G81" s="316" t="s">
        <v>182</v>
      </c>
      <c r="H81" s="317">
        <v>86224.35</v>
      </c>
      <c r="I81" s="317">
        <v>74036.08</v>
      </c>
      <c r="J81" s="317">
        <v>75455.038863426598</v>
      </c>
      <c r="K81" s="317">
        <v>86224.35</v>
      </c>
      <c r="L81" s="318">
        <v>5.7500000000000002E-2</v>
      </c>
      <c r="M81" s="319" t="s">
        <v>183</v>
      </c>
      <c r="N81" s="318">
        <f t="shared" si="4"/>
        <v>1.201059041815194E-2</v>
      </c>
      <c r="O81" s="318">
        <f t="shared" si="3"/>
        <v>6.7789681752850647E-2</v>
      </c>
    </row>
    <row r="82" spans="1:15">
      <c r="A82" s="316" t="s">
        <v>178</v>
      </c>
      <c r="B82" s="316" t="s">
        <v>200</v>
      </c>
      <c r="C82" s="316" t="s">
        <v>180</v>
      </c>
      <c r="D82" s="316" t="s">
        <v>181</v>
      </c>
      <c r="E82" s="228" t="s">
        <v>328</v>
      </c>
      <c r="F82" s="316" t="s">
        <v>329</v>
      </c>
      <c r="G82" s="316" t="s">
        <v>182</v>
      </c>
      <c r="H82" s="317">
        <v>219438.4</v>
      </c>
      <c r="I82" s="317">
        <v>201606.04</v>
      </c>
      <c r="J82" s="317">
        <v>204510.293968187</v>
      </c>
      <c r="K82" s="317">
        <v>219438.4</v>
      </c>
      <c r="L82" s="318">
        <v>5.5E-2</v>
      </c>
      <c r="M82" s="319" t="s">
        <v>183</v>
      </c>
      <c r="N82" s="318">
        <f t="shared" si="4"/>
        <v>3.2553019839982059E-2</v>
      </c>
      <c r="O82" s="318">
        <f t="shared" si="3"/>
        <v>7.2612659636607763E-2</v>
      </c>
    </row>
    <row r="83" spans="1:15">
      <c r="A83" s="316" t="s">
        <v>178</v>
      </c>
      <c r="B83" s="316" t="s">
        <v>330</v>
      </c>
      <c r="C83" s="316" t="s">
        <v>180</v>
      </c>
      <c r="D83" s="316" t="s">
        <v>181</v>
      </c>
      <c r="E83" s="228" t="s">
        <v>331</v>
      </c>
      <c r="F83" s="316" t="s">
        <v>332</v>
      </c>
      <c r="G83" s="316" t="s">
        <v>182</v>
      </c>
      <c r="H83" s="317">
        <v>340848</v>
      </c>
      <c r="I83" s="317">
        <v>297190.19</v>
      </c>
      <c r="J83" s="317">
        <v>303564.45422846498</v>
      </c>
      <c r="K83" s="317">
        <v>340848</v>
      </c>
      <c r="L83" s="318">
        <v>6.8000000000000005E-2</v>
      </c>
      <c r="M83" s="319" t="s">
        <v>183</v>
      </c>
      <c r="N83" s="318">
        <f t="shared" si="4"/>
        <v>4.8320011230093628E-2</v>
      </c>
      <c r="O83" s="318">
        <f t="shared" si="3"/>
        <v>4.8320011230093628E-2</v>
      </c>
    </row>
    <row r="84" spans="1:15">
      <c r="A84" s="316" t="s">
        <v>201</v>
      </c>
      <c r="B84" s="316" t="s">
        <v>206</v>
      </c>
      <c r="C84" s="316" t="s">
        <v>180</v>
      </c>
      <c r="D84" s="316" t="s">
        <v>181</v>
      </c>
      <c r="E84" s="228" t="s">
        <v>331</v>
      </c>
      <c r="F84" s="316" t="s">
        <v>333</v>
      </c>
      <c r="G84" s="316" t="s">
        <v>182</v>
      </c>
      <c r="H84" s="317">
        <v>51308.9041</v>
      </c>
      <c r="I84" s="317">
        <v>50114.528805074355</v>
      </c>
      <c r="J84" s="317">
        <v>50772.800550836102</v>
      </c>
      <c r="K84" s="317">
        <v>51308.9041</v>
      </c>
      <c r="L84" s="318">
        <v>5.2499999999999998E-2</v>
      </c>
      <c r="M84" s="319" t="s">
        <v>183</v>
      </c>
      <c r="N84" s="318">
        <f t="shared" si="4"/>
        <v>8.0817838143635214E-3</v>
      </c>
      <c r="O84" s="318">
        <f t="shared" si="3"/>
        <v>6.8129333871989314E-2</v>
      </c>
    </row>
    <row r="85" spans="1:15">
      <c r="A85" s="316" t="s">
        <v>184</v>
      </c>
      <c r="B85" s="316" t="s">
        <v>191</v>
      </c>
      <c r="C85" s="316" t="s">
        <v>180</v>
      </c>
      <c r="D85" s="316" t="s">
        <v>181</v>
      </c>
      <c r="E85" s="228" t="s">
        <v>334</v>
      </c>
      <c r="F85" s="316" t="s">
        <v>192</v>
      </c>
      <c r="G85" s="316" t="s">
        <v>182</v>
      </c>
      <c r="H85" s="317">
        <v>114696.451959</v>
      </c>
      <c r="I85" s="317">
        <v>111178.85</v>
      </c>
      <c r="J85" s="317">
        <v>112843.016888062</v>
      </c>
      <c r="K85" s="317">
        <v>114696.451959</v>
      </c>
      <c r="L85" s="318">
        <v>6.5000000000000002E-2</v>
      </c>
      <c r="M85" s="319" t="s">
        <v>183</v>
      </c>
      <c r="N85" s="318">
        <f t="shared" si="4"/>
        <v>1.7961838968027364E-2</v>
      </c>
      <c r="O85" s="318">
        <f t="shared" si="3"/>
        <v>5.0348401205125987E-2</v>
      </c>
    </row>
    <row r="86" spans="1:15">
      <c r="A86" s="316" t="s">
        <v>201</v>
      </c>
      <c r="B86" s="316" t="s">
        <v>191</v>
      </c>
      <c r="C86" s="316" t="s">
        <v>180</v>
      </c>
      <c r="D86" s="316" t="s">
        <v>181</v>
      </c>
      <c r="E86" s="228" t="s">
        <v>334</v>
      </c>
      <c r="F86" s="316" t="s">
        <v>203</v>
      </c>
      <c r="G86" s="316" t="s">
        <v>182</v>
      </c>
      <c r="H86" s="317">
        <v>234031.50659999999</v>
      </c>
      <c r="I86" s="317">
        <v>200206.68</v>
      </c>
      <c r="J86" s="317">
        <v>203464.54480370801</v>
      </c>
      <c r="K86" s="317">
        <v>234031.50659999999</v>
      </c>
      <c r="L86" s="318">
        <v>5.2499999999999998E-2</v>
      </c>
      <c r="M86" s="319" t="s">
        <v>183</v>
      </c>
      <c r="N86" s="318">
        <f t="shared" si="4"/>
        <v>3.2386562237098626E-2</v>
      </c>
      <c r="O86" s="318">
        <f t="shared" si="3"/>
        <v>5.0348401205125987E-2</v>
      </c>
    </row>
    <row r="87" spans="1:15">
      <c r="A87" s="316" t="s">
        <v>178</v>
      </c>
      <c r="B87" s="316" t="s">
        <v>218</v>
      </c>
      <c r="C87" s="316" t="s">
        <v>180</v>
      </c>
      <c r="D87" s="316" t="s">
        <v>181</v>
      </c>
      <c r="E87" s="228" t="s">
        <v>335</v>
      </c>
      <c r="F87" s="316" t="s">
        <v>336</v>
      </c>
      <c r="G87" s="316" t="s">
        <v>182</v>
      </c>
      <c r="H87" s="317">
        <v>217835.6</v>
      </c>
      <c r="I87" s="317">
        <v>197564.28</v>
      </c>
      <c r="J87" s="317">
        <v>200709.62123632201</v>
      </c>
      <c r="K87" s="317">
        <v>217835.6</v>
      </c>
      <c r="L87" s="318">
        <v>0.05</v>
      </c>
      <c r="M87" s="319" t="s">
        <v>183</v>
      </c>
      <c r="N87" s="318">
        <f t="shared" si="4"/>
        <v>3.1948046014728421E-2</v>
      </c>
      <c r="O87" s="318">
        <f t="shared" si="3"/>
        <v>6.446147999809404E-2</v>
      </c>
    </row>
    <row r="88" spans="1:15">
      <c r="A88" s="316" t="s">
        <v>178</v>
      </c>
      <c r="B88" s="316" t="s">
        <v>206</v>
      </c>
      <c r="C88" s="316" t="s">
        <v>180</v>
      </c>
      <c r="D88" s="316" t="s">
        <v>181</v>
      </c>
      <c r="E88" s="228" t="s">
        <v>335</v>
      </c>
      <c r="F88" s="316" t="s">
        <v>337</v>
      </c>
      <c r="G88" s="316" t="s">
        <v>182</v>
      </c>
      <c r="H88" s="317">
        <v>10102.56</v>
      </c>
      <c r="I88" s="317">
        <v>9350.2000000000007</v>
      </c>
      <c r="J88" s="317">
        <v>9506.3609417625394</v>
      </c>
      <c r="K88" s="317">
        <v>10102.56</v>
      </c>
      <c r="L88" s="318">
        <v>0</v>
      </c>
      <c r="M88" s="319" t="s">
        <v>183</v>
      </c>
      <c r="N88" s="318">
        <f t="shared" si="4"/>
        <v>1.5131793629486702E-3</v>
      </c>
      <c r="O88" s="318">
        <f t="shared" si="3"/>
        <v>6.8129333871989314E-2</v>
      </c>
    </row>
    <row r="89" spans="1:15">
      <c r="A89" s="316" t="s">
        <v>178</v>
      </c>
      <c r="B89" s="316" t="s">
        <v>302</v>
      </c>
      <c r="C89" s="316" t="s">
        <v>197</v>
      </c>
      <c r="D89" s="316" t="s">
        <v>181</v>
      </c>
      <c r="E89" s="228" t="s">
        <v>338</v>
      </c>
      <c r="F89" s="316" t="s">
        <v>339</v>
      </c>
      <c r="G89" s="316" t="s">
        <v>182</v>
      </c>
      <c r="H89" s="317">
        <v>124049.32</v>
      </c>
      <c r="I89" s="317">
        <v>100032.88</v>
      </c>
      <c r="J89" s="317">
        <v>101848.14907596201</v>
      </c>
      <c r="K89" s="317">
        <v>124049.32</v>
      </c>
      <c r="L89" s="318">
        <v>0.06</v>
      </c>
      <c r="M89" s="319" t="s">
        <v>183</v>
      </c>
      <c r="N89" s="318">
        <f t="shared" si="4"/>
        <v>1.6211725841296699E-2</v>
      </c>
      <c r="O89" s="318">
        <f t="shared" si="3"/>
        <v>6.2350553953451099E-2</v>
      </c>
    </row>
    <row r="90" spans="1:15">
      <c r="A90" s="316" t="s">
        <v>178</v>
      </c>
      <c r="B90" s="316" t="s">
        <v>225</v>
      </c>
      <c r="C90" s="316" t="s">
        <v>197</v>
      </c>
      <c r="D90" s="316" t="s">
        <v>181</v>
      </c>
      <c r="E90" s="228" t="s">
        <v>338</v>
      </c>
      <c r="F90" s="316" t="s">
        <v>340</v>
      </c>
      <c r="G90" s="316" t="s">
        <v>182</v>
      </c>
      <c r="H90" s="317">
        <v>110602.8</v>
      </c>
      <c r="I90" s="317">
        <v>100488.71</v>
      </c>
      <c r="J90" s="317">
        <v>102138.288189777</v>
      </c>
      <c r="K90" s="317">
        <v>110602.8</v>
      </c>
      <c r="L90" s="318">
        <v>0.06</v>
      </c>
      <c r="M90" s="319" t="s">
        <v>183</v>
      </c>
      <c r="N90" s="318">
        <f t="shared" si="4"/>
        <v>1.6257908867809014E-2</v>
      </c>
      <c r="O90" s="318">
        <f t="shared" si="3"/>
        <v>6.1868240548959536E-2</v>
      </c>
    </row>
    <row r="91" spans="1:15">
      <c r="A91" s="316" t="s">
        <v>178</v>
      </c>
      <c r="B91" s="316" t="s">
        <v>225</v>
      </c>
      <c r="C91" s="316" t="s">
        <v>197</v>
      </c>
      <c r="D91" s="316" t="s">
        <v>181</v>
      </c>
      <c r="E91" s="228" t="s">
        <v>338</v>
      </c>
      <c r="F91" s="316" t="s">
        <v>308</v>
      </c>
      <c r="G91" s="316" t="s">
        <v>182</v>
      </c>
      <c r="H91" s="317">
        <v>118021.92</v>
      </c>
      <c r="I91" s="317">
        <v>101404.63</v>
      </c>
      <c r="J91" s="317">
        <v>103173.110007102</v>
      </c>
      <c r="K91" s="317">
        <v>118021.92</v>
      </c>
      <c r="L91" s="318">
        <v>6.5000000000000002E-2</v>
      </c>
      <c r="M91" s="319" t="s">
        <v>183</v>
      </c>
      <c r="N91" s="318">
        <f t="shared" si="4"/>
        <v>1.6422627105197433E-2</v>
      </c>
      <c r="O91" s="318">
        <f t="shared" si="3"/>
        <v>6.1868240548959536E-2</v>
      </c>
    </row>
    <row r="92" spans="1:15">
      <c r="A92" s="316" t="s">
        <v>178</v>
      </c>
      <c r="B92" s="316" t="s">
        <v>193</v>
      </c>
      <c r="C92" s="316" t="s">
        <v>180</v>
      </c>
      <c r="D92" s="316" t="s">
        <v>181</v>
      </c>
      <c r="E92" s="228" t="s">
        <v>338</v>
      </c>
      <c r="F92" s="316" t="s">
        <v>341</v>
      </c>
      <c r="G92" s="316" t="s">
        <v>182</v>
      </c>
      <c r="H92" s="317">
        <v>128782.12</v>
      </c>
      <c r="I92" s="317">
        <v>110277.71</v>
      </c>
      <c r="J92" s="317">
        <v>111896.17521346999</v>
      </c>
      <c r="K92" s="317">
        <v>128782.12</v>
      </c>
      <c r="L92" s="318">
        <v>4.8500000000000001E-2</v>
      </c>
      <c r="M92" s="319" t="s">
        <v>183</v>
      </c>
      <c r="N92" s="318">
        <f t="shared" si="4"/>
        <v>1.7811125010210108E-2</v>
      </c>
      <c r="O92" s="318">
        <f t="shared" si="3"/>
        <v>6.7789681752850647E-2</v>
      </c>
    </row>
    <row r="93" spans="1:15">
      <c r="A93" s="316" t="s">
        <v>178</v>
      </c>
      <c r="B93" s="316" t="s">
        <v>206</v>
      </c>
      <c r="C93" s="316" t="s">
        <v>180</v>
      </c>
      <c r="D93" s="316" t="s">
        <v>181</v>
      </c>
      <c r="E93" s="228" t="s">
        <v>209</v>
      </c>
      <c r="F93" s="316" t="s">
        <v>342</v>
      </c>
      <c r="G93" s="316" t="s">
        <v>182</v>
      </c>
      <c r="H93" s="317">
        <v>4077.76</v>
      </c>
      <c r="I93" s="317">
        <v>3589.04</v>
      </c>
      <c r="J93" s="317">
        <v>3645.8534609107001</v>
      </c>
      <c r="K93" s="317">
        <v>4077.76</v>
      </c>
      <c r="L93" s="318">
        <v>0</v>
      </c>
      <c r="M93" s="319" t="s">
        <v>183</v>
      </c>
      <c r="N93" s="318">
        <f t="shared" si="4"/>
        <v>5.8033039679242411E-4</v>
      </c>
      <c r="O93" s="318">
        <f t="shared" si="3"/>
        <v>6.8129333871989314E-2</v>
      </c>
    </row>
    <row r="94" spans="1:15">
      <c r="A94" s="316" t="s">
        <v>178</v>
      </c>
      <c r="B94" s="316" t="s">
        <v>206</v>
      </c>
      <c r="C94" s="316" t="s">
        <v>180</v>
      </c>
      <c r="D94" s="316" t="s">
        <v>181</v>
      </c>
      <c r="E94" s="228" t="s">
        <v>209</v>
      </c>
      <c r="F94" s="316" t="s">
        <v>319</v>
      </c>
      <c r="G94" s="316" t="s">
        <v>182</v>
      </c>
      <c r="H94" s="317">
        <v>5957.92</v>
      </c>
      <c r="I94" s="317">
        <v>5227.2</v>
      </c>
      <c r="J94" s="317">
        <v>5311.4493754852301</v>
      </c>
      <c r="K94" s="317">
        <v>5957.92</v>
      </c>
      <c r="L94" s="318">
        <v>0</v>
      </c>
      <c r="M94" s="319" t="s">
        <v>183</v>
      </c>
      <c r="N94" s="318">
        <f t="shared" si="4"/>
        <v>8.4545239041183612E-4</v>
      </c>
      <c r="O94" s="318">
        <f t="shared" si="3"/>
        <v>6.8129333871989314E-2</v>
      </c>
    </row>
    <row r="95" spans="1:15">
      <c r="A95" s="316" t="s">
        <v>178</v>
      </c>
      <c r="B95" s="316" t="s">
        <v>206</v>
      </c>
      <c r="C95" s="316" t="s">
        <v>180</v>
      </c>
      <c r="D95" s="316" t="s">
        <v>181</v>
      </c>
      <c r="E95" s="228" t="s">
        <v>209</v>
      </c>
      <c r="F95" s="316" t="s">
        <v>343</v>
      </c>
      <c r="G95" s="316" t="s">
        <v>182</v>
      </c>
      <c r="H95" s="317">
        <v>9939.5400000000009</v>
      </c>
      <c r="I95" s="317">
        <v>8691.24</v>
      </c>
      <c r="J95" s="317">
        <v>8833.8190786505802</v>
      </c>
      <c r="K95" s="317">
        <v>9939.5400000000009</v>
      </c>
      <c r="L95" s="318">
        <v>0</v>
      </c>
      <c r="M95" s="319" t="s">
        <v>183</v>
      </c>
      <c r="N95" s="318">
        <f t="shared" si="4"/>
        <v>1.4061272034299529E-3</v>
      </c>
      <c r="O95" s="318">
        <f t="shared" si="3"/>
        <v>6.8129333871989314E-2</v>
      </c>
    </row>
    <row r="96" spans="1:15">
      <c r="A96" s="316" t="s">
        <v>201</v>
      </c>
      <c r="B96" s="316" t="s">
        <v>179</v>
      </c>
      <c r="C96" s="316" t="s">
        <v>180</v>
      </c>
      <c r="D96" s="316" t="s">
        <v>181</v>
      </c>
      <c r="E96" s="228" t="s">
        <v>344</v>
      </c>
      <c r="F96" s="316" t="s">
        <v>345</v>
      </c>
      <c r="G96" s="316" t="s">
        <v>182</v>
      </c>
      <c r="H96" s="317">
        <v>106183.01360000001</v>
      </c>
      <c r="I96" s="317">
        <v>101464.05</v>
      </c>
      <c r="J96" s="320">
        <v>102541.326600143</v>
      </c>
      <c r="K96" s="317">
        <v>106183.01360000001</v>
      </c>
      <c r="L96" s="318">
        <v>6.2E-2</v>
      </c>
      <c r="M96" s="319" t="s">
        <v>183</v>
      </c>
      <c r="N96" s="318">
        <f t="shared" si="4"/>
        <v>1.6322062691630519E-2</v>
      </c>
      <c r="O96" s="318">
        <f t="shared" si="3"/>
        <v>9.2565041607841209E-2</v>
      </c>
    </row>
    <row r="97" spans="1:15">
      <c r="A97" s="316" t="s">
        <v>201</v>
      </c>
      <c r="B97" s="316" t="s">
        <v>179</v>
      </c>
      <c r="C97" s="316" t="s">
        <v>180</v>
      </c>
      <c r="D97" s="316" t="s">
        <v>181</v>
      </c>
      <c r="E97" s="228" t="s">
        <v>210</v>
      </c>
      <c r="F97" s="316" t="s">
        <v>346</v>
      </c>
      <c r="G97" s="316" t="s">
        <v>182</v>
      </c>
      <c r="H97" s="317">
        <v>56943.71903</v>
      </c>
      <c r="I97" s="317">
        <v>47297.49</v>
      </c>
      <c r="J97" s="317">
        <v>48227.981296753002</v>
      </c>
      <c r="K97" s="317">
        <v>56943.71903</v>
      </c>
      <c r="L97" s="318">
        <v>5.7500000000000002E-2</v>
      </c>
      <c r="M97" s="319" t="s">
        <v>183</v>
      </c>
      <c r="N97" s="318">
        <f t="shared" si="4"/>
        <v>7.676711042426565E-3</v>
      </c>
      <c r="O97" s="318">
        <f t="shared" si="3"/>
        <v>9.2565041607841209E-2</v>
      </c>
    </row>
    <row r="98" spans="1:15">
      <c r="A98" s="316" t="s">
        <v>178</v>
      </c>
      <c r="B98" s="316" t="s">
        <v>206</v>
      </c>
      <c r="C98" s="316" t="s">
        <v>180</v>
      </c>
      <c r="D98" s="316" t="s">
        <v>181</v>
      </c>
      <c r="E98" s="228" t="s">
        <v>347</v>
      </c>
      <c r="F98" s="316" t="s">
        <v>348</v>
      </c>
      <c r="G98" s="316" t="s">
        <v>182</v>
      </c>
      <c r="H98" s="317">
        <v>10265.58</v>
      </c>
      <c r="I98" s="317">
        <v>8928.94</v>
      </c>
      <c r="J98" s="317">
        <v>9058.2230019433991</v>
      </c>
      <c r="K98" s="317">
        <v>10265.58</v>
      </c>
      <c r="L98" s="318">
        <v>0</v>
      </c>
      <c r="M98" s="319" t="s">
        <v>183</v>
      </c>
      <c r="N98" s="318">
        <f t="shared" si="4"/>
        <v>1.4418468008417942E-3</v>
      </c>
      <c r="O98" s="318">
        <f t="shared" si="3"/>
        <v>6.8129333871989314E-2</v>
      </c>
    </row>
    <row r="99" spans="1:15">
      <c r="A99" s="316" t="s">
        <v>201</v>
      </c>
      <c r="B99" s="316" t="s">
        <v>179</v>
      </c>
      <c r="C99" s="316" t="s">
        <v>180</v>
      </c>
      <c r="D99" s="316" t="s">
        <v>181</v>
      </c>
      <c r="E99" s="228" t="s">
        <v>349</v>
      </c>
      <c r="F99" s="316" t="s">
        <v>346</v>
      </c>
      <c r="G99" s="316" t="s">
        <v>182</v>
      </c>
      <c r="H99" s="317">
        <v>60578.424500000001</v>
      </c>
      <c r="I99" s="317">
        <v>50371.723680000003</v>
      </c>
      <c r="J99" s="317">
        <v>50812.885750567402</v>
      </c>
      <c r="K99" s="317">
        <v>60578.424500000001</v>
      </c>
      <c r="L99" s="318">
        <v>5.7500000000000002E-2</v>
      </c>
      <c r="M99" s="319" t="s">
        <v>183</v>
      </c>
      <c r="N99" s="318">
        <f t="shared" si="4"/>
        <v>8.0881643944156218E-3</v>
      </c>
      <c r="O99" s="318">
        <f t="shared" si="3"/>
        <v>9.2565041607841209E-2</v>
      </c>
    </row>
    <row r="100" spans="1:15">
      <c r="A100" s="316" t="s">
        <v>201</v>
      </c>
      <c r="B100" s="316" t="s">
        <v>179</v>
      </c>
      <c r="C100" s="316" t="s">
        <v>180</v>
      </c>
      <c r="D100" s="316" t="s">
        <v>181</v>
      </c>
      <c r="E100" s="228" t="s">
        <v>349</v>
      </c>
      <c r="F100" s="316" t="s">
        <v>346</v>
      </c>
      <c r="G100" s="316" t="s">
        <v>182</v>
      </c>
      <c r="H100" s="317">
        <v>78115.068304</v>
      </c>
      <c r="I100" s="317">
        <v>64475.806320000003</v>
      </c>
      <c r="J100" s="317">
        <v>65615.178704726306</v>
      </c>
      <c r="K100" s="317">
        <v>78115.068304</v>
      </c>
      <c r="L100" s="318">
        <v>5.7500000000000002E-2</v>
      </c>
      <c r="M100" s="319" t="s">
        <v>183</v>
      </c>
      <c r="N100" s="318">
        <f t="shared" si="4"/>
        <v>1.0444326164389499E-2</v>
      </c>
      <c r="O100" s="318">
        <f t="shared" ref="O100:O135" si="5">+SUMIFS($N$5:$N$136,$B$5:$B$136,B100)</f>
        <v>9.2565041607841209E-2</v>
      </c>
    </row>
    <row r="101" spans="1:15">
      <c r="A101" s="316" t="s">
        <v>201</v>
      </c>
      <c r="B101" s="316" t="s">
        <v>179</v>
      </c>
      <c r="C101" s="316" t="s">
        <v>180</v>
      </c>
      <c r="D101" s="316" t="s">
        <v>181</v>
      </c>
      <c r="E101" s="228" t="s">
        <v>349</v>
      </c>
      <c r="F101" s="316" t="s">
        <v>346</v>
      </c>
      <c r="G101" s="316" t="s">
        <v>182</v>
      </c>
      <c r="H101" s="317">
        <v>24332.191719999999</v>
      </c>
      <c r="I101" s="317">
        <v>20251.48</v>
      </c>
      <c r="J101" s="317">
        <v>20522.568290765601</v>
      </c>
      <c r="K101" s="317">
        <v>24332.191719999999</v>
      </c>
      <c r="L101" s="318">
        <v>5.7500000000000002E-2</v>
      </c>
      <c r="M101" s="319" t="s">
        <v>183</v>
      </c>
      <c r="N101" s="318">
        <f t="shared" si="4"/>
        <v>3.2666892202531501E-3</v>
      </c>
      <c r="O101" s="318">
        <f t="shared" si="5"/>
        <v>9.2565041607841209E-2</v>
      </c>
    </row>
    <row r="102" spans="1:15">
      <c r="A102" s="316" t="s">
        <v>178</v>
      </c>
      <c r="B102" s="316" t="s">
        <v>323</v>
      </c>
      <c r="C102" s="316" t="s">
        <v>197</v>
      </c>
      <c r="D102" s="316" t="s">
        <v>181</v>
      </c>
      <c r="E102" s="228" t="s">
        <v>358</v>
      </c>
      <c r="F102" s="316" t="s">
        <v>359</v>
      </c>
      <c r="G102" s="316" t="s">
        <v>182</v>
      </c>
      <c r="H102" s="317">
        <v>33713.72</v>
      </c>
      <c r="I102" s="317">
        <v>30740.240000000002</v>
      </c>
      <c r="J102" s="317">
        <v>31090.079505007201</v>
      </c>
      <c r="K102" s="317">
        <v>33713.72</v>
      </c>
      <c r="L102" s="318">
        <v>6.25E-2</v>
      </c>
      <c r="M102" s="319" t="s">
        <v>183</v>
      </c>
      <c r="N102" s="318">
        <f t="shared" si="4"/>
        <v>4.9487776645147962E-3</v>
      </c>
      <c r="O102" s="318">
        <f t="shared" si="5"/>
        <v>2.9458206524076644E-2</v>
      </c>
    </row>
    <row r="103" spans="1:15">
      <c r="A103" s="316" t="s">
        <v>184</v>
      </c>
      <c r="B103" s="316" t="s">
        <v>185</v>
      </c>
      <c r="C103" s="316" t="s">
        <v>180</v>
      </c>
      <c r="D103" s="316" t="s">
        <v>181</v>
      </c>
      <c r="E103" s="228" t="s">
        <v>360</v>
      </c>
      <c r="F103" s="316" t="s">
        <v>187</v>
      </c>
      <c r="G103" s="316" t="s">
        <v>182</v>
      </c>
      <c r="H103" s="317">
        <v>9077.0410879999999</v>
      </c>
      <c r="I103" s="317">
        <v>8351.65</v>
      </c>
      <c r="J103" s="317">
        <v>8448.0322580932698</v>
      </c>
      <c r="K103" s="317">
        <v>9077.0410879999999</v>
      </c>
      <c r="L103" s="318">
        <v>6.7500000000000004E-2</v>
      </c>
      <c r="M103" s="319" t="s">
        <v>183</v>
      </c>
      <c r="N103" s="318">
        <f t="shared" si="4"/>
        <v>1.3447194093285993E-3</v>
      </c>
      <c r="O103" s="318">
        <f t="shared" si="5"/>
        <v>7.5261893751964876E-2</v>
      </c>
    </row>
    <row r="104" spans="1:15">
      <c r="A104" s="316" t="s">
        <v>178</v>
      </c>
      <c r="B104" s="316" t="s">
        <v>206</v>
      </c>
      <c r="C104" s="316" t="s">
        <v>180</v>
      </c>
      <c r="D104" s="316" t="s">
        <v>181</v>
      </c>
      <c r="E104" s="228" t="s">
        <v>361</v>
      </c>
      <c r="F104" s="316" t="s">
        <v>362</v>
      </c>
      <c r="G104" s="316" t="s">
        <v>182</v>
      </c>
      <c r="H104" s="317">
        <v>9939.5400000000009</v>
      </c>
      <c r="I104" s="317">
        <v>8459.2199999999993</v>
      </c>
      <c r="J104" s="317">
        <v>8551.1833403145192</v>
      </c>
      <c r="K104" s="317">
        <v>9939.5400000000009</v>
      </c>
      <c r="L104" s="318">
        <v>0</v>
      </c>
      <c r="M104" s="319" t="s">
        <v>183</v>
      </c>
      <c r="N104" s="318">
        <f t="shared" si="4"/>
        <v>1.3611385301508807E-3</v>
      </c>
      <c r="O104" s="318">
        <f t="shared" si="5"/>
        <v>6.8129333871989314E-2</v>
      </c>
    </row>
    <row r="105" spans="1:15">
      <c r="A105" s="316" t="s">
        <v>178</v>
      </c>
      <c r="B105" s="316" t="s">
        <v>206</v>
      </c>
      <c r="C105" s="316" t="s">
        <v>180</v>
      </c>
      <c r="D105" s="316" t="s">
        <v>181</v>
      </c>
      <c r="E105" s="228" t="s">
        <v>361</v>
      </c>
      <c r="F105" s="316" t="s">
        <v>363</v>
      </c>
      <c r="G105" s="316" t="s">
        <v>182</v>
      </c>
      <c r="H105" s="317">
        <v>5861.78</v>
      </c>
      <c r="I105" s="317">
        <v>5001.6499999999996</v>
      </c>
      <c r="J105" s="317">
        <v>5055.5661696683701</v>
      </c>
      <c r="K105" s="317">
        <v>5861.78</v>
      </c>
      <c r="L105" s="318">
        <v>0</v>
      </c>
      <c r="M105" s="319" t="s">
        <v>183</v>
      </c>
      <c r="N105" s="318">
        <f t="shared" si="4"/>
        <v>8.0472206376641935E-4</v>
      </c>
      <c r="O105" s="318">
        <f t="shared" si="5"/>
        <v>6.8129333871989314E-2</v>
      </c>
    </row>
    <row r="106" spans="1:15">
      <c r="A106" s="316" t="s">
        <v>178</v>
      </c>
      <c r="B106" s="316" t="s">
        <v>206</v>
      </c>
      <c r="C106" s="316" t="s">
        <v>180</v>
      </c>
      <c r="D106" s="316" t="s">
        <v>181</v>
      </c>
      <c r="E106" s="228" t="s">
        <v>361</v>
      </c>
      <c r="F106" s="316" t="s">
        <v>364</v>
      </c>
      <c r="G106" s="316" t="s">
        <v>182</v>
      </c>
      <c r="H106" s="317">
        <v>3944.16</v>
      </c>
      <c r="I106" s="317">
        <v>3367.99</v>
      </c>
      <c r="J106" s="317">
        <v>3404.2959076878901</v>
      </c>
      <c r="K106" s="317">
        <v>3944.16</v>
      </c>
      <c r="L106" s="318">
        <v>0</v>
      </c>
      <c r="M106" s="319" t="s">
        <v>183</v>
      </c>
      <c r="N106" s="318">
        <f t="shared" si="4"/>
        <v>5.4188036246905229E-4</v>
      </c>
      <c r="O106" s="318">
        <f t="shared" si="5"/>
        <v>6.8129333871989314E-2</v>
      </c>
    </row>
    <row r="107" spans="1:15">
      <c r="A107" s="316" t="s">
        <v>178</v>
      </c>
      <c r="B107" s="316" t="s">
        <v>206</v>
      </c>
      <c r="C107" s="316" t="s">
        <v>180</v>
      </c>
      <c r="D107" s="316" t="s">
        <v>181</v>
      </c>
      <c r="E107" s="228" t="s">
        <v>361</v>
      </c>
      <c r="F107" s="316" t="s">
        <v>365</v>
      </c>
      <c r="G107" s="316" t="s">
        <v>182</v>
      </c>
      <c r="H107" s="317">
        <v>9776.52</v>
      </c>
      <c r="I107" s="317">
        <v>8420.67</v>
      </c>
      <c r="J107" s="317">
        <v>8510.6704539353996</v>
      </c>
      <c r="K107" s="317">
        <v>9776.52</v>
      </c>
      <c r="L107" s="318">
        <v>0</v>
      </c>
      <c r="M107" s="319" t="s">
        <v>183</v>
      </c>
      <c r="N107" s="318">
        <f t="shared" si="4"/>
        <v>1.354689872880457E-3</v>
      </c>
      <c r="O107" s="318">
        <f t="shared" si="5"/>
        <v>6.8129333871989314E-2</v>
      </c>
    </row>
    <row r="108" spans="1:15">
      <c r="A108" s="316" t="s">
        <v>178</v>
      </c>
      <c r="B108" s="316" t="s">
        <v>206</v>
      </c>
      <c r="C108" s="316" t="s">
        <v>180</v>
      </c>
      <c r="D108" s="316" t="s">
        <v>181</v>
      </c>
      <c r="E108" s="228" t="s">
        <v>361</v>
      </c>
      <c r="F108" s="316" t="s">
        <v>366</v>
      </c>
      <c r="G108" s="316" t="s">
        <v>182</v>
      </c>
      <c r="H108" s="317">
        <v>5957.92</v>
      </c>
      <c r="I108" s="317">
        <v>5137.8900000000003</v>
      </c>
      <c r="J108" s="317">
        <v>5192.8038787531405</v>
      </c>
      <c r="K108" s="317">
        <v>5957.92</v>
      </c>
      <c r="L108" s="318">
        <v>0</v>
      </c>
      <c r="M108" s="319" t="s">
        <v>183</v>
      </c>
      <c r="N108" s="318">
        <f t="shared" si="4"/>
        <v>8.2656693905335801E-4</v>
      </c>
      <c r="O108" s="318">
        <f t="shared" si="5"/>
        <v>6.8129333871989314E-2</v>
      </c>
    </row>
    <row r="109" spans="1:15">
      <c r="A109" s="316" t="s">
        <v>178</v>
      </c>
      <c r="B109" s="316" t="s">
        <v>206</v>
      </c>
      <c r="C109" s="316" t="s">
        <v>180</v>
      </c>
      <c r="D109" s="316" t="s">
        <v>181</v>
      </c>
      <c r="E109" s="228" t="s">
        <v>361</v>
      </c>
      <c r="F109" s="316" t="s">
        <v>367</v>
      </c>
      <c r="G109" s="316" t="s">
        <v>182</v>
      </c>
      <c r="H109" s="317">
        <v>4211.5200000000004</v>
      </c>
      <c r="I109" s="317">
        <v>3633.51</v>
      </c>
      <c r="J109" s="317">
        <v>3672.3453488601799</v>
      </c>
      <c r="K109" s="317">
        <v>4211.5200000000004</v>
      </c>
      <c r="L109" s="318">
        <v>0</v>
      </c>
      <c r="M109" s="319" t="s">
        <v>183</v>
      </c>
      <c r="N109" s="318">
        <f t="shared" si="4"/>
        <v>5.8454725520715092E-4</v>
      </c>
      <c r="O109" s="318">
        <f t="shared" si="5"/>
        <v>6.8129333871989314E-2</v>
      </c>
    </row>
    <row r="110" spans="1:15">
      <c r="A110" s="316" t="s">
        <v>178</v>
      </c>
      <c r="B110" s="316" t="s">
        <v>206</v>
      </c>
      <c r="C110" s="316" t="s">
        <v>180</v>
      </c>
      <c r="D110" s="316" t="s">
        <v>181</v>
      </c>
      <c r="E110" s="228" t="s">
        <v>361</v>
      </c>
      <c r="F110" s="316" t="s">
        <v>368</v>
      </c>
      <c r="G110" s="316" t="s">
        <v>182</v>
      </c>
      <c r="H110" s="317">
        <v>5765.64</v>
      </c>
      <c r="I110" s="317">
        <v>5025.0600000000004</v>
      </c>
      <c r="J110" s="317">
        <v>5078.3069830643799</v>
      </c>
      <c r="K110" s="317">
        <v>5765.64</v>
      </c>
      <c r="L110" s="318">
        <v>0</v>
      </c>
      <c r="M110" s="319" t="s">
        <v>183</v>
      </c>
      <c r="N110" s="318">
        <f t="shared" si="4"/>
        <v>8.0834184316868642E-4</v>
      </c>
      <c r="O110" s="318">
        <f t="shared" si="5"/>
        <v>6.8129333871989314E-2</v>
      </c>
    </row>
    <row r="111" spans="1:15">
      <c r="A111" s="316" t="s">
        <v>178</v>
      </c>
      <c r="B111" s="316" t="s">
        <v>206</v>
      </c>
      <c r="C111" s="316" t="s">
        <v>180</v>
      </c>
      <c r="D111" s="316" t="s">
        <v>181</v>
      </c>
      <c r="E111" s="228" t="s">
        <v>361</v>
      </c>
      <c r="F111" s="316" t="s">
        <v>369</v>
      </c>
      <c r="G111" s="316" t="s">
        <v>182</v>
      </c>
      <c r="H111" s="317">
        <v>4144.6400000000003</v>
      </c>
      <c r="I111" s="317">
        <v>3614.45</v>
      </c>
      <c r="J111" s="317">
        <v>3652.7496917578201</v>
      </c>
      <c r="K111" s="317">
        <v>4144.6400000000003</v>
      </c>
      <c r="L111" s="318">
        <v>0</v>
      </c>
      <c r="M111" s="319" t="s">
        <v>183</v>
      </c>
      <c r="N111" s="318">
        <f t="shared" si="4"/>
        <v>5.8142810750043536E-4</v>
      </c>
      <c r="O111" s="318">
        <f t="shared" si="5"/>
        <v>6.8129333871989314E-2</v>
      </c>
    </row>
    <row r="112" spans="1:15">
      <c r="A112" s="316" t="s">
        <v>178</v>
      </c>
      <c r="B112" s="316" t="s">
        <v>302</v>
      </c>
      <c r="C112" s="316" t="s">
        <v>197</v>
      </c>
      <c r="D112" s="316" t="s">
        <v>181</v>
      </c>
      <c r="E112" s="228" t="s">
        <v>210</v>
      </c>
      <c r="F112" s="316" t="s">
        <v>370</v>
      </c>
      <c r="G112" s="316" t="s">
        <v>182</v>
      </c>
      <c r="H112" s="317">
        <v>62008.22</v>
      </c>
      <c r="I112" s="317">
        <v>50572.47</v>
      </c>
      <c r="J112" s="317">
        <v>51118.9297090994</v>
      </c>
      <c r="K112" s="317">
        <v>62008.22</v>
      </c>
      <c r="L112" s="318">
        <v>0.06</v>
      </c>
      <c r="M112" s="319" t="s">
        <v>183</v>
      </c>
      <c r="N112" s="318">
        <f t="shared" si="4"/>
        <v>8.136879081880443E-3</v>
      </c>
      <c r="O112" s="318">
        <f t="shared" si="5"/>
        <v>6.2350553953451099E-2</v>
      </c>
    </row>
    <row r="113" spans="1:15">
      <c r="A113" s="316" t="s">
        <v>178</v>
      </c>
      <c r="B113" s="316" t="s">
        <v>190</v>
      </c>
      <c r="C113" s="316" t="s">
        <v>197</v>
      </c>
      <c r="D113" s="316" t="s">
        <v>181</v>
      </c>
      <c r="E113" s="228" t="s">
        <v>371</v>
      </c>
      <c r="F113" s="316" t="s">
        <v>372</v>
      </c>
      <c r="G113" s="316" t="s">
        <v>182</v>
      </c>
      <c r="H113" s="317">
        <v>125359.6</v>
      </c>
      <c r="I113" s="317">
        <v>100684.93</v>
      </c>
      <c r="J113" s="317">
        <v>101526.46894543</v>
      </c>
      <c r="K113" s="317">
        <v>125359.6</v>
      </c>
      <c r="L113" s="318">
        <v>6.25E-2</v>
      </c>
      <c r="M113" s="319" t="s">
        <v>183</v>
      </c>
      <c r="N113" s="318">
        <f t="shared" si="4"/>
        <v>1.6160522258982325E-2</v>
      </c>
      <c r="O113" s="318">
        <f t="shared" si="5"/>
        <v>5.8041179428381953E-2</v>
      </c>
    </row>
    <row r="114" spans="1:15">
      <c r="A114" s="316" t="s">
        <v>178</v>
      </c>
      <c r="B114" s="316" t="s">
        <v>302</v>
      </c>
      <c r="C114" s="316" t="s">
        <v>197</v>
      </c>
      <c r="D114" s="316" t="s">
        <v>181</v>
      </c>
      <c r="E114" s="228" t="s">
        <v>212</v>
      </c>
      <c r="F114" s="316" t="s">
        <v>308</v>
      </c>
      <c r="G114" s="316" t="s">
        <v>182</v>
      </c>
      <c r="H114" s="317">
        <v>58957.54</v>
      </c>
      <c r="I114" s="317">
        <v>50975.34</v>
      </c>
      <c r="J114" s="317">
        <v>51359.2525318396</v>
      </c>
      <c r="K114" s="317">
        <v>58957.54</v>
      </c>
      <c r="L114" s="318">
        <v>6.5000000000000002E-2</v>
      </c>
      <c r="M114" s="319" t="s">
        <v>183</v>
      </c>
      <c r="N114" s="318">
        <f t="shared" si="4"/>
        <v>8.175132577412942E-3</v>
      </c>
      <c r="O114" s="318">
        <f t="shared" si="5"/>
        <v>6.2350553953451099E-2</v>
      </c>
    </row>
    <row r="115" spans="1:15">
      <c r="A115" s="316" t="s">
        <v>201</v>
      </c>
      <c r="B115" s="316" t="s">
        <v>179</v>
      </c>
      <c r="C115" s="316" t="s">
        <v>180</v>
      </c>
      <c r="D115" s="316" t="s">
        <v>181</v>
      </c>
      <c r="E115" s="228" t="s">
        <v>373</v>
      </c>
      <c r="F115" s="316" t="s">
        <v>374</v>
      </c>
      <c r="G115" s="316" t="s">
        <v>182</v>
      </c>
      <c r="H115" s="317">
        <v>7680.6575279999997</v>
      </c>
      <c r="I115" s="317">
        <v>6123.62</v>
      </c>
      <c r="J115" s="317">
        <v>6197.2641605625604</v>
      </c>
      <c r="K115" s="317">
        <v>7680.6575279999997</v>
      </c>
      <c r="L115" s="318">
        <v>0.06</v>
      </c>
      <c r="M115" s="319" t="s">
        <v>183</v>
      </c>
      <c r="N115" s="318">
        <f t="shared" si="4"/>
        <v>9.8645236510092136E-4</v>
      </c>
      <c r="O115" s="318">
        <f t="shared" si="5"/>
        <v>9.2565041607841209E-2</v>
      </c>
    </row>
    <row r="116" spans="1:15">
      <c r="A116" s="316" t="s">
        <v>178</v>
      </c>
      <c r="B116" s="316" t="s">
        <v>206</v>
      </c>
      <c r="C116" s="316" t="s">
        <v>180</v>
      </c>
      <c r="D116" s="316" t="s">
        <v>181</v>
      </c>
      <c r="E116" s="228" t="s">
        <v>375</v>
      </c>
      <c r="F116" s="316" t="s">
        <v>376</v>
      </c>
      <c r="G116" s="316" t="s">
        <v>182</v>
      </c>
      <c r="H116" s="317">
        <v>9613.89</v>
      </c>
      <c r="I116" s="317">
        <v>8077.26</v>
      </c>
      <c r="J116" s="317">
        <v>8130.6355112026204</v>
      </c>
      <c r="K116" s="317">
        <v>9613.89</v>
      </c>
      <c r="L116" s="318">
        <v>0</v>
      </c>
      <c r="M116" s="319" t="s">
        <v>183</v>
      </c>
      <c r="N116" s="318">
        <f t="shared" si="4"/>
        <v>1.2941976365698925E-3</v>
      </c>
      <c r="O116" s="318">
        <f t="shared" si="5"/>
        <v>6.8129333871989314E-2</v>
      </c>
    </row>
    <row r="117" spans="1:15">
      <c r="A117" s="316" t="s">
        <v>178</v>
      </c>
      <c r="B117" s="316" t="s">
        <v>206</v>
      </c>
      <c r="C117" s="316" t="s">
        <v>180</v>
      </c>
      <c r="D117" s="316" t="s">
        <v>181</v>
      </c>
      <c r="E117" s="228" t="s">
        <v>375</v>
      </c>
      <c r="F117" s="316" t="s">
        <v>377</v>
      </c>
      <c r="G117" s="316" t="s">
        <v>182</v>
      </c>
      <c r="H117" s="317">
        <v>5573.59</v>
      </c>
      <c r="I117" s="317">
        <v>4688.4799999999996</v>
      </c>
      <c r="J117" s="317">
        <v>4719.4620585439197</v>
      </c>
      <c r="K117" s="317">
        <v>5573.59</v>
      </c>
      <c r="L117" s="318">
        <v>0</v>
      </c>
      <c r="M117" s="319" t="s">
        <v>183</v>
      </c>
      <c r="N117" s="318">
        <f t="shared" si="4"/>
        <v>7.5122253772576069E-4</v>
      </c>
      <c r="O117" s="318">
        <f t="shared" si="5"/>
        <v>6.8129333871989314E-2</v>
      </c>
    </row>
    <row r="118" spans="1:15">
      <c r="A118" s="316" t="s">
        <v>178</v>
      </c>
      <c r="B118" s="316" t="s">
        <v>206</v>
      </c>
      <c r="C118" s="316" t="s">
        <v>180</v>
      </c>
      <c r="D118" s="316" t="s">
        <v>181</v>
      </c>
      <c r="E118" s="228" t="s">
        <v>375</v>
      </c>
      <c r="F118" s="316" t="s">
        <v>378</v>
      </c>
      <c r="G118" s="316" t="s">
        <v>182</v>
      </c>
      <c r="H118" s="317">
        <v>4077.76</v>
      </c>
      <c r="I118" s="317">
        <v>3473.56</v>
      </c>
      <c r="J118" s="317">
        <v>3496.12408024154</v>
      </c>
      <c r="K118" s="317">
        <v>4077.76</v>
      </c>
      <c r="L118" s="318">
        <v>0</v>
      </c>
      <c r="M118" s="319" t="s">
        <v>183</v>
      </c>
      <c r="N118" s="318">
        <f t="shared" si="4"/>
        <v>5.5649715395179921E-4</v>
      </c>
      <c r="O118" s="318">
        <f t="shared" si="5"/>
        <v>6.8129333871989314E-2</v>
      </c>
    </row>
    <row r="119" spans="1:15">
      <c r="A119" s="316" t="s">
        <v>178</v>
      </c>
      <c r="B119" s="316" t="s">
        <v>206</v>
      </c>
      <c r="C119" s="316" t="s">
        <v>180</v>
      </c>
      <c r="D119" s="316" t="s">
        <v>181</v>
      </c>
      <c r="E119" s="228" t="s">
        <v>375</v>
      </c>
      <c r="F119" s="316" t="s">
        <v>379</v>
      </c>
      <c r="G119" s="316" t="s">
        <v>182</v>
      </c>
      <c r="H119" s="317">
        <v>5957.92</v>
      </c>
      <c r="I119" s="317">
        <v>5070.5600000000004</v>
      </c>
      <c r="J119" s="317">
        <v>5103.4978841295297</v>
      </c>
      <c r="K119" s="317">
        <v>5957.92</v>
      </c>
      <c r="L119" s="318">
        <v>0</v>
      </c>
      <c r="M119" s="319" t="s">
        <v>183</v>
      </c>
      <c r="N119" s="318">
        <f t="shared" si="4"/>
        <v>8.1235161639940906E-4</v>
      </c>
      <c r="O119" s="318">
        <f t="shared" si="5"/>
        <v>6.8129333871989314E-2</v>
      </c>
    </row>
    <row r="120" spans="1:15">
      <c r="A120" s="316" t="s">
        <v>178</v>
      </c>
      <c r="B120" s="316" t="s">
        <v>206</v>
      </c>
      <c r="C120" s="316" t="s">
        <v>180</v>
      </c>
      <c r="D120" s="316" t="s">
        <v>181</v>
      </c>
      <c r="E120" s="228" t="s">
        <v>375</v>
      </c>
      <c r="F120" s="316" t="s">
        <v>380</v>
      </c>
      <c r="G120" s="316" t="s">
        <v>182</v>
      </c>
      <c r="H120" s="317">
        <v>9939.5400000000009</v>
      </c>
      <c r="I120" s="317">
        <v>8450.25</v>
      </c>
      <c r="J120" s="317">
        <v>8505.1422043543007</v>
      </c>
      <c r="K120" s="317">
        <v>9939.5400000000009</v>
      </c>
      <c r="L120" s="318">
        <v>0</v>
      </c>
      <c r="M120" s="319" t="s">
        <v>183</v>
      </c>
      <c r="N120" s="318">
        <f t="shared" si="4"/>
        <v>1.3538099112178825E-3</v>
      </c>
      <c r="O120" s="318">
        <f t="shared" si="5"/>
        <v>6.8129333871989314E-2</v>
      </c>
    </row>
    <row r="121" spans="1:15">
      <c r="A121" s="316" t="s">
        <v>178</v>
      </c>
      <c r="B121" s="316" t="s">
        <v>206</v>
      </c>
      <c r="C121" s="316" t="s">
        <v>180</v>
      </c>
      <c r="D121" s="316" t="s">
        <v>181</v>
      </c>
      <c r="E121" s="228" t="s">
        <v>375</v>
      </c>
      <c r="F121" s="316" t="s">
        <v>381</v>
      </c>
      <c r="G121" s="316" t="s">
        <v>182</v>
      </c>
      <c r="H121" s="317">
        <v>3944.16</v>
      </c>
      <c r="I121" s="317">
        <v>3330.04</v>
      </c>
      <c r="J121" s="317">
        <v>3351.6717360591801</v>
      </c>
      <c r="K121" s="317">
        <v>3944.16</v>
      </c>
      <c r="L121" s="318">
        <v>0</v>
      </c>
      <c r="M121" s="319" t="s">
        <v>183</v>
      </c>
      <c r="N121" s="318">
        <f t="shared" si="4"/>
        <v>5.3350388581424634E-4</v>
      </c>
      <c r="O121" s="318">
        <f t="shared" si="5"/>
        <v>6.8129333871989314E-2</v>
      </c>
    </row>
    <row r="122" spans="1:15">
      <c r="A122" s="316" t="s">
        <v>178</v>
      </c>
      <c r="B122" s="316" t="s">
        <v>206</v>
      </c>
      <c r="C122" s="316" t="s">
        <v>180</v>
      </c>
      <c r="D122" s="316" t="s">
        <v>181</v>
      </c>
      <c r="E122" s="228" t="s">
        <v>375</v>
      </c>
      <c r="F122" s="316" t="s">
        <v>382</v>
      </c>
      <c r="G122" s="316" t="s">
        <v>182</v>
      </c>
      <c r="H122" s="317">
        <v>4077.76</v>
      </c>
      <c r="I122" s="317">
        <v>3400.9</v>
      </c>
      <c r="J122" s="317">
        <v>3423.3734657406198</v>
      </c>
      <c r="K122" s="317">
        <v>4077.76</v>
      </c>
      <c r="L122" s="318">
        <v>0</v>
      </c>
      <c r="M122" s="319" t="s">
        <v>183</v>
      </c>
      <c r="N122" s="318">
        <f t="shared" si="4"/>
        <v>5.449170415219196E-4</v>
      </c>
      <c r="O122" s="318">
        <f t="shared" si="5"/>
        <v>6.8129333871989314E-2</v>
      </c>
    </row>
    <row r="123" spans="1:15">
      <c r="A123" s="316" t="s">
        <v>178</v>
      </c>
      <c r="B123" s="316" t="s">
        <v>206</v>
      </c>
      <c r="C123" s="316" t="s">
        <v>180</v>
      </c>
      <c r="D123" s="316" t="s">
        <v>181</v>
      </c>
      <c r="E123" s="228" t="s">
        <v>375</v>
      </c>
      <c r="F123" s="316" t="s">
        <v>383</v>
      </c>
      <c r="G123" s="316" t="s">
        <v>182</v>
      </c>
      <c r="H123" s="317">
        <v>5861.78</v>
      </c>
      <c r="I123" s="317">
        <v>4885.05</v>
      </c>
      <c r="J123" s="317">
        <v>4917.3309070366204</v>
      </c>
      <c r="K123" s="317">
        <v>5861.78</v>
      </c>
      <c r="L123" s="318">
        <v>0</v>
      </c>
      <c r="M123" s="319" t="s">
        <v>183</v>
      </c>
      <c r="N123" s="318">
        <f t="shared" si="4"/>
        <v>7.8271840243611737E-4</v>
      </c>
      <c r="O123" s="318">
        <f t="shared" si="5"/>
        <v>6.8129333871989314E-2</v>
      </c>
    </row>
    <row r="124" spans="1:15">
      <c r="A124" s="316" t="s">
        <v>178</v>
      </c>
      <c r="B124" s="316" t="s">
        <v>206</v>
      </c>
      <c r="C124" s="316" t="s">
        <v>180</v>
      </c>
      <c r="D124" s="316" t="s">
        <v>181</v>
      </c>
      <c r="E124" s="228" t="s">
        <v>375</v>
      </c>
      <c r="F124" s="316" t="s">
        <v>341</v>
      </c>
      <c r="G124" s="316" t="s">
        <v>182</v>
      </c>
      <c r="H124" s="317">
        <v>9939.5400000000009</v>
      </c>
      <c r="I124" s="317">
        <v>8273.2000000000007</v>
      </c>
      <c r="J124" s="317">
        <v>8327.8702082951295</v>
      </c>
      <c r="K124" s="317">
        <v>9939.5400000000009</v>
      </c>
      <c r="L124" s="318">
        <v>0</v>
      </c>
      <c r="M124" s="319" t="s">
        <v>183</v>
      </c>
      <c r="N124" s="318">
        <f t="shared" si="4"/>
        <v>1.3255925599402734E-3</v>
      </c>
      <c r="O124" s="318">
        <f t="shared" si="5"/>
        <v>6.8129333871989314E-2</v>
      </c>
    </row>
    <row r="125" spans="1:15">
      <c r="A125" s="316" t="s">
        <v>178</v>
      </c>
      <c r="B125" s="316" t="s">
        <v>206</v>
      </c>
      <c r="C125" s="316" t="s">
        <v>180</v>
      </c>
      <c r="D125" s="316" t="s">
        <v>181</v>
      </c>
      <c r="E125" s="228" t="s">
        <v>375</v>
      </c>
      <c r="F125" s="316" t="s">
        <v>384</v>
      </c>
      <c r="G125" s="316" t="s">
        <v>182</v>
      </c>
      <c r="H125" s="317">
        <v>4077.76</v>
      </c>
      <c r="I125" s="317">
        <v>3369.27</v>
      </c>
      <c r="J125" s="317">
        <v>3391.53451770837</v>
      </c>
      <c r="K125" s="317">
        <v>4077.76</v>
      </c>
      <c r="L125" s="318">
        <v>0</v>
      </c>
      <c r="M125" s="319" t="s">
        <v>183</v>
      </c>
      <c r="N125" s="318">
        <f t="shared" si="4"/>
        <v>5.3984906236611619E-4</v>
      </c>
      <c r="O125" s="318">
        <f t="shared" si="5"/>
        <v>6.8129333871989314E-2</v>
      </c>
    </row>
    <row r="126" spans="1:15">
      <c r="A126" s="316" t="s">
        <v>178</v>
      </c>
      <c r="B126" s="316" t="s">
        <v>206</v>
      </c>
      <c r="C126" s="316" t="s">
        <v>180</v>
      </c>
      <c r="D126" s="316" t="s">
        <v>181</v>
      </c>
      <c r="E126" s="228" t="s">
        <v>375</v>
      </c>
      <c r="F126" s="316" t="s">
        <v>385</v>
      </c>
      <c r="G126" s="316" t="s">
        <v>182</v>
      </c>
      <c r="H126" s="317">
        <v>6054.06</v>
      </c>
      <c r="I126" s="317">
        <v>4996.84</v>
      </c>
      <c r="J126" s="317">
        <v>5029.8595971898603</v>
      </c>
      <c r="K126" s="317">
        <v>6054.06</v>
      </c>
      <c r="L126" s="318">
        <v>0</v>
      </c>
      <c r="M126" s="319" t="s">
        <v>183</v>
      </c>
      <c r="N126" s="318">
        <f t="shared" si="4"/>
        <v>8.0063020830196507E-4</v>
      </c>
      <c r="O126" s="318">
        <f t="shared" si="5"/>
        <v>6.8129333871989314E-2</v>
      </c>
    </row>
    <row r="127" spans="1:15">
      <c r="A127" s="316" t="s">
        <v>178</v>
      </c>
      <c r="B127" s="316" t="s">
        <v>206</v>
      </c>
      <c r="C127" s="316" t="s">
        <v>180</v>
      </c>
      <c r="D127" s="316" t="s">
        <v>181</v>
      </c>
      <c r="E127" s="228" t="s">
        <v>375</v>
      </c>
      <c r="F127" s="316" t="s">
        <v>386</v>
      </c>
      <c r="G127" s="316" t="s">
        <v>182</v>
      </c>
      <c r="H127" s="317">
        <v>10102.56</v>
      </c>
      <c r="I127" s="317">
        <v>8329.41</v>
      </c>
      <c r="J127" s="317">
        <v>8384.4517177530706</v>
      </c>
      <c r="K127" s="317">
        <v>10102.56</v>
      </c>
      <c r="L127" s="318">
        <v>0</v>
      </c>
      <c r="M127" s="319" t="s">
        <v>183</v>
      </c>
      <c r="N127" s="318">
        <f t="shared" si="4"/>
        <v>1.3345989476590597E-3</v>
      </c>
      <c r="O127" s="318">
        <f t="shared" si="5"/>
        <v>6.8129333871989314E-2</v>
      </c>
    </row>
    <row r="128" spans="1:15">
      <c r="A128" s="316" t="s">
        <v>184</v>
      </c>
      <c r="B128" s="316" t="s">
        <v>219</v>
      </c>
      <c r="C128" s="316" t="s">
        <v>180</v>
      </c>
      <c r="D128" s="316" t="s">
        <v>181</v>
      </c>
      <c r="E128" s="228" t="s">
        <v>373</v>
      </c>
      <c r="F128" s="316" t="s">
        <v>387</v>
      </c>
      <c r="G128" s="316" t="s">
        <v>182</v>
      </c>
      <c r="H128" s="317">
        <v>3312.643826</v>
      </c>
      <c r="I128" s="317">
        <v>1977.43</v>
      </c>
      <c r="J128" s="317">
        <v>2024.86096446752</v>
      </c>
      <c r="K128" s="317">
        <v>3312.643826</v>
      </c>
      <c r="L128" s="318">
        <v>6.7500000000000004E-2</v>
      </c>
      <c r="M128" s="319" t="s">
        <v>183</v>
      </c>
      <c r="N128" s="318">
        <f t="shared" si="4"/>
        <v>3.2230817271119847E-4</v>
      </c>
      <c r="O128" s="318">
        <f t="shared" si="5"/>
        <v>3.5389238832042293E-2</v>
      </c>
    </row>
    <row r="129" spans="1:15">
      <c r="A129" s="316" t="s">
        <v>178</v>
      </c>
      <c r="B129" s="316" t="s">
        <v>206</v>
      </c>
      <c r="C129" s="316" t="s">
        <v>180</v>
      </c>
      <c r="D129" s="316" t="s">
        <v>181</v>
      </c>
      <c r="E129" s="228" t="s">
        <v>388</v>
      </c>
      <c r="F129" s="316" t="s">
        <v>389</v>
      </c>
      <c r="G129" s="316" t="s">
        <v>182</v>
      </c>
      <c r="H129" s="317">
        <v>5861.78</v>
      </c>
      <c r="I129" s="317">
        <v>4756.25</v>
      </c>
      <c r="J129" s="317">
        <v>4772.4405287134005</v>
      </c>
      <c r="K129" s="317">
        <v>5861.78</v>
      </c>
      <c r="L129" s="318">
        <v>0</v>
      </c>
      <c r="M129" s="319" t="s">
        <v>183</v>
      </c>
      <c r="N129" s="318">
        <f t="shared" si="4"/>
        <v>7.5965541001329104E-4</v>
      </c>
      <c r="O129" s="318">
        <f t="shared" si="5"/>
        <v>6.8129333871989314E-2</v>
      </c>
    </row>
    <row r="130" spans="1:15">
      <c r="A130" s="316" t="s">
        <v>178</v>
      </c>
      <c r="B130" s="316" t="s">
        <v>206</v>
      </c>
      <c r="C130" s="316" t="s">
        <v>180</v>
      </c>
      <c r="D130" s="316" t="s">
        <v>181</v>
      </c>
      <c r="E130" s="228" t="s">
        <v>388</v>
      </c>
      <c r="F130" s="316" t="s">
        <v>390</v>
      </c>
      <c r="G130" s="316" t="s">
        <v>182</v>
      </c>
      <c r="H130" s="317">
        <v>9613.89</v>
      </c>
      <c r="I130" s="317">
        <v>7777.37</v>
      </c>
      <c r="J130" s="317">
        <v>7804.0667522185304</v>
      </c>
      <c r="K130" s="317">
        <v>9613.89</v>
      </c>
      <c r="L130" s="318">
        <v>0</v>
      </c>
      <c r="M130" s="319" t="s">
        <v>183</v>
      </c>
      <c r="N130" s="318">
        <f t="shared" si="4"/>
        <v>1.242215904579516E-3</v>
      </c>
      <c r="O130" s="318">
        <f t="shared" si="5"/>
        <v>6.8129333871989314E-2</v>
      </c>
    </row>
    <row r="131" spans="1:15">
      <c r="A131" s="316" t="s">
        <v>178</v>
      </c>
      <c r="B131" s="316" t="s">
        <v>219</v>
      </c>
      <c r="C131" s="316" t="s">
        <v>180</v>
      </c>
      <c r="D131" s="316" t="s">
        <v>181</v>
      </c>
      <c r="E131" s="228" t="s">
        <v>391</v>
      </c>
      <c r="F131" s="316" t="s">
        <v>392</v>
      </c>
      <c r="G131" s="316" t="s">
        <v>182</v>
      </c>
      <c r="H131" s="317">
        <v>222438.38</v>
      </c>
      <c r="I131" s="317">
        <v>197500</v>
      </c>
      <c r="J131" s="317">
        <v>198019.67607529901</v>
      </c>
      <c r="K131" s="317">
        <v>222438.38</v>
      </c>
      <c r="L131" s="318">
        <v>4.4999999999999998E-2</v>
      </c>
      <c r="M131" s="319" t="s">
        <v>183</v>
      </c>
      <c r="N131" s="318">
        <f t="shared" si="4"/>
        <v>3.1519872759993052E-2</v>
      </c>
      <c r="O131" s="318">
        <f t="shared" si="5"/>
        <v>3.5389238832042293E-2</v>
      </c>
    </row>
    <row r="132" spans="1:15">
      <c r="A132" s="316" t="s">
        <v>201</v>
      </c>
      <c r="B132" s="316" t="s">
        <v>179</v>
      </c>
      <c r="C132" s="316" t="s">
        <v>180</v>
      </c>
      <c r="D132" s="316" t="s">
        <v>181</v>
      </c>
      <c r="E132" s="228" t="s">
        <v>393</v>
      </c>
      <c r="F132" s="316" t="s">
        <v>346</v>
      </c>
      <c r="G132" s="316" t="s">
        <v>182</v>
      </c>
      <c r="H132" s="317">
        <v>212906.67754999999</v>
      </c>
      <c r="I132" s="317">
        <v>182560.88</v>
      </c>
      <c r="J132" s="317">
        <v>183019.98040665299</v>
      </c>
      <c r="K132" s="317">
        <v>212906.67754999999</v>
      </c>
      <c r="L132" s="318">
        <v>5.7500000000000002E-2</v>
      </c>
      <c r="M132" s="319" t="s">
        <v>183</v>
      </c>
      <c r="N132" s="318">
        <f t="shared" si="4"/>
        <v>2.9132289322402947E-2</v>
      </c>
      <c r="O132" s="318">
        <f t="shared" si="5"/>
        <v>9.2565041607841209E-2</v>
      </c>
    </row>
    <row r="133" spans="1:15">
      <c r="A133" s="316" t="s">
        <v>178</v>
      </c>
      <c r="B133" s="316" t="s">
        <v>190</v>
      </c>
      <c r="C133" s="316" t="s">
        <v>197</v>
      </c>
      <c r="D133" s="316" t="s">
        <v>181</v>
      </c>
      <c r="E133" s="228" t="s">
        <v>393</v>
      </c>
      <c r="F133" s="316" t="s">
        <v>394</v>
      </c>
      <c r="G133" s="316" t="s">
        <v>182</v>
      </c>
      <c r="H133" s="317">
        <v>59995.57</v>
      </c>
      <c r="I133" s="317">
        <v>51780.4</v>
      </c>
      <c r="J133" s="317">
        <v>51925.780415385299</v>
      </c>
      <c r="K133" s="317">
        <v>59995.57</v>
      </c>
      <c r="L133" s="318">
        <v>6.7500000000000004E-2</v>
      </c>
      <c r="M133" s="319" t="s">
        <v>183</v>
      </c>
      <c r="N133" s="318">
        <f t="shared" ref="N133:N135" si="6">+J133/$E$138</f>
        <v>8.2653099131114339E-3</v>
      </c>
      <c r="O133" s="318">
        <f t="shared" si="5"/>
        <v>5.8041179428381953E-2</v>
      </c>
    </row>
    <row r="134" spans="1:15">
      <c r="A134" s="316" t="s">
        <v>178</v>
      </c>
      <c r="B134" s="316" t="s">
        <v>190</v>
      </c>
      <c r="C134" s="316" t="s">
        <v>197</v>
      </c>
      <c r="D134" s="316" t="s">
        <v>181</v>
      </c>
      <c r="E134" s="228" t="s">
        <v>393</v>
      </c>
      <c r="F134" s="316" t="s">
        <v>395</v>
      </c>
      <c r="G134" s="316" t="s">
        <v>182</v>
      </c>
      <c r="H134" s="317">
        <v>61931.56</v>
      </c>
      <c r="I134" s="317">
        <v>51115.02</v>
      </c>
      <c r="J134" s="317">
        <v>51259.720872178303</v>
      </c>
      <c r="K134" s="317">
        <v>61931.56</v>
      </c>
      <c r="L134" s="318">
        <v>6.5000000000000002E-2</v>
      </c>
      <c r="M134" s="319" t="s">
        <v>183</v>
      </c>
      <c r="N134" s="318">
        <f t="shared" si="6"/>
        <v>8.1592895798366719E-3</v>
      </c>
      <c r="O134" s="318">
        <f t="shared" si="5"/>
        <v>5.8041179428381953E-2</v>
      </c>
    </row>
    <row r="135" spans="1:15">
      <c r="A135" s="316" t="s">
        <v>201</v>
      </c>
      <c r="B135" s="316" t="s">
        <v>179</v>
      </c>
      <c r="C135" s="316" t="s">
        <v>180</v>
      </c>
      <c r="D135" s="316" t="s">
        <v>181</v>
      </c>
      <c r="E135" s="228" t="s">
        <v>396</v>
      </c>
      <c r="F135" s="316" t="s">
        <v>346</v>
      </c>
      <c r="G135" s="316" t="s">
        <v>182</v>
      </c>
      <c r="H135" s="317">
        <v>121660.9586</v>
      </c>
      <c r="I135" s="317">
        <v>103893.33</v>
      </c>
      <c r="J135" s="317">
        <v>104591.163417761</v>
      </c>
      <c r="K135" s="317">
        <v>121660.9586</v>
      </c>
      <c r="L135" s="318">
        <v>5.7500000000000002E-2</v>
      </c>
      <c r="M135" s="319" t="s">
        <v>183</v>
      </c>
      <c r="N135" s="318">
        <f t="shared" si="6"/>
        <v>1.664834640722199E-2</v>
      </c>
      <c r="O135" s="318">
        <f t="shared" si="5"/>
        <v>9.2565041607841209E-2</v>
      </c>
    </row>
    <row r="136" spans="1:15">
      <c r="A136" s="389" t="s">
        <v>159</v>
      </c>
      <c r="B136" s="389"/>
      <c r="C136" s="389"/>
      <c r="D136" s="389"/>
      <c r="E136" s="389"/>
      <c r="F136" s="389"/>
      <c r="G136" s="389"/>
      <c r="H136" s="389"/>
      <c r="I136" s="390"/>
      <c r="J136" s="321">
        <f>SUM(J4:J135)</f>
        <v>5787019.8665785482</v>
      </c>
      <c r="K136" s="391"/>
      <c r="L136" s="389"/>
      <c r="M136" s="389"/>
      <c r="N136" s="389"/>
      <c r="O136" s="390"/>
    </row>
    <row r="137" spans="1:15">
      <c r="E137" s="35"/>
    </row>
    <row r="138" spans="1:15">
      <c r="A138" s="229" t="s">
        <v>397</v>
      </c>
      <c r="B138" s="196"/>
      <c r="C138" s="196"/>
      <c r="D138" s="196"/>
      <c r="E138" s="322">
        <v>6282375.4900000002</v>
      </c>
    </row>
  </sheetData>
  <mergeCells count="3">
    <mergeCell ref="A2:I2"/>
    <mergeCell ref="A136:I136"/>
    <mergeCell ref="K136:O13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5"/>
  <sheetViews>
    <sheetView showGridLines="0" workbookViewId="0">
      <selection activeCell="B28" sqref="B28"/>
    </sheetView>
  </sheetViews>
  <sheetFormatPr baseColWidth="10" defaultColWidth="9.140625" defaultRowHeight="14.25"/>
  <cols>
    <col min="1" max="1" width="3.7109375" style="2" customWidth="1"/>
    <col min="2" max="2" width="70.85546875" style="2" customWidth="1"/>
    <col min="3" max="3" width="19.85546875" style="2" customWidth="1"/>
    <col min="4" max="4" width="1.28515625" style="2" customWidth="1"/>
    <col min="5" max="5" width="16.140625" style="2" customWidth="1"/>
    <col min="6" max="6" width="6.5703125" style="27" customWidth="1"/>
    <col min="7" max="7" width="7.42578125" style="27" customWidth="1"/>
    <col min="8" max="8" width="19.7109375" style="27" customWidth="1"/>
    <col min="9" max="9" width="12.28515625" style="27" bestFit="1" customWidth="1"/>
    <col min="10" max="10" width="12.85546875" style="27" bestFit="1" customWidth="1"/>
    <col min="11" max="16384" width="9.140625" style="27"/>
  </cols>
  <sheetData>
    <row r="1" spans="1:9" ht="15">
      <c r="B1" s="21"/>
      <c r="C1" s="21"/>
      <c r="E1" s="21"/>
      <c r="F1" s="21"/>
      <c r="G1" s="21"/>
      <c r="H1" s="50"/>
    </row>
    <row r="2" spans="1:9">
      <c r="B2" s="94"/>
      <c r="C2" s="95"/>
      <c r="D2" s="62"/>
      <c r="E2" s="342"/>
      <c r="F2" s="342"/>
      <c r="G2" s="343"/>
      <c r="H2" s="343"/>
    </row>
    <row r="3" spans="1:9" ht="26.25">
      <c r="B3" s="340" t="s">
        <v>0</v>
      </c>
      <c r="C3" s="340"/>
      <c r="D3" s="340"/>
      <c r="E3" s="340"/>
      <c r="F3" s="340"/>
      <c r="G3" s="59"/>
      <c r="H3" s="59"/>
    </row>
    <row r="4" spans="1:9" ht="18">
      <c r="A4" s="27"/>
      <c r="B4" s="341" t="str">
        <f>+"ESTADO DE FLUJO DE EFECTIVO AL "&amp;UPPER(TEXT(indice!O3,"DD \D\E MMMM \D\E AAAA"))</f>
        <v>ESTADO DE FLUJO DE EFECTIVO AL 31 DE MARZO DE 2020</v>
      </c>
      <c r="C4" s="341"/>
      <c r="D4" s="341"/>
      <c r="E4" s="341"/>
      <c r="F4" s="341"/>
    </row>
    <row r="5" spans="1:9" ht="15">
      <c r="A5" s="5"/>
      <c r="B5" s="96"/>
      <c r="C5" s="344">
        <f>+indice!$P$3</f>
        <v>2020</v>
      </c>
      <c r="D5" s="60"/>
      <c r="E5" s="346">
        <f>+indice!$P$2</f>
        <v>2019</v>
      </c>
      <c r="F5" s="97"/>
      <c r="G5" s="38"/>
      <c r="H5" s="38"/>
      <c r="I5" s="38"/>
    </row>
    <row r="6" spans="1:9" s="45" customFormat="1" ht="15">
      <c r="A6" s="2"/>
      <c r="B6" s="69"/>
      <c r="C6" s="345"/>
      <c r="D6" s="98"/>
      <c r="E6" s="347"/>
      <c r="F6" s="72"/>
      <c r="G6" s="46"/>
      <c r="H6" s="46"/>
      <c r="I6" s="46"/>
    </row>
    <row r="7" spans="1:9" s="45" customFormat="1" ht="15">
      <c r="A7" s="2"/>
      <c r="B7" s="61"/>
      <c r="C7" s="3" t="s">
        <v>64</v>
      </c>
      <c r="D7" s="64"/>
      <c r="E7" s="3" t="s">
        <v>64</v>
      </c>
      <c r="F7" s="63"/>
      <c r="G7" s="46"/>
      <c r="H7" s="46"/>
      <c r="I7" s="46"/>
    </row>
    <row r="8" spans="1:9" s="45" customFormat="1" ht="15">
      <c r="A8" s="2"/>
      <c r="B8" s="61"/>
      <c r="C8" s="231"/>
      <c r="D8" s="231"/>
      <c r="E8" s="231"/>
      <c r="F8" s="63"/>
      <c r="G8" s="46"/>
      <c r="H8" s="46"/>
      <c r="I8" s="46"/>
    </row>
    <row r="9" spans="1:9" s="45" customFormat="1" ht="15">
      <c r="A9" s="2"/>
      <c r="B9" s="66" t="s">
        <v>2</v>
      </c>
      <c r="C9" s="232">
        <f>+E24</f>
        <v>25122.750000000575</v>
      </c>
      <c r="D9" s="231"/>
      <c r="E9" s="232">
        <v>6431.01</v>
      </c>
      <c r="F9" s="63"/>
      <c r="G9" s="46"/>
      <c r="H9" s="46"/>
      <c r="I9" s="46"/>
    </row>
    <row r="10" spans="1:9" s="45" customFormat="1" ht="15">
      <c r="A10" s="2"/>
      <c r="B10" s="200" t="s">
        <v>3</v>
      </c>
      <c r="C10" s="231"/>
      <c r="D10" s="231"/>
      <c r="E10" s="231"/>
      <c r="F10" s="63"/>
      <c r="G10" s="46"/>
      <c r="H10" s="46"/>
      <c r="I10" s="46"/>
    </row>
    <row r="11" spans="1:9" s="45" customFormat="1" ht="15">
      <c r="A11" s="5"/>
      <c r="B11" s="66" t="s">
        <v>4</v>
      </c>
      <c r="C11" s="233"/>
      <c r="D11" s="233"/>
      <c r="E11" s="233"/>
      <c r="F11" s="63"/>
      <c r="G11" s="46"/>
      <c r="H11" s="46"/>
      <c r="I11" s="46"/>
    </row>
    <row r="12" spans="1:9" s="45" customFormat="1" ht="15">
      <c r="A12" s="5"/>
      <c r="B12" s="66" t="s">
        <v>5</v>
      </c>
      <c r="C12" s="233"/>
      <c r="D12" s="233"/>
      <c r="E12" s="233"/>
      <c r="F12" s="63"/>
      <c r="G12" s="46"/>
      <c r="H12" s="46"/>
      <c r="I12" s="46"/>
    </row>
    <row r="13" spans="1:9" s="45" customFormat="1">
      <c r="A13" s="2"/>
      <c r="B13" s="61" t="s">
        <v>6</v>
      </c>
      <c r="C13" s="233">
        <v>-3838059.9</v>
      </c>
      <c r="D13" s="233"/>
      <c r="E13" s="233">
        <v>-1066772.83</v>
      </c>
      <c r="F13" s="63"/>
      <c r="G13" s="46"/>
      <c r="H13" s="47"/>
      <c r="I13" s="46"/>
    </row>
    <row r="14" spans="1:9" s="45" customFormat="1">
      <c r="A14" s="2"/>
      <c r="B14" s="61" t="s">
        <v>7</v>
      </c>
      <c r="C14" s="233">
        <v>0</v>
      </c>
      <c r="D14" s="233"/>
      <c r="E14" s="233">
        <v>80408.31</v>
      </c>
      <c r="F14" s="63"/>
      <c r="G14" s="46"/>
      <c r="H14" s="46"/>
      <c r="I14" s="46"/>
    </row>
    <row r="15" spans="1:9" s="45" customFormat="1">
      <c r="A15" s="2"/>
      <c r="B15" s="61" t="s">
        <v>65</v>
      </c>
      <c r="C15" s="233">
        <v>0</v>
      </c>
      <c r="D15" s="233"/>
      <c r="E15" s="233">
        <v>0</v>
      </c>
      <c r="F15" s="63"/>
      <c r="G15" s="46"/>
      <c r="H15" s="46"/>
      <c r="I15" s="46"/>
    </row>
    <row r="16" spans="1:9" s="45" customFormat="1" ht="15">
      <c r="A16" s="2"/>
      <c r="B16" s="61" t="s">
        <v>9</v>
      </c>
      <c r="C16" s="233">
        <v>6171.58</v>
      </c>
      <c r="D16" s="233"/>
      <c r="E16" s="234">
        <v>-4058.38</v>
      </c>
      <c r="F16" s="63"/>
      <c r="G16" s="46"/>
      <c r="H16" s="46"/>
      <c r="I16" s="46"/>
    </row>
    <row r="17" spans="1:10" s="45" customFormat="1" ht="15">
      <c r="A17" s="2"/>
      <c r="B17" s="66" t="s">
        <v>10</v>
      </c>
      <c r="C17" s="235">
        <f>+C13+C14+C15+C16</f>
        <v>-3831888.32</v>
      </c>
      <c r="D17" s="231"/>
      <c r="E17" s="235">
        <f>+E13+E14+E15+E16</f>
        <v>-990422.9</v>
      </c>
      <c r="F17" s="63"/>
      <c r="G17" s="46"/>
      <c r="H17" s="46"/>
      <c r="I17" s="46"/>
    </row>
    <row r="18" spans="1:10" s="45" customFormat="1">
      <c r="A18" s="2"/>
      <c r="B18" s="61"/>
      <c r="C18" s="233"/>
      <c r="D18" s="233"/>
      <c r="E18" s="233"/>
      <c r="F18" s="63"/>
      <c r="G18" s="46"/>
      <c r="H18" s="46"/>
      <c r="I18" s="46"/>
    </row>
    <row r="19" spans="1:10" s="45" customFormat="1">
      <c r="A19" s="2"/>
      <c r="B19" s="74" t="s">
        <v>11</v>
      </c>
      <c r="C19" s="233"/>
      <c r="D19" s="233"/>
      <c r="E19" s="233"/>
      <c r="F19" s="63"/>
      <c r="G19" s="46"/>
      <c r="H19" s="46"/>
      <c r="I19" s="46"/>
    </row>
    <row r="20" spans="1:10" s="45" customFormat="1" ht="15">
      <c r="A20" s="5"/>
      <c r="B20" s="66" t="s">
        <v>12</v>
      </c>
      <c r="C20" s="233"/>
      <c r="D20" s="233"/>
      <c r="E20" s="233"/>
      <c r="F20" s="63"/>
      <c r="G20" s="46"/>
      <c r="H20" s="46"/>
      <c r="I20" s="46"/>
    </row>
    <row r="21" spans="1:10" s="45" customFormat="1" ht="15">
      <c r="A21" s="5"/>
      <c r="B21" s="61" t="s">
        <v>13</v>
      </c>
      <c r="C21" s="233">
        <v>4310983.8100000005</v>
      </c>
      <c r="D21" s="233"/>
      <c r="E21" s="233">
        <v>10908240.300000001</v>
      </c>
      <c r="F21" s="63"/>
      <c r="G21" s="46"/>
      <c r="H21" s="46"/>
      <c r="I21" s="46"/>
    </row>
    <row r="22" spans="1:10" s="45" customFormat="1">
      <c r="A22" s="2"/>
      <c r="B22" s="61" t="s">
        <v>14</v>
      </c>
      <c r="C22" s="236">
        <v>0</v>
      </c>
      <c r="D22" s="233"/>
      <c r="E22" s="236">
        <v>-9899125.6600000001</v>
      </c>
      <c r="F22" s="63"/>
    </row>
    <row r="23" spans="1:10" s="45" customFormat="1">
      <c r="A23" s="2"/>
      <c r="B23" s="61" t="s">
        <v>15</v>
      </c>
      <c r="C23" s="233">
        <f>+C21+C22</f>
        <v>4310983.8100000005</v>
      </c>
      <c r="D23" s="233"/>
      <c r="E23" s="233">
        <f>+E21+E22</f>
        <v>1009114.6400000006</v>
      </c>
      <c r="F23" s="63"/>
    </row>
    <row r="24" spans="1:10" s="45" customFormat="1" ht="15.75" thickBot="1">
      <c r="A24" s="5"/>
      <c r="B24" s="66" t="s">
        <v>16</v>
      </c>
      <c r="C24" s="237">
        <f>+C23+C17+C9</f>
        <v>504218.24000000127</v>
      </c>
      <c r="D24" s="231"/>
      <c r="E24" s="237">
        <f>+E23+E17+E9</f>
        <v>25122.750000000575</v>
      </c>
      <c r="F24" s="63"/>
      <c r="I24" s="46"/>
      <c r="J24" s="46"/>
    </row>
    <row r="25" spans="1:10" s="45" customFormat="1" ht="15" thickTop="1">
      <c r="A25" s="2"/>
      <c r="B25" s="61"/>
      <c r="C25" s="68"/>
      <c r="D25" s="67"/>
      <c r="E25" s="67"/>
      <c r="F25" s="63"/>
      <c r="I25" s="46"/>
    </row>
    <row r="26" spans="1:10" s="45" customFormat="1">
      <c r="A26" s="2"/>
      <c r="B26" s="69"/>
      <c r="C26" s="70"/>
      <c r="D26" s="71"/>
      <c r="E26" s="71"/>
      <c r="F26" s="72"/>
    </row>
    <row r="27" spans="1:10" s="45" customFormat="1">
      <c r="A27" s="2"/>
      <c r="B27" s="2"/>
      <c r="C27" s="6"/>
      <c r="D27" s="6"/>
      <c r="E27" s="6"/>
    </row>
    <row r="28" spans="1:10">
      <c r="B28" s="2" t="s">
        <v>398</v>
      </c>
      <c r="C28" s="8"/>
      <c r="D28" s="48"/>
      <c r="E28" s="48"/>
      <c r="H28" s="53"/>
    </row>
    <row r="29" spans="1:10" ht="15">
      <c r="B29" s="20"/>
      <c r="C29" s="31"/>
      <c r="D29" s="38"/>
      <c r="E29" s="38"/>
      <c r="F29" s="38"/>
      <c r="G29" s="38"/>
      <c r="H29" s="38"/>
      <c r="I29" s="38"/>
    </row>
    <row r="30" spans="1:10" ht="15">
      <c r="B30" s="5"/>
      <c r="C30" s="48"/>
      <c r="D30" s="48"/>
      <c r="E30" s="48"/>
    </row>
    <row r="31" spans="1:10" ht="15">
      <c r="B31" s="20"/>
      <c r="C31" s="48"/>
      <c r="D31" s="48"/>
      <c r="E31" s="48"/>
    </row>
    <row r="32" spans="1:10">
      <c r="C32" s="48"/>
      <c r="D32" s="48"/>
      <c r="E32" s="48"/>
    </row>
    <row r="33" spans="2:7" ht="15">
      <c r="B33" s="49"/>
      <c r="C33" s="339"/>
      <c r="D33" s="339"/>
      <c r="E33" s="339"/>
      <c r="F33" s="339"/>
      <c r="G33" s="339"/>
    </row>
    <row r="34" spans="2:7" ht="15">
      <c r="B34" s="49"/>
      <c r="C34" s="339"/>
      <c r="D34" s="339"/>
      <c r="E34" s="339"/>
      <c r="F34" s="339"/>
      <c r="G34" s="339"/>
    </row>
    <row r="35" spans="2:7">
      <c r="C35" s="48"/>
      <c r="D35" s="48"/>
      <c r="E35" s="48"/>
    </row>
  </sheetData>
  <mergeCells count="8">
    <mergeCell ref="C34:G34"/>
    <mergeCell ref="B3:F3"/>
    <mergeCell ref="B4:F4"/>
    <mergeCell ref="E2:F2"/>
    <mergeCell ref="G2:H2"/>
    <mergeCell ref="C33:G33"/>
    <mergeCell ref="C5:C6"/>
    <mergeCell ref="E5:E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C4FDC-5F9A-4CA2-8828-3E0655959B5E}">
  <dimension ref="B2:I18"/>
  <sheetViews>
    <sheetView showGridLines="0" workbookViewId="0">
      <selection activeCell="B18" sqref="B18"/>
    </sheetView>
  </sheetViews>
  <sheetFormatPr baseColWidth="10" defaultRowHeight="15"/>
  <cols>
    <col min="2" max="2" width="35.28515625" customWidth="1"/>
    <col min="3" max="3" width="28.28515625" customWidth="1"/>
    <col min="4" max="4" width="20.42578125" customWidth="1"/>
    <col min="5" max="5" width="28.140625" customWidth="1"/>
  </cols>
  <sheetData>
    <row r="2" spans="2:9" ht="26.25">
      <c r="B2" s="349" t="s">
        <v>0</v>
      </c>
      <c r="C2" s="349"/>
      <c r="D2" s="349"/>
      <c r="E2" s="349"/>
      <c r="F2" s="1"/>
      <c r="G2" s="9"/>
      <c r="H2" s="9"/>
      <c r="I2" s="9"/>
    </row>
    <row r="3" spans="2:9" ht="15.75">
      <c r="B3" s="350" t="s">
        <v>17</v>
      </c>
      <c r="C3" s="350"/>
      <c r="D3" s="350"/>
      <c r="E3" s="350"/>
      <c r="F3" s="75"/>
      <c r="G3" s="75"/>
      <c r="H3" s="10"/>
      <c r="I3" s="10"/>
    </row>
    <row r="4" spans="2:9">
      <c r="B4" s="351" t="str">
        <f>+"Correspondiente al periodo cerrado del "&amp;(TEXT(indice!O3,"DD \d\e MMMM \d\e AAAA"))</f>
        <v>Correspondiente al periodo cerrado del 31 de marzo de 2020</v>
      </c>
      <c r="C4" s="351"/>
      <c r="D4" s="351"/>
      <c r="E4" s="351"/>
      <c r="F4" s="76"/>
      <c r="G4" s="76"/>
      <c r="H4" s="10"/>
      <c r="I4" s="10"/>
    </row>
    <row r="5" spans="2:9">
      <c r="B5" s="348"/>
      <c r="C5" s="348"/>
      <c r="D5" s="348"/>
      <c r="E5" s="348"/>
      <c r="F5" s="348"/>
      <c r="G5" s="348"/>
      <c r="H5" s="10"/>
      <c r="I5" s="10"/>
    </row>
    <row r="6" spans="2:9" ht="30">
      <c r="B6" s="84" t="s">
        <v>18</v>
      </c>
      <c r="C6" s="84" t="s">
        <v>19</v>
      </c>
      <c r="D6" s="85" t="s">
        <v>20</v>
      </c>
      <c r="E6" s="86" t="str">
        <f>+"TOTAL ACTIVO NETO AL "&amp;UPPER(TEXT(indice!O2,"DD \D\E MMMM \D\E AAAA"))</f>
        <v>TOTAL ACTIVO NETO AL 31 DE MARZO DE 2019</v>
      </c>
      <c r="F6" s="10"/>
      <c r="G6" s="10"/>
      <c r="H6" s="10"/>
      <c r="I6" s="10"/>
    </row>
    <row r="7" spans="2:9">
      <c r="B7" s="77" t="s">
        <v>21</v>
      </c>
      <c r="C7" s="87">
        <v>1865697.79</v>
      </c>
      <c r="D7" s="87">
        <v>105693.69</v>
      </c>
      <c r="E7" s="89">
        <f>+C7+D7</f>
        <v>1971391.48</v>
      </c>
      <c r="F7" s="10"/>
      <c r="G7" s="10"/>
      <c r="H7" s="10"/>
      <c r="I7" s="10"/>
    </row>
    <row r="8" spans="2:9">
      <c r="B8" s="78"/>
      <c r="C8" s="90"/>
      <c r="D8" s="90"/>
      <c r="E8" s="91"/>
    </row>
    <row r="9" spans="2:9">
      <c r="B9" s="79" t="s">
        <v>22</v>
      </c>
      <c r="C9" s="88"/>
      <c r="D9" s="88"/>
      <c r="E9" s="91"/>
      <c r="F9" s="12"/>
      <c r="G9" s="12"/>
      <c r="H9" s="12"/>
      <c r="I9" s="12"/>
    </row>
    <row r="10" spans="2:9">
      <c r="B10" s="80" t="s">
        <v>14</v>
      </c>
      <c r="C10" s="92">
        <v>13104810.299999999</v>
      </c>
      <c r="D10" s="88"/>
      <c r="E10" s="92">
        <f t="shared" ref="E10:E13" si="0">+C10+D10</f>
        <v>13104810.299999999</v>
      </c>
      <c r="F10" s="12"/>
      <c r="G10" s="12"/>
      <c r="H10" s="12"/>
      <c r="I10" s="12"/>
    </row>
    <row r="11" spans="2:9">
      <c r="B11" s="81" t="s">
        <v>23</v>
      </c>
      <c r="C11" s="92">
        <v>8944852.9547012895</v>
      </c>
      <c r="D11" s="88"/>
      <c r="E11" s="92">
        <f t="shared" si="0"/>
        <v>8944852.9547012895</v>
      </c>
      <c r="F11" s="13"/>
      <c r="G11" s="14"/>
      <c r="H11" s="13"/>
      <c r="I11" s="15"/>
    </row>
    <row r="12" spans="2:9">
      <c r="B12" s="81" t="s">
        <v>351</v>
      </c>
      <c r="C12" s="92"/>
      <c r="D12" s="92">
        <v>89712.46</v>
      </c>
      <c r="E12" s="92">
        <f t="shared" si="0"/>
        <v>89712.46</v>
      </c>
      <c r="F12" s="13"/>
      <c r="G12" s="14"/>
      <c r="H12" s="13"/>
      <c r="I12" s="15"/>
    </row>
    <row r="13" spans="2:9">
      <c r="B13" s="81" t="s">
        <v>24</v>
      </c>
      <c r="C13" s="92"/>
      <c r="D13" s="92">
        <v>61314</v>
      </c>
      <c r="E13" s="92">
        <f t="shared" si="0"/>
        <v>61314</v>
      </c>
      <c r="F13" s="16"/>
      <c r="G13" s="93"/>
      <c r="H13" s="16"/>
      <c r="I13" s="16"/>
    </row>
    <row r="14" spans="2:9" ht="30">
      <c r="B14" s="83" t="s">
        <v>25</v>
      </c>
      <c r="C14" s="188">
        <f>+C7+C10-C11</f>
        <v>6025655.1352987103</v>
      </c>
      <c r="D14" s="189">
        <f>+D7+D13+D12</f>
        <v>256720.15000000002</v>
      </c>
      <c r="E14" s="86" t="str">
        <f>+"TOTAL ACTIVO NETO AL "&amp;UPPER(TEXT(indice!O3,"DD \D\E MMMM \D\E AAAA"))</f>
        <v>TOTAL ACTIVO NETO AL 31 DE MARZO DE 2020</v>
      </c>
      <c r="F14" s="18"/>
      <c r="G14" s="18"/>
      <c r="H14" s="18"/>
      <c r="I14" s="18"/>
    </row>
    <row r="15" spans="2:9" ht="15.75" thickBot="1">
      <c r="B15" s="18"/>
      <c r="C15" s="17"/>
      <c r="D15" s="17"/>
      <c r="E15" s="190">
        <f>+C14+D14</f>
        <v>6282375.2852987107</v>
      </c>
      <c r="F15" s="18"/>
      <c r="G15" s="18"/>
      <c r="H15" s="18"/>
      <c r="I15" s="18"/>
    </row>
    <row r="16" spans="2:9" ht="15.75" thickTop="1">
      <c r="B16" s="18"/>
      <c r="C16" s="18"/>
      <c r="D16" s="17"/>
      <c r="E16" s="18"/>
      <c r="F16" s="18"/>
      <c r="G16" s="18"/>
      <c r="H16" s="18"/>
      <c r="I16" s="18"/>
    </row>
    <row r="17" spans="2:9">
      <c r="B17" s="18"/>
      <c r="C17" s="19"/>
      <c r="D17" s="17"/>
      <c r="E17" s="17"/>
      <c r="F17" s="18"/>
      <c r="G17" s="18"/>
      <c r="H17" s="18"/>
      <c r="I17" s="18"/>
    </row>
    <row r="18" spans="2:9">
      <c r="B18" s="2" t="s">
        <v>398</v>
      </c>
      <c r="C18" s="19"/>
      <c r="D18" s="17"/>
      <c r="E18" s="17"/>
      <c r="F18" s="18"/>
      <c r="G18" s="18"/>
      <c r="H18" s="18"/>
      <c r="I18" s="18"/>
    </row>
  </sheetData>
  <mergeCells count="4">
    <mergeCell ref="B5:G5"/>
    <mergeCell ref="B2:E2"/>
    <mergeCell ref="B3:E3"/>
    <mergeCell ref="B4:E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78E68-A002-4A51-92D4-E454785DC4E8}">
  <dimension ref="C2:F24"/>
  <sheetViews>
    <sheetView showGridLines="0" workbookViewId="0">
      <selection activeCell="C24" sqref="C24"/>
    </sheetView>
  </sheetViews>
  <sheetFormatPr baseColWidth="10" defaultRowHeight="15"/>
  <cols>
    <col min="3" max="3" width="54.28515625" customWidth="1"/>
    <col min="4" max="4" width="27.28515625" customWidth="1"/>
    <col min="5" max="5" width="26.140625" customWidth="1"/>
  </cols>
  <sheetData>
    <row r="2" spans="3:6">
      <c r="C2" s="21"/>
      <c r="D2" s="22"/>
      <c r="E2" s="21"/>
      <c r="F2" s="21"/>
    </row>
    <row r="3" spans="3:6" ht="26.25">
      <c r="C3" s="352" t="s">
        <v>0</v>
      </c>
      <c r="D3" s="352"/>
      <c r="E3" s="352"/>
      <c r="F3" s="1"/>
    </row>
    <row r="4" spans="3:6" ht="20.25">
      <c r="C4" s="353" t="str">
        <f>+"ESTADOS DE INGRESOS Y EGRESOS AL  "&amp;UPPER(TEXT(indice!O3,"DD \D\E MMMM \D\E AAAA"))</f>
        <v>ESTADOS DE INGRESOS Y EGRESOS AL  31 DE MARZO DE 2020</v>
      </c>
      <c r="D4" s="353"/>
      <c r="E4" s="353"/>
    </row>
    <row r="5" spans="3:6">
      <c r="C5" s="100"/>
      <c r="D5" s="346">
        <f>+indice!P3</f>
        <v>2020</v>
      </c>
      <c r="E5" s="354">
        <f>+indice!P2</f>
        <v>2019</v>
      </c>
    </row>
    <row r="6" spans="3:6">
      <c r="C6" s="101"/>
      <c r="D6" s="347"/>
      <c r="E6" s="355"/>
    </row>
    <row r="7" spans="3:6">
      <c r="C7" s="102" t="s">
        <v>26</v>
      </c>
      <c r="D7" s="99"/>
      <c r="E7" s="103"/>
    </row>
    <row r="8" spans="3:6">
      <c r="C8" s="66"/>
      <c r="D8" s="104"/>
      <c r="E8" s="105"/>
    </row>
    <row r="9" spans="3:6">
      <c r="C9" s="66" t="s">
        <v>27</v>
      </c>
      <c r="D9" s="73"/>
      <c r="E9" s="107"/>
    </row>
    <row r="10" spans="3:6">
      <c r="C10" s="61" t="s">
        <v>28</v>
      </c>
      <c r="D10" s="233">
        <v>78442.13</v>
      </c>
      <c r="E10" s="238">
        <v>27328.31</v>
      </c>
    </row>
    <row r="11" spans="3:6">
      <c r="C11" s="106" t="s">
        <v>29</v>
      </c>
      <c r="D11" s="233">
        <v>2925.73</v>
      </c>
      <c r="E11" s="238">
        <v>771.09</v>
      </c>
    </row>
    <row r="12" spans="3:6">
      <c r="C12" s="102" t="s">
        <v>30</v>
      </c>
      <c r="D12" s="235">
        <f>SUM(D9:D11)</f>
        <v>81367.86</v>
      </c>
      <c r="E12" s="239">
        <f>SUM(E9:E11)</f>
        <v>28099.4</v>
      </c>
    </row>
    <row r="13" spans="3:6">
      <c r="C13" s="66" t="s">
        <v>31</v>
      </c>
      <c r="D13" s="240"/>
      <c r="E13" s="241"/>
    </row>
    <row r="14" spans="3:6">
      <c r="C14" s="106" t="s">
        <v>32</v>
      </c>
      <c r="D14" s="233">
        <v>18950.650000000001</v>
      </c>
      <c r="E14" s="238">
        <v>6637.81</v>
      </c>
      <c r="F14" s="26"/>
    </row>
    <row r="15" spans="3:6">
      <c r="C15" s="213" t="s">
        <v>33</v>
      </c>
      <c r="D15" s="233"/>
      <c r="E15" s="241"/>
    </row>
    <row r="16" spans="3:6">
      <c r="C16" s="106" t="s">
        <v>34</v>
      </c>
      <c r="D16" s="233">
        <v>0</v>
      </c>
      <c r="E16" s="238">
        <v>0</v>
      </c>
    </row>
    <row r="17" spans="3:5">
      <c r="C17" s="61" t="s">
        <v>35</v>
      </c>
      <c r="D17" s="233">
        <v>1103.21</v>
      </c>
      <c r="E17" s="238">
        <v>322.38</v>
      </c>
    </row>
    <row r="18" spans="3:5">
      <c r="C18" s="108" t="s">
        <v>36</v>
      </c>
      <c r="D18" s="235">
        <f>SUM(D14:D17)</f>
        <v>20053.86</v>
      </c>
      <c r="E18" s="239">
        <f>SUM(E14:E17)</f>
        <v>6960.1900000000005</v>
      </c>
    </row>
    <row r="19" spans="3:5" ht="15.75" thickBot="1">
      <c r="C19" s="109" t="s">
        <v>37</v>
      </c>
      <c r="D19" s="242">
        <f>+D12-D18</f>
        <v>61314</v>
      </c>
      <c r="E19" s="243">
        <f>+E12-E18</f>
        <v>21139.21</v>
      </c>
    </row>
    <row r="20" spans="3:5" ht="15.75" thickTop="1">
      <c r="C20" s="110"/>
      <c r="D20" s="111"/>
      <c r="E20" s="112"/>
    </row>
    <row r="21" spans="3:5">
      <c r="C21" s="101"/>
      <c r="D21" s="25"/>
      <c r="E21" s="113"/>
    </row>
    <row r="24" spans="3:5">
      <c r="C24" s="2" t="s">
        <v>398</v>
      </c>
    </row>
  </sheetData>
  <mergeCells count="4">
    <mergeCell ref="C3:E3"/>
    <mergeCell ref="C4:E4"/>
    <mergeCell ref="E5:E6"/>
    <mergeCell ref="D5:D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3500D-E771-458F-B229-0D37FC7BFB90}">
  <dimension ref="A1:I51"/>
  <sheetViews>
    <sheetView showGridLines="0" topLeftCell="A10" workbookViewId="0">
      <selection activeCell="B35" sqref="B35"/>
    </sheetView>
  </sheetViews>
  <sheetFormatPr baseColWidth="10" defaultColWidth="9.140625" defaultRowHeight="15"/>
  <cols>
    <col min="1" max="1" width="5.28515625" customWidth="1"/>
    <col min="2" max="2" width="63.28515625" customWidth="1"/>
    <col min="3" max="3" width="17" style="35" customWidth="1"/>
    <col min="4" max="4" width="22.140625" style="35" customWidth="1"/>
    <col min="5" max="5" width="8.85546875" customWidth="1"/>
    <col min="6" max="6" width="15.85546875" style="11" customWidth="1"/>
    <col min="7" max="7" width="18.28515625" style="11" bestFit="1" customWidth="1"/>
    <col min="8" max="8" width="10.140625" bestFit="1" customWidth="1"/>
  </cols>
  <sheetData>
    <row r="1" spans="1:9" s="27" customFormat="1" ht="14.25">
      <c r="A1" s="2"/>
      <c r="B1" s="21"/>
      <c r="C1" s="22"/>
      <c r="D1" s="21"/>
      <c r="E1" s="21"/>
      <c r="F1" s="31"/>
      <c r="G1" s="31"/>
    </row>
    <row r="2" spans="1:9" s="27" customFormat="1" ht="23.25">
      <c r="A2" s="2"/>
      <c r="B2" s="357" t="s">
        <v>0</v>
      </c>
      <c r="C2" s="357"/>
      <c r="D2" s="357"/>
      <c r="E2" s="1"/>
      <c r="F2" s="31"/>
      <c r="G2" s="31"/>
    </row>
    <row r="3" spans="1:9" s="27" customFormat="1">
      <c r="A3" s="2"/>
      <c r="B3" s="356" t="s">
        <v>38</v>
      </c>
      <c r="C3" s="356"/>
      <c r="D3" s="356"/>
      <c r="E3" s="23"/>
      <c r="F3" s="31"/>
      <c r="G3" s="31"/>
    </row>
    <row r="4" spans="1:9" ht="20.25">
      <c r="B4" s="353" t="str">
        <f>+"ESTADO DEL ACTIVO NETO AL "&amp;UPPER(TEXT(indice!O3,"DD \D\E MMMM \D\E AAAA"))</f>
        <v>ESTADO DEL ACTIVO NETO AL 31 DE MARZO DE 2020</v>
      </c>
      <c r="C4" s="353"/>
      <c r="D4" s="353"/>
    </row>
    <row r="5" spans="1:9" ht="21.75" customHeight="1">
      <c r="B5" s="115"/>
      <c r="C5" s="114"/>
      <c r="D5" s="116"/>
    </row>
    <row r="6" spans="1:9">
      <c r="B6" s="117" t="s">
        <v>39</v>
      </c>
      <c r="C6" s="139">
        <f>+indice!P3</f>
        <v>2020</v>
      </c>
      <c r="D6" s="140">
        <f>+indice!P2</f>
        <v>2019</v>
      </c>
    </row>
    <row r="7" spans="1:9" ht="17.25" customHeight="1">
      <c r="B7" s="118" t="s">
        <v>40</v>
      </c>
      <c r="C7" s="119"/>
      <c r="D7" s="120"/>
    </row>
    <row r="8" spans="1:9" ht="15" customHeight="1">
      <c r="B8" s="118" t="s">
        <v>41</v>
      </c>
      <c r="C8" s="119"/>
      <c r="D8" s="120"/>
    </row>
    <row r="9" spans="1:9" ht="15" customHeight="1">
      <c r="B9" s="121" t="s">
        <v>42</v>
      </c>
      <c r="C9" s="244">
        <v>4000</v>
      </c>
      <c r="D9" s="245">
        <v>4000</v>
      </c>
      <c r="H9" s="11"/>
      <c r="I9" s="11"/>
    </row>
    <row r="10" spans="1:9" ht="14.25" customHeight="1">
      <c r="B10" s="122" t="s">
        <v>269</v>
      </c>
      <c r="C10" s="244">
        <v>500218.09</v>
      </c>
      <c r="D10" s="245">
        <v>21122.6</v>
      </c>
      <c r="H10" s="11"/>
      <c r="I10" s="11"/>
    </row>
    <row r="11" spans="1:9" ht="14.25" customHeight="1">
      <c r="B11" s="121"/>
      <c r="C11" s="244"/>
      <c r="D11" s="245"/>
      <c r="H11" s="11"/>
      <c r="I11" s="11"/>
    </row>
    <row r="12" spans="1:9">
      <c r="B12" s="122"/>
      <c r="C12" s="246">
        <f>SUM(C9:C11)</f>
        <v>504218.09</v>
      </c>
      <c r="D12" s="247">
        <f>SUM(D9:D11)</f>
        <v>25122.6</v>
      </c>
      <c r="H12" s="11"/>
      <c r="I12" s="11"/>
    </row>
    <row r="13" spans="1:9">
      <c r="B13" s="118" t="s">
        <v>43</v>
      </c>
      <c r="C13" s="244"/>
      <c r="D13" s="245"/>
      <c r="H13" s="11"/>
      <c r="I13" s="11"/>
    </row>
    <row r="14" spans="1:9">
      <c r="B14" s="118" t="s">
        <v>270</v>
      </c>
      <c r="C14" s="244">
        <v>1678658.06</v>
      </c>
      <c r="D14" s="245">
        <v>205491.64</v>
      </c>
      <c r="H14" s="11"/>
      <c r="I14" s="11"/>
    </row>
    <row r="15" spans="1:9">
      <c r="B15" s="118" t="s">
        <v>44</v>
      </c>
      <c r="C15" s="244">
        <v>0</v>
      </c>
      <c r="D15" s="245">
        <v>0</v>
      </c>
      <c r="H15" s="11"/>
      <c r="I15" s="11"/>
    </row>
    <row r="16" spans="1:9">
      <c r="B16" s="118"/>
      <c r="C16" s="246">
        <f>SUM(C14:C15)</f>
        <v>1678658.06</v>
      </c>
      <c r="D16" s="247">
        <f>SUM(D14:D15)</f>
        <v>205491.64</v>
      </c>
      <c r="H16" s="11"/>
      <c r="I16" s="11"/>
    </row>
    <row r="17" spans="2:9">
      <c r="B17" s="118"/>
      <c r="C17" s="246">
        <f>+C12+C16</f>
        <v>2182876.15</v>
      </c>
      <c r="D17" s="247">
        <f>+D12+D16</f>
        <v>230614.24000000002</v>
      </c>
      <c r="H17" s="11"/>
      <c r="I17" s="11"/>
    </row>
    <row r="18" spans="2:9">
      <c r="B18" s="118" t="s">
        <v>45</v>
      </c>
      <c r="C18" s="248"/>
      <c r="D18" s="249"/>
      <c r="H18" s="11"/>
      <c r="I18" s="11"/>
    </row>
    <row r="19" spans="2:9">
      <c r="B19" s="118" t="s">
        <v>43</v>
      </c>
      <c r="C19" s="248"/>
      <c r="D19" s="249"/>
      <c r="H19" s="11"/>
      <c r="I19" s="11"/>
    </row>
    <row r="20" spans="2:9">
      <c r="B20" s="118" t="s">
        <v>270</v>
      </c>
      <c r="C20" s="250">
        <v>4106031.56</v>
      </c>
      <c r="D20" s="251">
        <v>1741138.08</v>
      </c>
      <c r="H20" s="11"/>
      <c r="I20" s="11"/>
    </row>
    <row r="21" spans="2:9">
      <c r="B21" s="118" t="s">
        <v>44</v>
      </c>
      <c r="C21" s="252">
        <v>0</v>
      </c>
      <c r="D21" s="253">
        <v>0</v>
      </c>
      <c r="H21" s="11"/>
      <c r="I21" s="11"/>
    </row>
    <row r="22" spans="2:9">
      <c r="B22" s="118"/>
      <c r="C22" s="254">
        <f>SUM(C20:C21)</f>
        <v>4106031.56</v>
      </c>
      <c r="D22" s="255">
        <f>SUM(D20:D21)</f>
        <v>1741138.08</v>
      </c>
      <c r="H22" s="11"/>
      <c r="I22" s="11"/>
    </row>
    <row r="23" spans="2:9" ht="15.75" thickBot="1">
      <c r="B23" s="118" t="s">
        <v>46</v>
      </c>
      <c r="C23" s="256">
        <f>+C17+C22</f>
        <v>6288907.71</v>
      </c>
      <c r="D23" s="257">
        <f>+D17+D22</f>
        <v>1971752.32</v>
      </c>
      <c r="H23" s="11"/>
      <c r="I23" s="11"/>
    </row>
    <row r="24" spans="2:9" ht="15.75" thickTop="1">
      <c r="B24" s="123" t="s">
        <v>47</v>
      </c>
      <c r="C24" s="258"/>
      <c r="D24" s="259"/>
      <c r="H24" s="11"/>
      <c r="I24" s="11"/>
    </row>
    <row r="25" spans="2:9">
      <c r="B25" s="118" t="s">
        <v>48</v>
      </c>
      <c r="C25" s="244"/>
      <c r="D25" s="245"/>
      <c r="H25" s="11"/>
      <c r="I25" s="11"/>
    </row>
    <row r="26" spans="2:9">
      <c r="B26" s="118" t="s">
        <v>49</v>
      </c>
      <c r="C26" s="244"/>
      <c r="D26" s="245"/>
      <c r="H26" s="11"/>
      <c r="I26" s="11"/>
    </row>
    <row r="27" spans="2:9">
      <c r="B27" s="122" t="s">
        <v>50</v>
      </c>
      <c r="C27" s="244">
        <v>6532.42</v>
      </c>
      <c r="D27" s="245">
        <v>360.84</v>
      </c>
      <c r="H27" s="11"/>
      <c r="I27" s="11"/>
    </row>
    <row r="28" spans="2:9">
      <c r="B28" s="121" t="s">
        <v>51</v>
      </c>
      <c r="C28" s="244">
        <v>0</v>
      </c>
      <c r="D28" s="245">
        <v>0</v>
      </c>
      <c r="H28" s="11"/>
      <c r="I28" s="11"/>
    </row>
    <row r="29" spans="2:9" ht="15.75" customHeight="1">
      <c r="B29" s="118" t="s">
        <v>52</v>
      </c>
      <c r="C29" s="246">
        <f>SUM(C27:C28)</f>
        <v>6532.42</v>
      </c>
      <c r="D29" s="247">
        <f>SUM(D27:D28)</f>
        <v>360.84</v>
      </c>
      <c r="H29" s="11"/>
      <c r="I29" s="36"/>
    </row>
    <row r="30" spans="2:9">
      <c r="B30" s="118" t="s">
        <v>53</v>
      </c>
      <c r="C30" s="260">
        <f>+C23-C29</f>
        <v>6282375.29</v>
      </c>
      <c r="D30" s="261">
        <f>+D23-D29</f>
        <v>1971391.48</v>
      </c>
    </row>
    <row r="31" spans="2:9">
      <c r="B31" s="118" t="s">
        <v>54</v>
      </c>
      <c r="C31" s="262">
        <v>57866.404781999998</v>
      </c>
      <c r="D31" s="263">
        <v>18782.430050999999</v>
      </c>
      <c r="G31" s="36"/>
    </row>
    <row r="32" spans="2:9" ht="15.75" thickBot="1">
      <c r="B32" s="118" t="s">
        <v>55</v>
      </c>
      <c r="C32" s="289">
        <f>+C30/C31</f>
        <v>108.56688459681538</v>
      </c>
      <c r="D32" s="290">
        <f>+D30/D31</f>
        <v>104.95934097169928</v>
      </c>
      <c r="G32" s="36"/>
    </row>
    <row r="33" spans="2:6" ht="15.75" thickTop="1">
      <c r="B33" s="123"/>
      <c r="C33" s="264"/>
      <c r="D33" s="265"/>
      <c r="E33" s="37"/>
    </row>
    <row r="34" spans="2:6">
      <c r="C34" s="37"/>
      <c r="D34" s="37"/>
      <c r="E34" s="37"/>
    </row>
    <row r="35" spans="2:6">
      <c r="B35" s="2" t="s">
        <v>398</v>
      </c>
      <c r="C35" s="37"/>
      <c r="D35" s="37"/>
      <c r="E35" s="37"/>
      <c r="F35" s="37"/>
    </row>
    <row r="36" spans="2:6">
      <c r="B36" s="20"/>
      <c r="C36" s="37"/>
      <c r="D36" s="37"/>
      <c r="E36" s="37"/>
      <c r="F36" s="37"/>
    </row>
    <row r="37" spans="2:6">
      <c r="B37" s="9"/>
      <c r="C37" s="37"/>
      <c r="D37" s="37"/>
      <c r="E37" s="37"/>
    </row>
    <row r="38" spans="2:6">
      <c r="B38" s="20"/>
      <c r="C38" s="37"/>
      <c r="D38" s="37"/>
      <c r="E38" s="37"/>
    </row>
    <row r="39" spans="2:6">
      <c r="C39" s="37"/>
      <c r="D39" s="37"/>
      <c r="E39" s="37"/>
    </row>
    <row r="40" spans="2:6">
      <c r="C40" s="37"/>
      <c r="D40" s="37"/>
      <c r="E40" s="37"/>
    </row>
    <row r="41" spans="2:6">
      <c r="C41" s="37"/>
      <c r="D41" s="37"/>
      <c r="E41" s="37"/>
    </row>
    <row r="42" spans="2:6">
      <c r="C42" s="37"/>
      <c r="D42" s="37"/>
      <c r="E42" s="37"/>
    </row>
    <row r="43" spans="2:6">
      <c r="C43" s="37"/>
      <c r="D43" s="37"/>
      <c r="E43" s="37"/>
    </row>
    <row r="44" spans="2:6">
      <c r="C44" s="37"/>
      <c r="D44" s="37"/>
      <c r="E44" s="37"/>
    </row>
    <row r="45" spans="2:6">
      <c r="C45" s="37"/>
      <c r="D45" s="37"/>
      <c r="E45" s="37"/>
    </row>
    <row r="46" spans="2:6">
      <c r="C46" s="37"/>
      <c r="D46" s="37"/>
      <c r="E46" s="37"/>
    </row>
    <row r="47" spans="2:6">
      <c r="C47" s="37"/>
      <c r="D47" s="37"/>
      <c r="E47" s="37"/>
    </row>
    <row r="48" spans="2:6">
      <c r="C48" s="37"/>
      <c r="D48" s="37"/>
      <c r="E48" s="37"/>
    </row>
    <row r="49" spans="3:5">
      <c r="C49" s="37"/>
      <c r="D49" s="37"/>
      <c r="E49" s="37"/>
    </row>
    <row r="50" spans="3:5">
      <c r="C50" s="37"/>
      <c r="D50" s="37"/>
      <c r="E50" s="37"/>
    </row>
    <row r="51" spans="3:5" ht="21" customHeight="1"/>
  </sheetData>
  <mergeCells count="3">
    <mergeCell ref="B3:D3"/>
    <mergeCell ref="B2:D2"/>
    <mergeCell ref="B4:D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06A0C-6785-46CF-BF33-9FC5C158BD60}">
  <dimension ref="A1:H53"/>
  <sheetViews>
    <sheetView showGridLines="0" topLeftCell="A16" workbookViewId="0">
      <selection activeCell="B37" sqref="B37"/>
    </sheetView>
  </sheetViews>
  <sheetFormatPr baseColWidth="10" defaultColWidth="9.140625" defaultRowHeight="15"/>
  <cols>
    <col min="1" max="1" width="11.42578125" customWidth="1"/>
    <col min="2" max="2" width="62.42578125" customWidth="1"/>
    <col min="3" max="3" width="17.5703125" style="35" customWidth="1"/>
    <col min="4" max="4" width="17.85546875" style="35" customWidth="1"/>
    <col min="5" max="5" width="8.85546875" customWidth="1"/>
    <col min="6" max="6" width="13" style="11" bestFit="1" customWidth="1"/>
    <col min="7" max="7" width="17.85546875" style="11" bestFit="1" customWidth="1"/>
    <col min="8" max="8" width="16.85546875" bestFit="1" customWidth="1"/>
  </cols>
  <sheetData>
    <row r="1" spans="1:8" s="27" customFormat="1" ht="14.25">
      <c r="A1" s="2"/>
      <c r="B1" s="21"/>
      <c r="C1" s="22"/>
      <c r="D1" s="21"/>
      <c r="E1" s="21"/>
      <c r="F1" s="31"/>
      <c r="G1" s="31"/>
    </row>
    <row r="2" spans="1:8" s="27" customFormat="1" ht="26.25" customHeight="1">
      <c r="A2" s="2"/>
      <c r="B2" s="357" t="s">
        <v>0</v>
      </c>
      <c r="C2" s="357"/>
      <c r="D2" s="357"/>
      <c r="E2" s="51"/>
      <c r="F2" s="31"/>
      <c r="G2" s="31"/>
    </row>
    <row r="3" spans="1:8" s="27" customFormat="1">
      <c r="A3" s="2"/>
      <c r="B3" s="361" t="s">
        <v>56</v>
      </c>
      <c r="C3" s="361"/>
      <c r="D3" s="361"/>
      <c r="E3" s="52"/>
      <c r="F3" s="31"/>
      <c r="G3" s="31"/>
    </row>
    <row r="4" spans="1:8" ht="21.75" customHeight="1">
      <c r="B4" s="353" t="str">
        <f>+"ESTADO DEL ACTIVO NETO AL "&amp;UPPER(TEXT(indice!O3,"DD \D\E MMMM \D\E AAAA"))</f>
        <v>ESTADO DEL ACTIVO NETO AL 31 DE MARZO DE 2020</v>
      </c>
      <c r="C4" s="353"/>
      <c r="D4" s="353"/>
      <c r="E4" s="11"/>
    </row>
    <row r="5" spans="1:8" ht="21.75" customHeight="1">
      <c r="B5" s="126"/>
      <c r="C5" s="344">
        <f>+indice!P3</f>
        <v>2020</v>
      </c>
      <c r="D5" s="359">
        <f>+indice!P2</f>
        <v>2019</v>
      </c>
      <c r="E5" s="11"/>
    </row>
    <row r="6" spans="1:8">
      <c r="B6" s="127" t="s">
        <v>39</v>
      </c>
      <c r="C6" s="358"/>
      <c r="D6" s="360"/>
    </row>
    <row r="7" spans="1:8" ht="17.25" customHeight="1">
      <c r="B7" s="66" t="s">
        <v>40</v>
      </c>
      <c r="C7" s="128"/>
      <c r="D7" s="129"/>
    </row>
    <row r="8" spans="1:8" ht="15" customHeight="1">
      <c r="B8" s="66" t="s">
        <v>41</v>
      </c>
      <c r="C8" s="128"/>
      <c r="D8" s="129"/>
    </row>
    <row r="9" spans="1:8" ht="15" customHeight="1">
      <c r="B9" s="61" t="s">
        <v>42</v>
      </c>
      <c r="C9" s="273">
        <v>26217120</v>
      </c>
      <c r="D9" s="274">
        <v>24750200</v>
      </c>
      <c r="H9" s="11"/>
    </row>
    <row r="10" spans="1:8" ht="14.25" customHeight="1">
      <c r="B10" s="130" t="s">
        <v>269</v>
      </c>
      <c r="C10" s="273">
        <v>3278569422.9252</v>
      </c>
      <c r="D10" s="274">
        <v>130697143.63</v>
      </c>
    </row>
    <row r="11" spans="1:8" ht="14.25" customHeight="1">
      <c r="B11" s="61"/>
      <c r="C11" s="273"/>
      <c r="D11" s="274"/>
      <c r="F11"/>
      <c r="G11"/>
    </row>
    <row r="12" spans="1:8">
      <c r="B12" s="130"/>
      <c r="C12" s="275">
        <f>SUM(C9:C11)</f>
        <v>3304786542.9252</v>
      </c>
      <c r="D12" s="276">
        <f>SUM(D9:D11)</f>
        <v>155447343.63</v>
      </c>
      <c r="F12"/>
      <c r="G12"/>
    </row>
    <row r="13" spans="1:8">
      <c r="B13" s="66" t="s">
        <v>43</v>
      </c>
      <c r="C13" s="273"/>
      <c r="D13" s="274"/>
      <c r="F13"/>
      <c r="G13"/>
    </row>
    <row r="14" spans="1:8">
      <c r="B14" s="66" t="s">
        <v>270</v>
      </c>
      <c r="C14" s="273">
        <v>11002394949.496799</v>
      </c>
      <c r="D14" s="274">
        <v>1271489797.082</v>
      </c>
      <c r="F14" s="124"/>
      <c r="G14" s="199"/>
      <c r="H14" s="197"/>
    </row>
    <row r="15" spans="1:8">
      <c r="B15" s="66" t="s">
        <v>44</v>
      </c>
      <c r="C15" s="273">
        <v>0</v>
      </c>
      <c r="D15" s="274">
        <v>0</v>
      </c>
      <c r="F15"/>
      <c r="G15"/>
    </row>
    <row r="16" spans="1:8">
      <c r="B16" s="66"/>
      <c r="C16" s="275">
        <f>SUM(C14:C15)</f>
        <v>11002394949.496799</v>
      </c>
      <c r="D16" s="276">
        <f>SUM(D14:D15)</f>
        <v>1271489797.082</v>
      </c>
      <c r="F16"/>
      <c r="G16"/>
    </row>
    <row r="17" spans="2:8">
      <c r="B17" s="66" t="s">
        <v>57</v>
      </c>
      <c r="C17" s="275">
        <f>+C12+C16</f>
        <v>14307181492.421999</v>
      </c>
      <c r="D17" s="276">
        <f>+D12+D16</f>
        <v>1426937140.7119999</v>
      </c>
      <c r="F17"/>
      <c r="G17"/>
    </row>
    <row r="18" spans="2:8">
      <c r="B18" s="66"/>
      <c r="C18" s="277"/>
      <c r="D18" s="278"/>
      <c r="F18"/>
      <c r="G18"/>
    </row>
    <row r="19" spans="2:8">
      <c r="B19" s="66" t="s">
        <v>45</v>
      </c>
      <c r="C19" s="277"/>
      <c r="D19" s="278"/>
      <c r="F19"/>
      <c r="G19"/>
    </row>
    <row r="20" spans="2:8">
      <c r="B20" s="66" t="s">
        <v>43</v>
      </c>
      <c r="C20" s="277"/>
      <c r="D20" s="278"/>
      <c r="F20"/>
      <c r="G20"/>
      <c r="H20" s="197"/>
    </row>
    <row r="21" spans="2:8">
      <c r="B21" s="66" t="s">
        <v>270</v>
      </c>
      <c r="C21" s="273">
        <v>26912080533.076797</v>
      </c>
      <c r="D21" s="279">
        <v>10773378926.904001</v>
      </c>
      <c r="F21" s="198"/>
      <c r="G21" s="199"/>
    </row>
    <row r="22" spans="2:8">
      <c r="B22" s="66" t="s">
        <v>44</v>
      </c>
      <c r="C22" s="280">
        <v>0</v>
      </c>
      <c r="D22" s="279">
        <v>0</v>
      </c>
      <c r="F22" s="197"/>
      <c r="G22"/>
    </row>
    <row r="23" spans="2:8">
      <c r="B23" s="66" t="s">
        <v>58</v>
      </c>
      <c r="C23" s="275">
        <f>SUM(C21:C22)</f>
        <v>26912080533.076797</v>
      </c>
      <c r="D23" s="276">
        <f>SUM(D21:D22)</f>
        <v>10773378926.904001</v>
      </c>
      <c r="F23"/>
      <c r="G23"/>
    </row>
    <row r="24" spans="2:8">
      <c r="B24" s="66"/>
      <c r="C24" s="277"/>
      <c r="D24" s="278"/>
    </row>
    <row r="25" spans="2:8" ht="15.75" thickBot="1">
      <c r="B25" s="66" t="s">
        <v>46</v>
      </c>
      <c r="C25" s="281">
        <f>+C17+C23</f>
        <v>41219262025.498795</v>
      </c>
      <c r="D25" s="282">
        <f>+D17+D23</f>
        <v>12200316067.616001</v>
      </c>
    </row>
    <row r="26" spans="2:8" ht="27.75" customHeight="1" thickTop="1">
      <c r="B26" s="127" t="s">
        <v>47</v>
      </c>
      <c r="C26" s="283"/>
      <c r="D26" s="284"/>
    </row>
    <row r="27" spans="2:8">
      <c r="B27" s="66" t="s">
        <v>48</v>
      </c>
      <c r="C27" s="273"/>
      <c r="D27" s="274"/>
    </row>
    <row r="28" spans="2:8">
      <c r="B28" s="66" t="s">
        <v>49</v>
      </c>
      <c r="C28" s="273"/>
      <c r="D28" s="274"/>
    </row>
    <row r="29" spans="2:8">
      <c r="B29" s="130" t="s">
        <v>50</v>
      </c>
      <c r="C29" s="273">
        <v>42815309.757600002</v>
      </c>
      <c r="D29" s="274">
        <v>2232715.5419999999</v>
      </c>
    </row>
    <row r="30" spans="2:8">
      <c r="B30" s="61" t="s">
        <v>51</v>
      </c>
      <c r="C30" s="273">
        <v>0</v>
      </c>
      <c r="D30" s="274">
        <v>0</v>
      </c>
    </row>
    <row r="31" spans="2:8" ht="15.75" customHeight="1">
      <c r="B31" s="66" t="s">
        <v>52</v>
      </c>
      <c r="C31" s="275">
        <f>SUM(C29:C30)</f>
        <v>42815309.757600002</v>
      </c>
      <c r="D31" s="276">
        <f>SUM(D29:D30)</f>
        <v>2232715.5419999999</v>
      </c>
    </row>
    <row r="32" spans="2:8">
      <c r="B32" s="66" t="s">
        <v>53</v>
      </c>
      <c r="C32" s="283">
        <f>+C25-C31</f>
        <v>41176446715.741196</v>
      </c>
      <c r="D32" s="284">
        <f>+D25-D31</f>
        <v>12198083352.074001</v>
      </c>
    </row>
    <row r="33" spans="2:4">
      <c r="B33" s="66" t="s">
        <v>54</v>
      </c>
      <c r="C33" s="285">
        <v>57866.404781999998</v>
      </c>
      <c r="D33" s="286">
        <v>18782.430050999999</v>
      </c>
    </row>
    <row r="34" spans="2:4" ht="15.75" thickBot="1">
      <c r="B34" s="66" t="s">
        <v>55</v>
      </c>
      <c r="C34" s="287">
        <f>+C32/C33</f>
        <v>711577.76037521509</v>
      </c>
      <c r="D34" s="288">
        <f>+D32/D33</f>
        <v>649441.17022943799</v>
      </c>
    </row>
    <row r="35" spans="2:4" ht="15.75" thickTop="1">
      <c r="B35" s="123"/>
      <c r="C35" s="28"/>
      <c r="D35" s="131"/>
    </row>
    <row r="36" spans="2:4">
      <c r="C36" s="11"/>
      <c r="D36" s="11"/>
    </row>
    <row r="37" spans="2:4">
      <c r="B37" s="2" t="s">
        <v>398</v>
      </c>
      <c r="C37" s="11"/>
      <c r="D37" s="11"/>
    </row>
    <row r="38" spans="2:4">
      <c r="B38" s="20"/>
      <c r="C38" s="11"/>
      <c r="D38" s="11"/>
    </row>
    <row r="39" spans="2:4">
      <c r="B39" s="9"/>
      <c r="C39" s="11"/>
      <c r="D39" s="11"/>
    </row>
    <row r="40" spans="2:4">
      <c r="B40" s="20"/>
      <c r="C40" s="11"/>
      <c r="D40" s="11"/>
    </row>
    <row r="41" spans="2:4">
      <c r="C41" s="11"/>
      <c r="D41" s="11"/>
    </row>
    <row r="42" spans="2:4">
      <c r="C42" s="11"/>
      <c r="D42" s="11"/>
    </row>
    <row r="43" spans="2:4">
      <c r="C43" s="11"/>
      <c r="D43" s="11"/>
    </row>
    <row r="44" spans="2:4">
      <c r="C44" s="11"/>
      <c r="D44" s="11"/>
    </row>
    <row r="45" spans="2:4">
      <c r="C45" s="11"/>
      <c r="D45" s="11"/>
    </row>
    <row r="46" spans="2:4">
      <c r="C46" s="11"/>
      <c r="D46" s="11"/>
    </row>
    <row r="47" spans="2:4">
      <c r="C47" s="11"/>
      <c r="D47" s="11"/>
    </row>
    <row r="48" spans="2:4">
      <c r="C48" s="11"/>
      <c r="D48" s="11"/>
    </row>
    <row r="49" spans="3:4">
      <c r="C49" s="11"/>
      <c r="D49" s="11"/>
    </row>
    <row r="50" spans="3:4">
      <c r="C50" s="11"/>
      <c r="D50" s="11"/>
    </row>
    <row r="51" spans="3:4">
      <c r="C51" s="11"/>
      <c r="D51" s="11"/>
    </row>
    <row r="53" spans="3:4" ht="21" customHeight="1"/>
  </sheetData>
  <mergeCells count="5">
    <mergeCell ref="B2:D2"/>
    <mergeCell ref="B4:D4"/>
    <mergeCell ref="C5:C6"/>
    <mergeCell ref="D5:D6"/>
    <mergeCell ref="B3:D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20E4E-9595-43CB-A6F5-96E68992712F}">
  <dimension ref="B1:H44"/>
  <sheetViews>
    <sheetView showGridLines="0" workbookViewId="0">
      <selection activeCell="B24" sqref="B24"/>
    </sheetView>
  </sheetViews>
  <sheetFormatPr baseColWidth="10" defaultColWidth="9.140625" defaultRowHeight="15"/>
  <cols>
    <col min="1" max="1" width="11.42578125" customWidth="1"/>
    <col min="2" max="2" width="58.42578125" customWidth="1"/>
    <col min="3" max="3" width="17.85546875" customWidth="1"/>
    <col min="4" max="4" width="17.140625" customWidth="1"/>
    <col min="6" max="6" width="13.7109375" bestFit="1" customWidth="1"/>
  </cols>
  <sheetData>
    <row r="1" spans="2:7">
      <c r="B1" s="21"/>
      <c r="C1" s="22"/>
      <c r="D1" s="21"/>
      <c r="E1" s="21"/>
    </row>
    <row r="2" spans="2:7" ht="23.25">
      <c r="B2" s="363" t="s">
        <v>0</v>
      </c>
      <c r="C2" s="363"/>
      <c r="D2" s="363"/>
      <c r="E2" s="1"/>
    </row>
    <row r="3" spans="2:7">
      <c r="B3" s="362" t="s">
        <v>59</v>
      </c>
      <c r="C3" s="362"/>
      <c r="D3" s="362"/>
      <c r="E3" s="23"/>
    </row>
    <row r="4" spans="2:7" ht="20.25">
      <c r="B4" s="353" t="str">
        <f>+"ESTADOS DE RESULTADOS AL  "&amp;UPPER(TEXT(indice!O3,"DD \D\E MMMM \D\E AAAA"))</f>
        <v>ESTADOS DE RESULTADOS AL  31 DE MARZO DE 2020</v>
      </c>
      <c r="C4" s="353"/>
      <c r="D4" s="353"/>
    </row>
    <row r="5" spans="2:7">
      <c r="B5" s="100"/>
      <c r="C5" s="344">
        <f>+indice!P3</f>
        <v>2020</v>
      </c>
      <c r="D5" s="359">
        <f>+indice!P2</f>
        <v>2019</v>
      </c>
    </row>
    <row r="6" spans="2:7">
      <c r="B6" s="101"/>
      <c r="C6" s="358"/>
      <c r="D6" s="360"/>
      <c r="F6" s="11"/>
      <c r="G6" s="11"/>
    </row>
    <row r="7" spans="2:7">
      <c r="B7" s="102" t="s">
        <v>26</v>
      </c>
      <c r="C7" s="132"/>
      <c r="D7" s="133"/>
      <c r="F7" s="11"/>
    </row>
    <row r="8" spans="2:7">
      <c r="B8" s="122"/>
      <c r="C8" s="111"/>
      <c r="D8" s="112"/>
      <c r="F8" s="11"/>
    </row>
    <row r="9" spans="2:7">
      <c r="B9" s="66"/>
      <c r="C9" s="136"/>
      <c r="D9" s="137"/>
      <c r="F9" s="11"/>
    </row>
    <row r="10" spans="2:7">
      <c r="B10" s="61" t="s">
        <v>27</v>
      </c>
      <c r="C10" s="136"/>
      <c r="D10" s="137"/>
    </row>
    <row r="11" spans="2:7">
      <c r="B11" s="61" t="s">
        <v>28</v>
      </c>
      <c r="C11" s="266">
        <v>514131683.81639999</v>
      </c>
      <c r="D11" s="267">
        <v>170206796</v>
      </c>
    </row>
    <row r="12" spans="2:7">
      <c r="B12" s="106" t="s">
        <v>29</v>
      </c>
      <c r="C12" s="266">
        <v>7230747.2388000004</v>
      </c>
      <c r="D12" s="267">
        <v>16121903</v>
      </c>
    </row>
    <row r="13" spans="2:7">
      <c r="B13" s="102" t="s">
        <v>30</v>
      </c>
      <c r="C13" s="268">
        <f>SUM(C10:C12)</f>
        <v>521362431.05519998</v>
      </c>
      <c r="D13" s="269">
        <f>SUM(D10:D12)</f>
        <v>186328699</v>
      </c>
    </row>
    <row r="14" spans="2:7">
      <c r="B14" s="66" t="s">
        <v>31</v>
      </c>
      <c r="C14" s="266"/>
      <c r="D14" s="267"/>
    </row>
    <row r="15" spans="2:7">
      <c r="B15" s="106" t="s">
        <v>32</v>
      </c>
      <c r="C15" s="266">
        <v>124207866.28200001</v>
      </c>
      <c r="D15" s="267">
        <v>46133028</v>
      </c>
      <c r="E15" s="26"/>
    </row>
    <row r="16" spans="2:7" hidden="1">
      <c r="B16" s="138" t="s">
        <v>33</v>
      </c>
      <c r="C16" s="266"/>
      <c r="D16" s="267"/>
    </row>
    <row r="17" spans="2:8">
      <c r="B17" s="106" t="s">
        <v>34</v>
      </c>
      <c r="C17" s="266">
        <v>0</v>
      </c>
      <c r="D17" s="267">
        <v>0</v>
      </c>
    </row>
    <row r="18" spans="2:8">
      <c r="B18" s="61" t="s">
        <v>35</v>
      </c>
      <c r="C18" s="270">
        <v>7230747.2388000004</v>
      </c>
      <c r="D18" s="267">
        <v>50881</v>
      </c>
      <c r="F18" s="31"/>
    </row>
    <row r="19" spans="2:8">
      <c r="B19" s="108" t="s">
        <v>36</v>
      </c>
      <c r="C19" s="268">
        <f>SUM(C15:C18)</f>
        <v>131438613.52080001</v>
      </c>
      <c r="D19" s="269">
        <f>SUM(D15:D18)</f>
        <v>46183909</v>
      </c>
    </row>
    <row r="20" spans="2:8" ht="15.75" thickBot="1">
      <c r="B20" s="109" t="s">
        <v>37</v>
      </c>
      <c r="C20" s="271">
        <f>+C13-C19</f>
        <v>389923817.53439999</v>
      </c>
      <c r="D20" s="272">
        <f>+D13-D19</f>
        <v>140144790</v>
      </c>
    </row>
    <row r="21" spans="2:8" ht="15.75" thickTop="1">
      <c r="B21" s="134"/>
      <c r="C21" s="29"/>
      <c r="D21" s="135"/>
    </row>
    <row r="22" spans="2:8">
      <c r="B22" s="30"/>
      <c r="C22" s="26"/>
      <c r="D22" s="26"/>
    </row>
    <row r="23" spans="2:8">
      <c r="B23" s="32"/>
      <c r="C23" s="33"/>
      <c r="D23" s="33"/>
      <c r="H23" s="26"/>
    </row>
    <row r="24" spans="2:8">
      <c r="B24" s="2" t="s">
        <v>398</v>
      </c>
      <c r="C24" s="26"/>
      <c r="D24" s="26"/>
    </row>
    <row r="25" spans="2:8">
      <c r="B25" s="20"/>
      <c r="C25" s="26"/>
      <c r="D25" s="26"/>
      <c r="H25" s="26"/>
    </row>
    <row r="26" spans="2:8">
      <c r="B26" s="9"/>
      <c r="C26" s="26"/>
      <c r="D26" s="26"/>
    </row>
    <row r="27" spans="2:8">
      <c r="B27" s="20"/>
      <c r="C27" s="26"/>
      <c r="D27" s="26"/>
    </row>
    <row r="28" spans="2:8">
      <c r="B28" s="9"/>
      <c r="C28" s="33"/>
      <c r="D28" s="33"/>
    </row>
    <row r="29" spans="2:8">
      <c r="B29" s="9"/>
      <c r="C29" s="26"/>
      <c r="D29" s="26"/>
    </row>
    <row r="30" spans="2:8">
      <c r="B30" s="27"/>
      <c r="C30" s="26"/>
      <c r="D30" s="26"/>
    </row>
    <row r="31" spans="2:8">
      <c r="B31" s="9"/>
      <c r="C31" s="26"/>
      <c r="D31" s="26"/>
    </row>
    <row r="32" spans="2:8">
      <c r="B32" s="27"/>
      <c r="C32" s="26"/>
      <c r="D32" s="26"/>
    </row>
    <row r="33" spans="2:4">
      <c r="B33" s="9"/>
      <c r="C33" s="33"/>
      <c r="D33" s="33"/>
    </row>
    <row r="34" spans="2:4">
      <c r="B34" s="27"/>
      <c r="C34" s="26"/>
      <c r="D34" s="26"/>
    </row>
    <row r="35" spans="2:4">
      <c r="B35" s="9"/>
      <c r="C35" s="26"/>
      <c r="D35" s="26"/>
    </row>
    <row r="36" spans="2:4">
      <c r="B36" s="9"/>
      <c r="C36" s="26"/>
      <c r="D36" s="26"/>
    </row>
    <row r="37" spans="2:4">
      <c r="B37" s="9"/>
      <c r="C37" s="26"/>
      <c r="D37" s="26"/>
    </row>
    <row r="38" spans="2:4">
      <c r="B38" s="9"/>
      <c r="C38" s="33"/>
      <c r="D38" s="33"/>
    </row>
    <row r="40" spans="2:4">
      <c r="C40" s="26"/>
      <c r="D40" s="26"/>
    </row>
    <row r="42" spans="2:4">
      <c r="C42" s="26"/>
    </row>
    <row r="43" spans="2:4">
      <c r="C43" s="26"/>
    </row>
    <row r="44" spans="2:4">
      <c r="C44" s="26"/>
    </row>
  </sheetData>
  <mergeCells count="5">
    <mergeCell ref="B4:D4"/>
    <mergeCell ref="B3:D3"/>
    <mergeCell ref="B2:D2"/>
    <mergeCell ref="C5:C6"/>
    <mergeCell ref="D5:D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AE8B3-99A6-40B9-8A8D-42B2D9B2119E}">
  <dimension ref="A1:M34"/>
  <sheetViews>
    <sheetView showGridLines="0" workbookViewId="0">
      <selection activeCell="B17" sqref="B17"/>
    </sheetView>
  </sheetViews>
  <sheetFormatPr baseColWidth="10" defaultColWidth="9.140625" defaultRowHeight="15"/>
  <cols>
    <col min="1" max="1" width="5.7109375" customWidth="1"/>
    <col min="2" max="2" width="38.42578125" customWidth="1"/>
    <col min="3" max="3" width="22.85546875" customWidth="1"/>
    <col min="4" max="4" width="19.140625" customWidth="1"/>
    <col min="5" max="5" width="21.140625" customWidth="1"/>
    <col min="6" max="6" width="11.5703125" customWidth="1"/>
    <col min="7" max="7" width="11.7109375" customWidth="1"/>
    <col min="8" max="8" width="17.42578125" customWidth="1"/>
    <col min="9" max="11" width="12.42578125" customWidth="1"/>
  </cols>
  <sheetData>
    <row r="1" spans="1:13" ht="20.25">
      <c r="A1" s="24"/>
      <c r="B1" s="39"/>
      <c r="C1" s="39"/>
      <c r="D1" s="39"/>
    </row>
    <row r="2" spans="1:13" ht="26.25">
      <c r="A2" s="34"/>
      <c r="B2" s="364" t="s">
        <v>0</v>
      </c>
      <c r="C2" s="364"/>
      <c r="D2" s="364"/>
      <c r="E2" s="364"/>
      <c r="F2" s="349"/>
      <c r="G2" s="349"/>
      <c r="H2" s="349"/>
      <c r="I2" s="9"/>
      <c r="J2" s="9"/>
      <c r="K2" s="9"/>
    </row>
    <row r="3" spans="1:13" ht="15.75">
      <c r="A3" s="40"/>
      <c r="B3" s="350" t="s">
        <v>17</v>
      </c>
      <c r="C3" s="350"/>
      <c r="D3" s="350"/>
      <c r="E3" s="350"/>
      <c r="F3" s="350"/>
      <c r="G3" s="350"/>
      <c r="H3" s="350"/>
      <c r="I3" s="10"/>
      <c r="J3" s="10"/>
      <c r="K3" s="10"/>
    </row>
    <row r="4" spans="1:13">
      <c r="A4" s="10"/>
      <c r="B4" s="351" t="str">
        <f>+"Correspondiente al periodo cerrado del "&amp;(TEXT(indice!O3,"DD \d\e MMMM \d\e AAAA"))</f>
        <v>Correspondiente al periodo cerrado del 31 de marzo de 2020</v>
      </c>
      <c r="C4" s="351"/>
      <c r="D4" s="351"/>
      <c r="E4" s="351"/>
      <c r="F4" s="351"/>
      <c r="G4" s="351"/>
      <c r="H4" s="351"/>
      <c r="I4" s="10"/>
      <c r="J4" s="10"/>
      <c r="K4" s="10"/>
    </row>
    <row r="5" spans="1:13">
      <c r="A5" s="10"/>
      <c r="B5" s="348"/>
      <c r="C5" s="348"/>
      <c r="D5" s="348"/>
      <c r="E5" s="348"/>
      <c r="F5" s="348"/>
      <c r="G5" s="348"/>
      <c r="H5" s="348"/>
      <c r="I5" s="10"/>
      <c r="J5" s="10"/>
      <c r="K5" s="10"/>
    </row>
    <row r="6" spans="1:13" ht="45">
      <c r="A6" s="10"/>
      <c r="B6" s="84" t="s">
        <v>18</v>
      </c>
      <c r="C6" s="84" t="s">
        <v>19</v>
      </c>
      <c r="D6" s="85" t="s">
        <v>20</v>
      </c>
      <c r="E6" s="86" t="str">
        <f>+"TOTAL ACTIVO NETO AL "&amp;UPPER(TEXT(indice!O2,"DD \D\E MMMM \D\E AAAA"))</f>
        <v>TOTAL ACTIVO NETO AL 31 DE MARZO DE 2019</v>
      </c>
      <c r="F6" s="10"/>
      <c r="G6" s="10"/>
      <c r="H6" s="10"/>
      <c r="I6" s="11"/>
      <c r="J6" s="11"/>
      <c r="K6" s="10"/>
    </row>
    <row r="7" spans="1:13" ht="15.75">
      <c r="A7" s="10"/>
      <c r="B7" s="201" t="s">
        <v>21</v>
      </c>
      <c r="C7" s="207">
        <v>12228305711.041201</v>
      </c>
      <c r="D7" s="207">
        <v>692746038.49319994</v>
      </c>
      <c r="E7" s="206">
        <v>16407710874.225601</v>
      </c>
      <c r="F7" s="10"/>
      <c r="G7" s="10"/>
      <c r="H7" s="10"/>
      <c r="I7" s="10"/>
      <c r="J7" s="10"/>
      <c r="K7" s="41"/>
    </row>
    <row r="8" spans="1:13">
      <c r="B8" s="209"/>
      <c r="C8" s="292"/>
      <c r="D8" s="292"/>
      <c r="E8" s="293"/>
    </row>
    <row r="9" spans="1:13">
      <c r="A9" s="16"/>
      <c r="B9" s="202" t="s">
        <v>22</v>
      </c>
      <c r="C9" s="294"/>
      <c r="D9" s="294"/>
      <c r="E9" s="293"/>
      <c r="F9" s="12"/>
      <c r="G9" s="12"/>
      <c r="H9" s="12"/>
      <c r="I9" s="12"/>
      <c r="J9" s="12"/>
      <c r="K9" s="12"/>
    </row>
    <row r="10" spans="1:13">
      <c r="A10" s="16"/>
      <c r="B10" s="203" t="s">
        <v>14</v>
      </c>
      <c r="C10" s="295">
        <v>85892596053.083984</v>
      </c>
      <c r="D10" s="294"/>
      <c r="E10" s="293">
        <f t="shared" ref="E10:E11" si="0">+C10+D10</f>
        <v>85892596053.083984</v>
      </c>
      <c r="F10" s="12"/>
      <c r="G10" s="12"/>
      <c r="H10" s="12"/>
      <c r="I10" s="12"/>
      <c r="J10" s="12"/>
      <c r="K10" s="12"/>
    </row>
    <row r="11" spans="1:13">
      <c r="A11" s="14"/>
      <c r="B11" s="200" t="s">
        <v>23</v>
      </c>
      <c r="C11" s="295">
        <v>58627070823.939568</v>
      </c>
      <c r="D11" s="294"/>
      <c r="E11" s="293">
        <f t="shared" si="0"/>
        <v>58627070823.939568</v>
      </c>
      <c r="F11" s="13"/>
      <c r="G11" s="14"/>
      <c r="H11" s="14"/>
      <c r="I11" s="13"/>
      <c r="J11" s="15"/>
      <c r="K11" s="15"/>
    </row>
    <row r="12" spans="1:13">
      <c r="A12" s="16"/>
      <c r="B12" s="205" t="s">
        <v>352</v>
      </c>
      <c r="C12" s="293"/>
      <c r="D12" s="296">
        <v>588000582.32879996</v>
      </c>
      <c r="E12" s="293">
        <f>+C12+D12</f>
        <v>588000582.32879996</v>
      </c>
      <c r="F12" s="18"/>
      <c r="G12" s="16"/>
      <c r="H12" s="42"/>
      <c r="I12" s="16"/>
      <c r="J12" s="16"/>
      <c r="K12" s="16"/>
    </row>
    <row r="13" spans="1:13">
      <c r="A13" s="16"/>
      <c r="B13" s="82" t="s">
        <v>24</v>
      </c>
      <c r="C13" s="297"/>
      <c r="D13" s="298">
        <v>401869123.91999996</v>
      </c>
      <c r="E13" s="299">
        <f>+C13+D13</f>
        <v>401869123.91999996</v>
      </c>
      <c r="F13" s="18"/>
      <c r="G13" s="16"/>
      <c r="H13" s="42"/>
      <c r="I13" s="16"/>
      <c r="J13" s="16"/>
      <c r="K13" s="16"/>
    </row>
    <row r="14" spans="1:13" ht="45">
      <c r="A14" s="16"/>
      <c r="B14" s="204" t="s">
        <v>25</v>
      </c>
      <c r="C14" s="300">
        <f>+C7+C10-C11+C8</f>
        <v>39493830940.185616</v>
      </c>
      <c r="D14" s="301">
        <f>+D7+D8+D12+D13</f>
        <v>1682615744.7420001</v>
      </c>
      <c r="E14" s="291" t="str">
        <f>+"TOTAL ACTIVO NETO AL "&amp;UPPER(TEXT(indice!O3,"DD \D\E MMMM \D\E AAAA"))</f>
        <v>TOTAL ACTIVO NETO AL 31 DE MARZO DE 2020</v>
      </c>
      <c r="F14" s="18"/>
      <c r="G14" s="18"/>
      <c r="H14" s="18"/>
      <c r="I14" s="18"/>
      <c r="J14" s="18"/>
      <c r="K14" s="18"/>
    </row>
    <row r="15" spans="1:13">
      <c r="A15" s="16"/>
      <c r="B15" s="18"/>
      <c r="C15" s="17"/>
      <c r="D15" s="17"/>
      <c r="E15" s="302">
        <f>+C14+D14</f>
        <v>41176446684.927612</v>
      </c>
      <c r="F15" s="18"/>
      <c r="G15" s="18"/>
      <c r="H15" s="18"/>
      <c r="I15" s="18"/>
      <c r="J15" s="18"/>
      <c r="K15" s="18"/>
      <c r="M15" s="26"/>
    </row>
    <row r="16" spans="1:13" ht="15" customHeight="1">
      <c r="A16" s="43"/>
      <c r="B16" s="18"/>
      <c r="C16" s="18"/>
      <c r="D16" s="18"/>
      <c r="E16" s="18"/>
      <c r="F16" s="18"/>
      <c r="G16" s="18"/>
      <c r="H16" s="18"/>
      <c r="I16" s="18"/>
      <c r="J16" s="18"/>
      <c r="K16" s="18"/>
      <c r="M16" s="26"/>
    </row>
    <row r="17" spans="1:11">
      <c r="A17" s="16"/>
      <c r="B17" s="2" t="s">
        <v>398</v>
      </c>
      <c r="C17" s="18"/>
      <c r="D17" s="18"/>
      <c r="E17" s="18"/>
      <c r="F17" s="18"/>
      <c r="G17" s="18"/>
      <c r="H17" s="18"/>
      <c r="I17" s="18"/>
      <c r="J17" s="18"/>
      <c r="K17" s="18"/>
    </row>
    <row r="18" spans="1:11">
      <c r="A18" s="16"/>
      <c r="B18" s="20"/>
      <c r="C18" s="18"/>
      <c r="D18" s="18"/>
      <c r="E18" s="18"/>
      <c r="F18" s="18"/>
      <c r="G18" s="18"/>
      <c r="H18" s="18"/>
      <c r="I18" s="18"/>
      <c r="J18" s="18"/>
      <c r="K18" s="18"/>
    </row>
    <row r="19" spans="1:11">
      <c r="A19" s="16"/>
      <c r="B19" s="9"/>
      <c r="C19" s="18"/>
      <c r="D19" s="18"/>
      <c r="E19" s="18"/>
      <c r="F19" s="18"/>
      <c r="G19" s="18"/>
      <c r="H19" s="18"/>
      <c r="I19" s="18"/>
      <c r="J19" s="18"/>
      <c r="K19" s="18"/>
    </row>
    <row r="20" spans="1:11">
      <c r="A20" s="16"/>
      <c r="B20" s="18"/>
      <c r="C20" s="18"/>
      <c r="D20" s="18"/>
      <c r="E20" s="18"/>
      <c r="F20" s="18"/>
      <c r="G20" s="18"/>
      <c r="H20" s="18"/>
      <c r="I20" s="18"/>
      <c r="J20" s="18"/>
      <c r="K20" s="18"/>
    </row>
    <row r="21" spans="1:11">
      <c r="A21" s="16"/>
      <c r="B21" s="18"/>
      <c r="C21" s="18"/>
      <c r="D21" s="18"/>
      <c r="E21" s="18"/>
      <c r="F21" s="18"/>
      <c r="G21" s="18"/>
      <c r="H21" s="18"/>
      <c r="I21" s="18"/>
      <c r="J21" s="18"/>
      <c r="K21" s="18"/>
    </row>
    <row r="22" spans="1:11">
      <c r="A22" s="16"/>
      <c r="B22" s="18"/>
      <c r="C22" s="18"/>
      <c r="D22" s="18"/>
      <c r="E22" s="18"/>
      <c r="F22" s="18"/>
      <c r="G22" s="18"/>
      <c r="H22" s="18"/>
      <c r="I22" s="18"/>
      <c r="J22" s="18"/>
      <c r="K22" s="18"/>
    </row>
    <row r="23" spans="1:11">
      <c r="A23" s="44"/>
      <c r="B23" s="18"/>
      <c r="C23" s="18"/>
      <c r="D23" s="18"/>
      <c r="E23" s="18"/>
      <c r="F23" s="18"/>
      <c r="G23" s="18"/>
      <c r="H23" s="18"/>
      <c r="I23" s="18"/>
      <c r="J23" s="18"/>
      <c r="K23" s="18"/>
    </row>
    <row r="24" spans="1:11">
      <c r="A24" s="44"/>
      <c r="B24" s="18"/>
      <c r="C24" s="18"/>
      <c r="D24" s="18"/>
      <c r="E24" s="18"/>
      <c r="F24" s="18"/>
      <c r="G24" s="18"/>
      <c r="H24" s="18"/>
      <c r="I24" s="18"/>
      <c r="J24" s="18"/>
      <c r="K24" s="18"/>
    </row>
    <row r="26" spans="1:11">
      <c r="J26" s="26"/>
    </row>
    <row r="27" spans="1:11">
      <c r="G27" s="26"/>
    </row>
    <row r="28" spans="1:11">
      <c r="J28" s="26"/>
    </row>
    <row r="29" spans="1:11">
      <c r="J29" s="26"/>
    </row>
    <row r="30" spans="1:11">
      <c r="J30" s="26"/>
    </row>
    <row r="33" spans="2:8">
      <c r="B33" s="4"/>
      <c r="C33" s="5"/>
      <c r="D33" s="5"/>
      <c r="E33" s="339"/>
      <c r="F33" s="339"/>
      <c r="G33" s="339"/>
      <c r="H33" s="339"/>
    </row>
    <row r="34" spans="2:8">
      <c r="B34" s="4"/>
      <c r="C34" s="5"/>
      <c r="D34" s="5"/>
      <c r="E34" s="339"/>
      <c r="F34" s="339"/>
      <c r="G34" s="339"/>
      <c r="H34" s="339"/>
    </row>
  </sheetData>
  <mergeCells count="9">
    <mergeCell ref="B5:H5"/>
    <mergeCell ref="E33:H33"/>
    <mergeCell ref="E34:H34"/>
    <mergeCell ref="B2:E2"/>
    <mergeCell ref="F2:H2"/>
    <mergeCell ref="B3:E3"/>
    <mergeCell ref="F3:H3"/>
    <mergeCell ref="B4:E4"/>
    <mergeCell ref="F4:H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8AAE5-3081-4E8E-A5E2-525F8A3406C5}">
  <dimension ref="A1:K34"/>
  <sheetViews>
    <sheetView showGridLines="0" topLeftCell="A7" workbookViewId="0">
      <selection activeCell="B27" sqref="B27"/>
    </sheetView>
  </sheetViews>
  <sheetFormatPr baseColWidth="10" defaultColWidth="9.140625" defaultRowHeight="14.25"/>
  <cols>
    <col min="1" max="1" width="3.7109375" style="2" customWidth="1"/>
    <col min="2" max="2" width="70.85546875" style="2" customWidth="1"/>
    <col min="3" max="3" width="19.85546875" style="2" customWidth="1"/>
    <col min="4" max="4" width="1.28515625" style="2" customWidth="1"/>
    <col min="5" max="5" width="19" style="2" bestFit="1" customWidth="1"/>
    <col min="6" max="6" width="10.42578125" style="27" bestFit="1" customWidth="1"/>
    <col min="7" max="7" width="7.42578125" style="27" customWidth="1"/>
    <col min="8" max="8" width="9.28515625" style="27" customWidth="1"/>
    <col min="9" max="9" width="13.28515625" style="27" bestFit="1" customWidth="1"/>
    <col min="10" max="10" width="13.85546875" style="27" bestFit="1" customWidth="1"/>
    <col min="11" max="11" width="15.85546875" style="27" bestFit="1" customWidth="1"/>
    <col min="12" max="16384" width="9.140625" style="27"/>
  </cols>
  <sheetData>
    <row r="1" spans="1:11" ht="15">
      <c r="B1" s="21"/>
      <c r="C1" s="21"/>
      <c r="E1" s="21"/>
      <c r="F1" s="21"/>
      <c r="G1" s="21"/>
      <c r="H1" s="23"/>
    </row>
    <row r="2" spans="1:11">
      <c r="B2" s="21"/>
      <c r="C2" s="1"/>
      <c r="E2" s="343"/>
      <c r="F2" s="343"/>
      <c r="G2" s="343"/>
      <c r="H2" s="343"/>
    </row>
    <row r="3" spans="1:11" ht="26.25">
      <c r="B3" s="367" t="s">
        <v>0</v>
      </c>
      <c r="C3" s="367"/>
      <c r="D3" s="367"/>
      <c r="E3" s="367"/>
      <c r="F3" s="1"/>
      <c r="G3" s="366"/>
      <c r="H3" s="366"/>
    </row>
    <row r="4" spans="1:11" ht="18">
      <c r="A4" s="27"/>
      <c r="B4" s="365" t="str">
        <f>+"ESTADO DE FLUJO DE CAJA AL "&amp;UPPER(TEXT(indice!O3,"DD \D\E MMMM \D\E AAAA"))</f>
        <v>ESTADO DE FLUJO DE CAJA AL 31 DE MARZO DE 2020</v>
      </c>
      <c r="C4" s="365"/>
      <c r="D4" s="365"/>
      <c r="E4" s="365"/>
      <c r="F4" s="144"/>
    </row>
    <row r="5" spans="1:11" ht="15">
      <c r="A5" s="5"/>
      <c r="B5" s="96"/>
      <c r="C5" s="344">
        <f>+indice!P3</f>
        <v>2020</v>
      </c>
      <c r="D5" s="60"/>
      <c r="E5" s="354">
        <f>+indice!P2</f>
        <v>2019</v>
      </c>
      <c r="G5" s="38"/>
      <c r="H5" s="38"/>
      <c r="I5" s="38"/>
      <c r="J5" s="303"/>
    </row>
    <row r="6" spans="1:11" s="45" customFormat="1" ht="15">
      <c r="A6" s="2"/>
      <c r="B6" s="69"/>
      <c r="C6" s="345"/>
      <c r="D6" s="98"/>
      <c r="E6" s="355"/>
      <c r="G6" s="46"/>
      <c r="H6" s="46"/>
      <c r="I6" s="11"/>
      <c r="J6" s="11"/>
    </row>
    <row r="7" spans="1:11" s="45" customFormat="1" ht="15">
      <c r="A7" s="2"/>
      <c r="B7" s="61"/>
      <c r="C7" s="3" t="s">
        <v>1</v>
      </c>
      <c r="D7" s="64"/>
      <c r="E7" s="141" t="s">
        <v>1</v>
      </c>
      <c r="G7" s="46"/>
      <c r="H7" s="46"/>
      <c r="I7" s="46"/>
    </row>
    <row r="8" spans="1:11" s="45" customFormat="1" ht="15">
      <c r="A8" s="2"/>
      <c r="B8" s="61"/>
      <c r="C8" s="65"/>
      <c r="D8" s="65"/>
      <c r="E8" s="142"/>
      <c r="G8" s="46"/>
      <c r="H8" s="46"/>
      <c r="I8" s="46"/>
      <c r="K8" s="304"/>
    </row>
    <row r="9" spans="1:11" s="45" customFormat="1" ht="15">
      <c r="A9" s="2"/>
      <c r="B9" s="66" t="s">
        <v>2</v>
      </c>
      <c r="C9" s="323">
        <v>164660554.72799999</v>
      </c>
      <c r="D9" s="324"/>
      <c r="E9" s="325">
        <v>0</v>
      </c>
      <c r="F9" s="208"/>
      <c r="G9" s="46"/>
      <c r="H9" s="46"/>
      <c r="I9" s="46"/>
    </row>
    <row r="10" spans="1:11" s="45" customFormat="1" ht="15">
      <c r="A10" s="2"/>
      <c r="B10" s="74" t="s">
        <v>3</v>
      </c>
      <c r="C10" s="324"/>
      <c r="D10" s="324"/>
      <c r="E10" s="326"/>
      <c r="G10" s="46"/>
      <c r="H10" s="46"/>
      <c r="I10" s="46"/>
    </row>
    <row r="11" spans="1:11" s="45" customFormat="1" ht="15">
      <c r="A11" s="5"/>
      <c r="B11" s="66" t="s">
        <v>4</v>
      </c>
      <c r="C11" s="327"/>
      <c r="D11" s="327"/>
      <c r="E11" s="328"/>
      <c r="G11" s="46"/>
      <c r="H11" s="46"/>
      <c r="I11" s="46"/>
    </row>
    <row r="12" spans="1:11" s="45" customFormat="1" ht="15">
      <c r="A12" s="5"/>
      <c r="B12" s="66" t="s">
        <v>5</v>
      </c>
      <c r="C12" s="327"/>
      <c r="D12" s="327"/>
      <c r="E12" s="328"/>
      <c r="G12" s="46"/>
      <c r="H12" s="46"/>
      <c r="I12" s="47"/>
    </row>
    <row r="13" spans="1:11" s="45" customFormat="1" ht="15">
      <c r="A13" s="2"/>
      <c r="B13" s="61" t="s">
        <v>6</v>
      </c>
      <c r="C13" s="327">
        <v>-25155719241.371998</v>
      </c>
      <c r="D13" s="327"/>
      <c r="E13" s="328">
        <v>-4876721194</v>
      </c>
      <c r="G13" s="46"/>
      <c r="H13" s="46"/>
      <c r="I13" s="7"/>
    </row>
    <row r="14" spans="1:11" s="45" customFormat="1">
      <c r="A14" s="2"/>
      <c r="B14" s="61" t="s">
        <v>7</v>
      </c>
      <c r="C14" s="327">
        <v>0</v>
      </c>
      <c r="D14" s="327"/>
      <c r="E14" s="328">
        <v>0</v>
      </c>
      <c r="G14" s="46"/>
      <c r="H14" s="46"/>
      <c r="I14" s="46"/>
    </row>
    <row r="15" spans="1:11" s="45" customFormat="1">
      <c r="A15" s="2"/>
      <c r="B15" s="61" t="s">
        <v>8</v>
      </c>
      <c r="C15" s="327">
        <v>0</v>
      </c>
      <c r="D15" s="327"/>
      <c r="E15" s="328">
        <v>0</v>
      </c>
      <c r="G15" s="46"/>
      <c r="H15" s="46"/>
      <c r="I15" s="46"/>
    </row>
    <row r="16" spans="1:11" s="45" customFormat="1">
      <c r="A16" s="2"/>
      <c r="B16" s="61" t="s">
        <v>9</v>
      </c>
      <c r="C16" s="327">
        <v>40450263.362399995</v>
      </c>
      <c r="D16" s="327"/>
      <c r="E16" s="328">
        <v>24494101</v>
      </c>
      <c r="G16" s="46"/>
      <c r="H16" s="46"/>
      <c r="I16" s="46"/>
    </row>
    <row r="17" spans="1:10" s="45" customFormat="1" ht="15">
      <c r="A17" s="2"/>
      <c r="B17" s="66" t="s">
        <v>10</v>
      </c>
      <c r="C17" s="329">
        <f>+C13+C14+C15+C16</f>
        <v>-25115268978.009598</v>
      </c>
      <c r="D17" s="324"/>
      <c r="E17" s="330">
        <f>+E13+E14+E15+E16</f>
        <v>-4852227093</v>
      </c>
      <c r="G17" s="46"/>
      <c r="H17" s="46"/>
      <c r="I17" s="46"/>
    </row>
    <row r="18" spans="1:10" s="45" customFormat="1">
      <c r="A18" s="2"/>
      <c r="B18" s="61"/>
      <c r="C18" s="327"/>
      <c r="D18" s="327"/>
      <c r="E18" s="328"/>
      <c r="G18" s="46"/>
      <c r="H18" s="46"/>
      <c r="I18" s="46"/>
    </row>
    <row r="19" spans="1:10" s="45" customFormat="1">
      <c r="A19" s="2"/>
      <c r="B19" s="74" t="s">
        <v>11</v>
      </c>
      <c r="C19" s="327"/>
      <c r="D19" s="327"/>
      <c r="E19" s="328"/>
      <c r="G19" s="46"/>
      <c r="H19" s="46"/>
      <c r="I19" s="46"/>
    </row>
    <row r="20" spans="1:10" s="45" customFormat="1" ht="15">
      <c r="A20" s="5"/>
      <c r="B20" s="66" t="s">
        <v>12</v>
      </c>
      <c r="C20" s="327"/>
      <c r="D20" s="327"/>
      <c r="E20" s="328"/>
      <c r="G20" s="46"/>
      <c r="H20" s="46"/>
      <c r="I20" s="46"/>
    </row>
    <row r="21" spans="1:10" s="45" customFormat="1" ht="15">
      <c r="A21" s="5"/>
      <c r="B21" s="61" t="s">
        <v>13</v>
      </c>
      <c r="C21" s="327">
        <v>28255394966.206802</v>
      </c>
      <c r="D21" s="327"/>
      <c r="E21" s="328">
        <v>0</v>
      </c>
      <c r="G21" s="46"/>
      <c r="H21" s="46"/>
      <c r="I21" s="46"/>
    </row>
    <row r="22" spans="1:10" s="45" customFormat="1">
      <c r="A22" s="2"/>
      <c r="B22" s="61" t="s">
        <v>14</v>
      </c>
      <c r="C22" s="331">
        <v>0</v>
      </c>
      <c r="D22" s="327"/>
      <c r="E22" s="332">
        <v>4887871802</v>
      </c>
    </row>
    <row r="23" spans="1:10" s="45" customFormat="1">
      <c r="A23" s="2"/>
      <c r="B23" s="61" t="s">
        <v>15</v>
      </c>
      <c r="C23" s="327">
        <f>+C21+C22</f>
        <v>28255394966.206802</v>
      </c>
      <c r="D23" s="327"/>
      <c r="E23" s="328">
        <f>+E21+E22</f>
        <v>4887871802</v>
      </c>
    </row>
    <row r="24" spans="1:10" s="45" customFormat="1" ht="15.75" thickBot="1">
      <c r="A24" s="5"/>
      <c r="B24" s="66" t="s">
        <v>16</v>
      </c>
      <c r="C24" s="333">
        <f>+C17+C23+C9</f>
        <v>3304786542.9252048</v>
      </c>
      <c r="D24" s="324"/>
      <c r="E24" s="334">
        <f>+E17+E23+E9</f>
        <v>35644709</v>
      </c>
      <c r="I24" s="46"/>
      <c r="J24" s="46"/>
    </row>
    <row r="25" spans="1:10" s="45" customFormat="1" ht="15" thickTop="1">
      <c r="A25" s="2"/>
      <c r="B25" s="69"/>
      <c r="C25" s="71"/>
      <c r="D25" s="71"/>
      <c r="E25" s="143"/>
      <c r="I25" s="46"/>
    </row>
    <row r="26" spans="1:10" s="45" customFormat="1">
      <c r="A26" s="2"/>
      <c r="B26" s="2"/>
      <c r="C26" s="6"/>
      <c r="D26" s="6"/>
      <c r="E26" s="6"/>
    </row>
    <row r="27" spans="1:10">
      <c r="B27" s="2" t="s">
        <v>398</v>
      </c>
      <c r="C27" s="48"/>
      <c r="D27" s="48"/>
      <c r="E27" s="48"/>
    </row>
    <row r="28" spans="1:10" ht="15">
      <c r="B28" s="20"/>
      <c r="C28" s="38"/>
      <c r="D28" s="38"/>
      <c r="E28" s="38"/>
      <c r="F28" s="38"/>
      <c r="G28" s="38"/>
      <c r="H28" s="38"/>
      <c r="I28" s="38"/>
    </row>
    <row r="29" spans="1:10">
      <c r="B29" s="9"/>
      <c r="C29" s="48"/>
      <c r="D29" s="48"/>
      <c r="E29" s="48"/>
    </row>
    <row r="30" spans="1:10" ht="15">
      <c r="B30" s="20"/>
      <c r="C30" s="48"/>
      <c r="D30" s="48"/>
      <c r="E30" s="48"/>
    </row>
    <row r="31" spans="1:10">
      <c r="C31" s="48"/>
      <c r="D31" s="48"/>
      <c r="E31" s="48"/>
    </row>
    <row r="32" spans="1:10" ht="15">
      <c r="B32" s="4"/>
      <c r="C32" s="5"/>
      <c r="D32" s="5"/>
      <c r="E32" s="5"/>
      <c r="F32" s="5"/>
      <c r="G32" s="5"/>
    </row>
    <row r="33" spans="2:7" ht="15">
      <c r="B33" s="4"/>
      <c r="C33" s="5"/>
      <c r="D33" s="5"/>
      <c r="E33" s="5"/>
      <c r="F33" s="5"/>
      <c r="G33" s="5"/>
    </row>
    <row r="34" spans="2:7">
      <c r="C34" s="48"/>
      <c r="D34" s="48"/>
      <c r="E34" s="48"/>
    </row>
  </sheetData>
  <mergeCells count="7">
    <mergeCell ref="C5:C6"/>
    <mergeCell ref="E5:E6"/>
    <mergeCell ref="B4:E4"/>
    <mergeCell ref="E2:F2"/>
    <mergeCell ref="G2:H2"/>
    <mergeCell ref="G3:H3"/>
    <mergeCell ref="B3:E3"/>
  </mergeCells>
  <pageMargins left="0.7" right="0.7" top="0.75" bottom="0.75" header="0.3" footer="0.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 Id="rId4" Type="http://schemas.openxmlformats.org/package/2006/relationships/digital-signature/signature" Target="sig4.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YDztJuiU+KVHTc5WkSTrintd1tC2D0CsHcQWckdvUrg=</DigestValue>
    </Reference>
    <Reference Type="http://www.w3.org/2000/09/xmldsig#Object" URI="#idOfficeObject">
      <DigestMethod Algorithm="http://www.w3.org/2001/04/xmlenc#sha256"/>
      <DigestValue>8RCVIkQb3RioBBC69NZO86OaRX8GB3NGj/jUnJrvjJU=</DigestValue>
    </Reference>
    <Reference Type="http://uri.etsi.org/01903#SignedProperties" URI="#idSignedProperties">
      <Transforms>
        <Transform Algorithm="http://www.w3.org/TR/2001/REC-xml-c14n-20010315"/>
      </Transforms>
      <DigestMethod Algorithm="http://www.w3.org/2001/04/xmlenc#sha256"/>
      <DigestValue>ZmcPAtuFaQD4zQ0xt3kVuVoAsxSRBC3/LJ4z23V48P4=</DigestValue>
    </Reference>
    <Reference Type="http://www.w3.org/2000/09/xmldsig#Object" URI="#idValidSigLnImg">
      <DigestMethod Algorithm="http://www.w3.org/2001/04/xmlenc#sha256"/>
      <DigestValue>/+VfXehaX19m6ccSrgtkpwlKv2BGPtB/rAIQ8PeDhkU=</DigestValue>
    </Reference>
    <Reference Type="http://www.w3.org/2000/09/xmldsig#Object" URI="#idInvalidSigLnImg">
      <DigestMethod Algorithm="http://www.w3.org/2001/04/xmlenc#sha256"/>
      <DigestValue>lfpb3rqRnAxfoG3S8g6yUE0wOkdoEsV7X3V3egi4E2o=</DigestValue>
    </Reference>
  </SignedInfo>
  <SignatureValue>PDntTj3YxTojbOcZWM3n6uIh1cS9wy4qMw2foH3J6IF0vZ3GaKSjy3eDjH3R1FU84SYn7fmoMfA6
2xXA7JuhLscZ2vI+4PA2RzRE+wbXR0pRLHmlXPb/35UNW7vBrJLUtxzUkKcqWjiqHvPsPraxzePQ
86mnzLT+y1hfNeqmjEPftFQKLtFbUAfBvP270KZ5Kqdga5oQ8V7n4RWwDOCkEbpSrKkM5GutfFaH
RIoa+tirVLdnFcFE3flcGRGFJyBJHlAu+BnFll6Ki+AETWAmsHVRhPDzspvSBK6r8BI46WGigxSR
xHtxMn7qivhFz8YUq6Kk2weJ1OyRg3mvTMUkOA==</SignatureValue>
  <KeyInfo>
    <X509Data>
      <X509Certificate>MIIIATCCBemgAwIBAgIIZE5R1+m/fe4wDQYJKoZIhvcNAQELBQAwWzEXMBUGA1UEBRMOUlVDIDgwMDUwMTcyLTExGjAYBgNVBAMTEUNBLURPQ1VNRU5UQSBTLkEuMRcwFQYDVQQKEw5ET0NVTUVOVEEgUy5BLjELMAkGA1UEBhMCUFkwHhcNMTkxMDMxMTMxMzIyWhcNMjExMDMwMTMyMzIyWjCBpDELMAkGA1UEBhMCUFkxFjAUBgNVBAQMDUdBUkNJQSBBR1VJQVIxETAPBgNVBAUTCENJMzI4MjY0MRcwFQYDVQQqDA5NQVJJQSBBR1VTVElOQTEXMBUGA1UECgwOUEVSU09OQSBGSVNJQ0ExETAPBgNVBAsMCEZJUk1BIEYyMSUwIwYDVQQDDBxNQVJJQSBBR1VTVElOQSBHQVJDSUEgQUdVSUFSMIIBIjANBgkqhkiG9w0BAQEFAAOCAQ8AMIIBCgKCAQEA3yFcP4DGxGW6FrkRPgnKrC8kZ+XcjSM+o/gHVxwZAOfrNYeih+RSYMqWX/yIaKu+PMnHIXiso1AIpa3L7VSSkgNbWrXUUPYxTCbF7mouW2gc58uKCioUQ/ftKMiAZs/QELW2I37Lr0CTfQUDW58SsWDkKAH5pUk4v6Tel1w9zELkUrWItmr+N9qtrWEuv0v2NmyBAXH7Bxh0HedqnE6tSx2IIGGJjFQAoNcZDd5kxNF1Fgtrnm5oSlsT8048lk70++GcAycXYucsyhqFherjzOtzfpKmuFxDMyD6CO5sKLf7UX7dqneIMfA0pfBGnPYSVpjsIaTBqu17OxD+SwXg4QIDAQABo4IDfTCCA3kwDAYDVR0TAQH/BAIwADAOBgNVHQ8BAf8EBAMCBeAwKgYDVR0lAQH/BCAwHgYIKwYBBQUHAwEGCCsGAQUFBwMCBggrBgEFBQcDBDAdBgNVHQ4EFgQUP1NafFbU+rNar2mnBKrRzBuuBfkwgZYGCCsGAQUFBwEBBIGJMIGGMDkGCCsGAQUFBzABhi1odHRw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IgYDVR0RBBswGYEXbWdhcmNpYWFndWlhckBnbWFpbC5jb20wggHdBgNVHSAEggHUMIIB0DCCAcwGDisGAQQBgvk7AQEBBgEBMIIBuDA/BggrBgEFBQcCARYzaHR0cHM6Ly93d3cuZG9jdW1lbnRhLmNvbS5weS9maXJtYWRpZ2l0YWwvZGVzY2FyZ2FzMIHABggrBgEFBQcCAjCBsxqBsEVzdGUgZXMgdW4gY2VydGlmaWNhZG8gZGUgcGVyc29uYSBm7XNpY2EgY3V5YSBjbGF2ZSBwcml2YWRhIGVzdOEgY29udGVuaWRhIGVuIHVuIG3zZHVsbyBkZSBoYXJkd2FyZSBzZWd1cm8geSBzdSBmaW5hbGlkYWQgZXMgYXV0ZW50aWNhciBhIHN1IHRpdHVsYXIgbyBnZW5lcmFyIGZpcm1hcyBkaWdpdGFsZXMuMIGxBggrBgEFBQcCAjCBpBqBoVRoaXMgaXMgYW4gZW5kIHVzZXIgY2VydGlmaWNhdGUgd2hvc2UgcHJpdmF0ZSBrZXkgaXMgZW1iZWRkZWQgd2l0aGluIGEgc2VjdXJlIGhhcmR3YXJlIG1vZHVsZSB0aGF0IGFpbXMgdG8gYXV0aGVudGljYXRlIGl0cyBvd25lciBvciBnZW5lcmF0ZSBkaWdpdGFsIHNpZ25hdHVyZXMuMA0GCSqGSIb3DQEBCwUAA4ICAQDGzaO89CSrHL9y/pzzgk4rNf+zqxpOtJk0LesLlRg0wIUTLZYbYbpsZTAcDuwVdme/vLIiu1MuzdeogA6fGKbxwIUMmXUMLPyU/LRH/2ZnWR9aOwnasG4UxbNsN8fgL8HsPrvWhykKSLhUV9VtUl9qZ46SrTXdPd/0wzGrO/Fbs8YFEYBopYgxjYzt2AIIzl809AnI+Azv7Y8kqsJDPp2VXdc5ZM+IJJigpMSYtMloug2bhL0xXvuobEAmymb7B/sDImEFv97/JKC6w5iXUwaVDEqvaGzDQnQRg6JMMLmtMPdFfgkIvfCAahCt+4oJCBO/++AhZMlSkW8BTFrrtRGfDgned4Byx90Z3+bsEVsNO9XlPkcuZCwojSb67PFwkkvdWv469sN+QEwIe18Bs5doDkDIPyH2hFcQElUqZngxANug0ssw4z8hS0G4X/7GYimGxW27wZKuoxvQ9ejjeKFqjLMECn3FW4AUnnwiop4xsZxGPu6FF2v8C4PKnf9ApB+/5orcUf3vDrfTCL3Y3+ZRRR7Gu3kmSW7G8XP3yCaFSvpIM1nKUiCTc9kH7hmRC6GV0MKzNL350Bs/NaIq5NVhq1/cjHPM37/Aa2lLiL2brHJmcKDgmy23qN0lbQX+dQrNYL+jVJeWx51esukMU6Gr8do2ik1eaYHTUKqyDBhoI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A86zVTj70nB/9aR3XUP5lCsvi9G/KrK3r+DW6c7tGf8=</DigestValue>
      </Reference>
      <Reference URI="/xl/calcChain.xml?ContentType=application/vnd.openxmlformats-officedocument.spreadsheetml.calcChain+xml">
        <DigestMethod Algorithm="http://www.w3.org/2001/04/xmlenc#sha256"/>
        <DigestValue>PhV9W/F5C5bngvRnNKaENCkWejQTrxKSHtOeUGjY+UA=</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fELFnqMc531iehO8E10qUnjU3FFGSSVfKvsVGL702GU=</DigestValue>
      </Reference>
      <Reference URI="/xl/drawings/drawing1.xml?ContentType=application/vnd.openxmlformats-officedocument.drawing+xml">
        <DigestMethod Algorithm="http://www.w3.org/2001/04/xmlenc#sha256"/>
        <DigestValue>6iOBfZu2rf+MSoqfkT1yegyHatr8YW5EzzXQyQ2zIeM=</DigestValue>
      </Reference>
      <Reference URI="/xl/drawings/vmlDrawing1.vml?ContentType=application/vnd.openxmlformats-officedocument.vmlDrawing">
        <DigestMethod Algorithm="http://www.w3.org/2001/04/xmlenc#sha256"/>
        <DigestValue>h3Z4U+JC202rfJoaLl/I8GpGtsWWUiiVXw/aHLaATU8=</DigestValue>
      </Reference>
      <Reference URI="/xl/media/image1.jpeg?ContentType=image/jpeg">
        <DigestMethod Algorithm="http://www.w3.org/2001/04/xmlenc#sha256"/>
        <DigestValue>gtntWbl+wkbpWIjrBYC+36tSrRtyqoQX7r0bRgwNDTQ=</DigestValue>
      </Reference>
      <Reference URI="/xl/media/image2.emf?ContentType=image/x-emf">
        <DigestMethod Algorithm="http://www.w3.org/2001/04/xmlenc#sha256"/>
        <DigestValue>cx4JTPnzMcbW/j+4HG6f/rIgCjPbAwh27ZDZUKXn38I=</DigestValue>
      </Reference>
      <Reference URI="/xl/media/image3.emf?ContentType=image/x-emf">
        <DigestMethod Algorithm="http://www.w3.org/2001/04/xmlenc#sha256"/>
        <DigestValue>b8fPWw/dLGRi5TyVy8CuyL3kzl7PIwebU9I9F7rqu6M=</DigestValue>
      </Reference>
      <Reference URI="/xl/media/image4.emf?ContentType=image/x-emf">
        <DigestMethod Algorithm="http://www.w3.org/2001/04/xmlenc#sha256"/>
        <DigestValue>K6ywhxISNPnZDYXynY6weRk0iEP6DejKitzUZJUCW7s=</DigestValue>
      </Reference>
      <Reference URI="/xl/media/image5.emf?ContentType=image/x-emf">
        <DigestMethod Algorithm="http://www.w3.org/2001/04/xmlenc#sha256"/>
        <DigestValue>a1/mgSi0cNkntQhQUk8SRIuEGSLWXL/rN1upWXe9JDU=</DigestValue>
      </Reference>
      <Reference URI="/xl/printerSettings/printerSettings1.bin?ContentType=application/vnd.openxmlformats-officedocument.spreadsheetml.printerSettings">
        <DigestMethod Algorithm="http://www.w3.org/2001/04/xmlenc#sha256"/>
        <DigestValue>dQty6h4y3OjaBO679MIWuMByZpg6RKGw7ezGcnYUuw0=</DigestValue>
      </Reference>
      <Reference URI="/xl/printerSettings/printerSettings2.bin?ContentType=application/vnd.openxmlformats-officedocument.spreadsheetml.printerSettings">
        <DigestMethod Algorithm="http://www.w3.org/2001/04/xmlenc#sha256"/>
        <DigestValue>dQty6h4y3OjaBO679MIWuMByZpg6RKGw7ezGcnYUuw0=</DigestValue>
      </Reference>
      <Reference URI="/xl/printerSettings/printerSettings3.bin?ContentType=application/vnd.openxmlformats-officedocument.spreadsheetml.printerSettings">
        <DigestMethod Algorithm="http://www.w3.org/2001/04/xmlenc#sha256"/>
        <DigestValue>dQty6h4y3OjaBO679MIWuMByZpg6RKGw7ezGcnYUuw0=</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printerSettings/printerSettings5.bin?ContentType=application/vnd.openxmlformats-officedocument.spreadsheetml.printerSettings">
        <DigestMethod Algorithm="http://www.w3.org/2001/04/xmlenc#sha256"/>
        <DigestValue>dQty6h4y3OjaBO679MIWuMByZpg6RKGw7ezGcnYUuw0=</DigestValue>
      </Reference>
      <Reference URI="/xl/printerSettings/printerSettings6.bin?ContentType=application/vnd.openxmlformats-officedocument.spreadsheetml.printerSettings">
        <DigestMethod Algorithm="http://www.w3.org/2001/04/xmlenc#sha256"/>
        <DigestValue>dQty6h4y3OjaBO679MIWuMByZpg6RKGw7ezGcnYUuw0=</DigestValue>
      </Reference>
      <Reference URI="/xl/printerSettings/printerSettings7.bin?ContentType=application/vnd.openxmlformats-officedocument.spreadsheetml.printerSettings">
        <DigestMethod Algorithm="http://www.w3.org/2001/04/xmlenc#sha256"/>
        <DigestValue>dQty6h4y3OjaBO679MIWuMByZpg6RKGw7ezGcnYUuw0=</DigestValue>
      </Reference>
      <Reference URI="/xl/sharedStrings.xml?ContentType=application/vnd.openxmlformats-officedocument.spreadsheetml.sharedStrings+xml">
        <DigestMethod Algorithm="http://www.w3.org/2001/04/xmlenc#sha256"/>
        <DigestValue>Yozf+wRVg/3gk+4FHBvWzOLfX9EJxCcVQ0n37ePJpG4=</DigestValue>
      </Reference>
      <Reference URI="/xl/styles.xml?ContentType=application/vnd.openxmlformats-officedocument.spreadsheetml.styles+xml">
        <DigestMethod Algorithm="http://www.w3.org/2001/04/xmlenc#sha256"/>
        <DigestValue>ZZ/D6sNtUqd5N9EZ623Y6fClEjk9fCHj53//1nVtqsk=</DigestValue>
      </Reference>
      <Reference URI="/xl/theme/theme1.xml?ContentType=application/vnd.openxmlformats-officedocument.theme+xml">
        <DigestMethod Algorithm="http://www.w3.org/2001/04/xmlenc#sha256"/>
        <DigestValue>6X+H6oZv8bFWXDlENb4AFhS8/e674SGlKGn83vH5aSI=</DigestValue>
      </Reference>
      <Reference URI="/xl/workbook.xml?ContentType=application/vnd.openxmlformats-officedocument.spreadsheetml.sheet.main+xml">
        <DigestMethod Algorithm="http://www.w3.org/2001/04/xmlenc#sha256"/>
        <DigestValue>ZPEWEG2TuHGD74oFqU1lSV7Epb7tP+m8/LzNsK1ckTM=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i2Zp4ch4j6O57AxbpYHg+Pj+Mvt1/H7oTobn95/jaU8=</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w7/FMpyEnPGfm3zk1dYN2P0PZZve3ptC+sr0qTIzyLY=</DigestValue>
      </Reference>
      <Reference URI="/xl/worksheets/sheet10.xml?ContentType=application/vnd.openxmlformats-officedocument.spreadsheetml.worksheet+xml">
        <DigestMethod Algorithm="http://www.w3.org/2001/04/xmlenc#sha256"/>
        <DigestValue>6yBD5i3sKWAq0u3Zb9apFSKFbCKUvBMw0Qx0w/XiF0w=</DigestValue>
      </Reference>
      <Reference URI="/xl/worksheets/sheet11.xml?ContentType=application/vnd.openxmlformats-officedocument.spreadsheetml.worksheet+xml">
        <DigestMethod Algorithm="http://www.w3.org/2001/04/xmlenc#sha256"/>
        <DigestValue>R4rfDNgRdvEjRiHUseBdlFYBpb1reJaEzbe6USwqI18=</DigestValue>
      </Reference>
      <Reference URI="/xl/worksheets/sheet12.xml?ContentType=application/vnd.openxmlformats-officedocument.spreadsheetml.worksheet+xml">
        <DigestMethod Algorithm="http://www.w3.org/2001/04/xmlenc#sha256"/>
        <DigestValue>9TyxxxjwAmF5WFd35p06yS82UGxfjnqvoS+N4NXl3VQ=</DigestValue>
      </Reference>
      <Reference URI="/xl/worksheets/sheet2.xml?ContentType=application/vnd.openxmlformats-officedocument.spreadsheetml.worksheet+xml">
        <DigestMethod Algorithm="http://www.w3.org/2001/04/xmlenc#sha256"/>
        <DigestValue>GLPFzpwvvwAgEVOKpovA3vklauRSGovr4il1dOPveE0=</DigestValue>
      </Reference>
      <Reference URI="/xl/worksheets/sheet3.xml?ContentType=application/vnd.openxmlformats-officedocument.spreadsheetml.worksheet+xml">
        <DigestMethod Algorithm="http://www.w3.org/2001/04/xmlenc#sha256"/>
        <DigestValue>n4RRNfq8S5LY39MsBzK+IndASIf5lEx21iM1MJfIDxU=</DigestValue>
      </Reference>
      <Reference URI="/xl/worksheets/sheet4.xml?ContentType=application/vnd.openxmlformats-officedocument.spreadsheetml.worksheet+xml">
        <DigestMethod Algorithm="http://www.w3.org/2001/04/xmlenc#sha256"/>
        <DigestValue>u9uU7VnMt2R8DTg1Jae9SzTYcnUDg0EfQD5RlR+gqWw=</DigestValue>
      </Reference>
      <Reference URI="/xl/worksheets/sheet5.xml?ContentType=application/vnd.openxmlformats-officedocument.spreadsheetml.worksheet+xml">
        <DigestMethod Algorithm="http://www.w3.org/2001/04/xmlenc#sha256"/>
        <DigestValue>qvIwzUX4gMJ+wg8JJGAGs5bC8uicPBiMAyu5lrIZ56s=</DigestValue>
      </Reference>
      <Reference URI="/xl/worksheets/sheet6.xml?ContentType=application/vnd.openxmlformats-officedocument.spreadsheetml.worksheet+xml">
        <DigestMethod Algorithm="http://www.w3.org/2001/04/xmlenc#sha256"/>
        <DigestValue>1+WK0XRshpQ/u7qO5d9n4wdPc7WR+v+bxjeJC2Io53U=</DigestValue>
      </Reference>
      <Reference URI="/xl/worksheets/sheet7.xml?ContentType=application/vnd.openxmlformats-officedocument.spreadsheetml.worksheet+xml">
        <DigestMethod Algorithm="http://www.w3.org/2001/04/xmlenc#sha256"/>
        <DigestValue>Yz02GKy+rZRX8YpXfDA6fS5p3if0RJycPJaB4PYkj+I=</DigestValue>
      </Reference>
      <Reference URI="/xl/worksheets/sheet8.xml?ContentType=application/vnd.openxmlformats-officedocument.spreadsheetml.worksheet+xml">
        <DigestMethod Algorithm="http://www.w3.org/2001/04/xmlenc#sha256"/>
        <DigestValue>sOmeKwZbxqXpWEahuRTL46QXghnuUFhESpc6pk/yQN4=</DigestValue>
      </Reference>
      <Reference URI="/xl/worksheets/sheet9.xml?ContentType=application/vnd.openxmlformats-officedocument.spreadsheetml.worksheet+xml">
        <DigestMethod Algorithm="http://www.w3.org/2001/04/xmlenc#sha256"/>
        <DigestValue>EX/LknrjZmRaUhs+zPJdd2XwlxkvXzKg3pA6olEuD8c=</DigestValue>
      </Reference>
    </Manifest>
    <SignatureProperties>
      <SignatureProperty Id="idSignatureTime" Target="#idPackageSignature">
        <mdssi:SignatureTime xmlns:mdssi="http://schemas.openxmlformats.org/package/2006/digital-signature">
          <mdssi:Format>YYYY-MM-DDThh:mm:ssTZD</mdssi:Format>
          <mdssi:Value>2020-06-29T21:44:09Z</mdssi:Value>
        </mdssi:SignatureTime>
      </SignatureProperty>
    </SignatureProperties>
  </Object>
  <Object Id="idOfficeObject">
    <SignatureProperties>
      <SignatureProperty Id="idOfficeV1Details" Target="#idPackageSignature">
        <SignatureInfoV1 xmlns="http://schemas.microsoft.com/office/2006/digsig">
          <SetupID>{22EC4124-784E-4059-8541-CE7286715F76}</SetupID>
          <SignatureText>Agustina Garcia Aguiar</SignatureText>
          <SignatureImage/>
          <SignatureComments/>
          <WindowsVersion>10.0</WindowsVersion>
          <OfficeVersion>16.0.12827/20</OfficeVersion>
          <ApplicationVersion>16.0.12827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2020-06-29T21:44:09Z</xd:SigningTime>
          <xd:SigningCertificate>
            <xd:Cert>
              <xd:CertDigest>
                <DigestMethod Algorithm="http://www.w3.org/2001/04/xmlenc#sha256"/>
                <DigestValue>uVpYsuncVOylbupU1+KsRwJ5mDvOqzR31XBDb+d7pzs=</DigestValue>
              </xd:CertDigest>
              <xd:IssuerSerial>
                <X509IssuerName>C=PY, O=DOCUMENTA S.A., CN=CA-DOCUMENTA S.A., SERIALNUMBER=RUC 80050172-1</X509IssuerName>
                <X509SerialNumber>7227804439757684206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AcBAAB/AAAAAAAAAAAAAAD8GwAAkQ0AACBFTUYAAAEAGBwAAKoAAAAGAAAAAAAAAAAAAAAAAAAAgAcAADgEAAAJAgAAJQEAAAAAAAAAAAAAAAAAACjzBwCIeAQACgAAABAAAAAAAAAAAAAAAEsAAAAQAAAAAAAAAAUAAAAeAAAAGAAAAAAAAAAAAAAACAEAAIAAAAAnAAAAGAAAAAEAAAAAAAAAAAAAAAAAAAAlAAAADAAAAAEAAABMAAAAZAAAAAAAAAAAAAAABwEAAH8AAAAAAAAAAAAAAAg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8PDwAAAAAAAlAAAADAAAAAEAAABMAAAAZAAAAAAAAAAAAAAABwEAAH8AAAAAAAAAAAAAAAgBAACAAAAAIQDwAAAAAAAAAAAAAACAPwAAAAAAAAAAAACAPwAAAAAAAAAAAAAAAAAAAAAAAAAAAAAAAAAAAAAAAAAAJQAAAAwAAAAAAACAKAAAAAwAAAABAAAAJwAAABgAAAABAAAAAAAAAPDw8AAAAAAAJQAAAAwAAAABAAAATAAAAGQAAAAAAAAAAAAAAAcBAAB/AAAAAAAAAAAAAAAI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AAAAAAAlAAAADAAAAAEAAABMAAAAZAAAAAAAAAAAAAAABwEAAH8AAAAAAAAAAAAAAAgBAACAAAAAIQDwAAAAAAAAAAAAAACAPwAAAAAAAAAAAACAPwAAAAAAAAAAAAAAAAAAAAAAAAAAAAAAAAAAAAAAAAAAJQAAAAwAAAAAAACAKAAAAAwAAAABAAAAJwAAABgAAAABAAAAAAAAAP///wAAAAAAJQAAAAwAAAABAAAATAAAAGQAAAAAAAAAAAAAAAcBAAB/AAAAAAAAAAAAAAAI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FdkCQAAAAkAAAAwwi8DQElUdn50wWQ4g1wA4PozAyUAAACF/5PHEGVbBbBjWwVsW8NkN9p9GajCLwN+4lhkAgIAAEzCLwMlAAAAMwAAAGAAAAAzAAAAIgAAADTWWQV/2X0Z/////xKz25Xh51hk4MMvA9nZ13Qwwi8DAAAAAAAA13QCAgAA9f///wAAAAAAAAAAAAAAAJABAAAAAAABAAAAAHMAZQBnAG8AZQAgAHUAaQDtGsp1lMIvAxGx9XYAAFR2iMIvAwAAAACQwi8DAAAAAGzIV2QAAFR2AAAAABMAFAB+dMFkQElUdqjCLwM0Xyh2AABUdn50wWRsyFdkZHYACAAAAAAlAAAADAAAAAEAAAAYAAAADAAAAAAAAAASAAAADAAAAAEAAAAeAAAAGAAAAL0AAAAEAAAA9wAAABEAAAAlAAAADAAAAAEAAABUAAAAiAAAAL4AAAAEAAAA9QAAABAAAAABAAAAVRXZQXsJ2UG+AAAABAAAAAoAAABMAAAAAAAAAAAAAAAAAAAA//////////9gAAAAMgA5AC8AMAA2AC8AMgAwADIAMAAGAAAABgAAAAQAAAAGAAAABgAAAAQAAAAGAAAABgAAAAYAAAAGAAAASwAAAEAAAAAwAAAABQAAACAAAAABAAAAAQAAABAAAAAAAAAAAAAAAAgBAACAAAAAAAAAAAAAAAAIAQAAgAAAAFIAAABwAQAAAgAAABAAAAAHAAAAAAAAAAAAAAC8AgAAAAAAAAECAiJTAHkAcwB0AGUAbQAAAAAAAAAAAAAAAAAAAAAAAAAAAAAAAAAAAAAAAAAAAAAAAAAAAAAAAAAAAAAAAAAAAAAAAAAgdwSPLgO+VSB3CQAAAOD6MwPpVSB3UI8uA+D6MwNUdMFkAAAAAFR0wWQAAAAA4PozAwAAAAAAAAAAAAAAAAAAAAAI3jMDAAAAAAAAAAAAAAAAAAAAAAAAAAAAAAAAAAAAAAAAAAAAAAAAAAAAAAAAAAAAAAAAAAAAAAAAAAAAAAAAAAAAAAFWy3Xj5VTM+I8uA6ItG3cAAAAAAQAAAFCPLgP//wAAAAAAAFwwG3dcMBt34JAuAyiQLgMskC4DAADBZAcAAAAAAAAAhkH2dgkAAABUBtv/BwAAAGCQLgPkXex2AdgAAGCQLgM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C8DrdrXdAAAAADsuy8DAAAAAJS7LwPE44FlAAAzAwAAAAAgAAAAZMAvA6APAAAMwC8DNqOzYyAAAAABAAAAil8LgMh/9hFfprNj3LsvA2qItWPIf/YRAAAAAPhHDyAsFwtkAgAAAN7K25UAAAAAnL0vA9nZ13Tsuy8DBwAAAAAA13SgvC8D4P///wAAAAAAAAAAAAAAAJABAAAAAAABAAAAAGEAcgBpAGEAbAAAAAAAAAAAAAAAAAAAAAAAAAAAAAAABgAAAAAAAACGQfZ2AAAAAFQG2/8GAAAAUL0vA+Rd7HYB2AAAUL0vAwAAAAAAAAAAAAAAAAAAAAAAAAAAZHYACAAAAAAlAAAADAAAAAMAAAAYAAAADAAAAAAAAAASAAAADAAAAAEAAAAWAAAADAAAAAgAAABUAAAAVAAAAAoAAAAnAAAAHgAAAEoAAAABAAAAVRXZQXsJ2UEKAAAASwAAAAEAAABMAAAABAAAAAkAAAAnAAAAIAAAAEsAAABQAAAAWACTxx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DJAAAARwAAACkAAAAzAAAAoQAAABUAAAAhAPAAAAAAAAAAAAAAAIA/AAAAAAAAAAAAAIA/AAAAAAAAAAAAAAAAAAAAAAAAAAAAAAAAAAAAAAAAAAAlAAAADAAAAAAAAIAoAAAADAAAAAQAAABSAAAAcAEAAAQAAADw////AAAAAAAAAAAAAAAAkAEAAAAAAAEAAAAAcwBlAGcAbwBlACAAdQBpAAAAAAAAAAAAAAAAAAAAAAAAAAAAAAAAAAAAAAAAAAAAAAAAAAAAAAAAAAAAAAAAAAAALwOt2td0vAIAACS8LwMAAAAAUwB5AHMAdABlAG0AAAAAAAAAAAAAAAAAAAAAAAAAAAAAAAAAJDeWOgC8LwNzukRgAQAAAKi8LwMgDQCEAAAAACOgfRkMvC8Do7pdZNgoWgUg1ewOBs3blQIAAADUvS8D2dnXdCS8LwMHAAAAAADXdFYiC4Dw////AAAAAAAAAAAAAAAAkAEAAAAAAAEAAAAAcwBlAGcAbwBlACAAdQBpAAAAAAAAAAAAAAAAAAAAAAAJAAAAAAAAAIZB9nYAAAAAVAbb/wkAAACIvS8D5F3sdgHYAACIvS8DAAAAAAAAAAAAAAAAAAAAAAAAAABkdgAIAAAAACUAAAAMAAAABAAAABgAAAAMAAAAAAAAABIAAAAMAAAAAQAAAB4AAAAYAAAAKQAAADMAAADKAAAASAAAACUAAAAMAAAABAAAAFQAAADQAAAAKgAAADMAAADIAAAARwAAAAEAAABVFdlBewnZQSoAAAAzAAAAFgAAAEwAAAAAAAAAAAAAAAAAAAD//////////3gAAABBAGcAdQBzAHQAaQBuAGEAIABHAGEAcgBjAGkAYQAgAEEAZwB1AGkAYQByAAoAAAAJAAAACQAAAAcAAAAFAAAABAAAAAkAAAAIAAAABAAAAAsAAAAIAAAABgAAAAcAAAAEAAAACAAAAAQAAAAKAAAACQAAAAkAAAAEAAAACAAAAAYAAABLAAAAQAAAADAAAAAFAAAAIAAAAAEAAAABAAAAEAAAAAAAAAAAAAAACAEAAIAAAAAAAAAAAAAAAAgBAACAAAAAJQAAAAwAAAACAAAAJwAAABgAAAAFAAAAAAAAAP///wAAAAAAJQAAAAwAAAAFAAAATAAAAGQAAAAAAAAAUAAAAAcBAAB8AAAAAAAAAFAAAAAIAQAALQAAACEA8AAAAAAAAAAAAAAAgD8AAAAAAAAAAAAAgD8AAAAAAAAAAAAAAAAAAAAAAAAAAAAAAAAAAAAAAAAAACUAAAAMAAAAAAAAgCgAAAAMAAAABQAAACcAAAAYAAAABQAAAAAAAAD///8AAAAAACUAAAAMAAAABQAAAEwAAABkAAAACQAAAFAAAAD+AAAAXAAAAAkAAABQAAAA9gAAAA0AAAAhAPAAAAAAAAAAAAAAAIA/AAAAAAAAAAAAAIA/AAAAAAAAAAAAAAAAAAAAAAAAAAAAAAAAAAAAAAAAAAAlAAAADAAAAAAAAIAoAAAADAAAAAUAAAAlAAAADAAAAAEAAAAYAAAADAAAAAAAAAASAAAADAAAAAEAAAAeAAAAGAAAAAkAAABQAAAA/wAAAF0AAAAlAAAADAAAAAEAAABUAAAA9AAAAAoAAABQAAAAnwAAAFwAAAABAAAAVRXZQXsJ2UEKAAAAUAAAABwAAABMAAAAAAAAAAAAAAAAAAAA//////////+EAAAATQBhAHIAaQBhACAAQQBnAHUAcwB0AGkAbgBhACAARwBhAHIAYwBpAGEAIABBAGcAdQBpAGEAcgAKAAAABgAAAAQAAAADAAAABgAAAAMAAAAHAAAABwAAAAcAAAAFAAAABAAAAAMAAAAHAAAABgAAAAMAAAAIAAAABgAAAAQAAAAFAAAAAwAAAAYAAAADAAAABwAAAAcAAAAHAAAAAwAAAAYAAAAEAAAASwAAAEAAAAAwAAAABQAAACAAAAABAAAAAQAAABAAAAAAAAAAAAAAAAgBAACAAAAAAAAAAAAAAAAIAQAAgAAAACUAAAAMAAAAAgAAACcAAAAYAAAABQAAAAAAAAD///8AAAAAACUAAAAMAAAABQAAAEwAAABkAAAACQAAAGAAAAD+AAAAbAAAAAkAAABgAAAA9gAAAA0AAAAhAPAAAAAAAAAAAAAAAIA/AAAAAAAAAAAAAIA/AAAAAAAAAAAAAAAAAAAAAAAAAAAAAAAAAAAAAAAAAAAlAAAADAAAAAAAAIAoAAAADAAAAAUAAAAlAAAADAAAAAEAAAAYAAAADAAAAAAAAAASAAAADAAAAAEAAAAeAAAAGAAAAAkAAABgAAAA/wAAAG0AAAAlAAAADAAAAAEAAABUAAAAfAAAAAoAAABgAAAAOgAAAGwAAAABAAAAVRXZQXsJ2UEKAAAAYAAAAAgAAABMAAAAAAAAAAAAAAAAAAAA//////////9cAAAAQwBvAG4AdABhAGQAbwByAAcAAAAHAAAABwAAAAQAAAAGAAAABwAAAAcAAAAEAAAASwAAAEAAAAAwAAAABQAAACAAAAABAAAAAQAAABAAAAAAAAAAAAAAAAgBAACAAAAAAAAAAAAAAAAIAQAAgAAAACUAAAAMAAAAAgAAACcAAAAYAAAABQAAAAAAAAD///8AAAAAACUAAAAMAAAABQAAAEwAAABkAAAACQAAAHAAAAD+AAAAfAAAAAkAAABwAAAA9gAAAA0AAAAhAPAAAAAAAAAAAAAAAIA/AAAAAAAAAAAAAIA/AAAAAAAAAAAAAAAAAAAAAAAAAAAAAAAAAAAAAAAAAAAlAAAADAAAAAAAAIAoAAAADAAAAAUAAAAlAAAADAAAAAEAAAAYAAAADAAAAAAAAAASAAAADAAAAAEAAAAWAAAADAAAAAAAAABUAAAARAEAAAoAAABwAAAA/QAAAHwAAAABAAAAVRXZQXsJ2UEKAAAAcAAAACkAAABMAAAABAAAAAkAAABwAAAA/wAAAH0AAACgAAAARgBpAHIAbQBhAGQAbwAgAHAAbwByADoAIABNAEEAUgBJAEEAIABBAEcAVQBTAFQASQBOAEEAIABHAEEAUgBDAEkAQQAgAEEARwBVAEkAQQBSADQuBgAAAAMAAAAEAAAACQAAAAYAAAAHAAAABwAAAAMAAAAHAAAABwAAAAQAAAADAAAAAwAAAAoAAAAHAAAABwAAAAMAAAAHAAAAAwAAAAcAAAAIAAAACAAAAAYAAAAGAAAAAwAAAAgAAAAHAAAAAwAAAAgAAAAHAAAABwAAAAcAAAADAAAABwAAAAMAAAAHAAAACAAAAAgAAAADAAAABwAAAAcAAAAWAAAADAAAAAAAAAAlAAAADAAAAAIAAAAOAAAAFAAAAAAAAAAQAAAAFAAAAA==</Object>
  <Object Id="idInvalidSigLnImg">AQAAAGwAAAAAAAAAAAAAAAcBAAB/AAAAAAAAAAAAAAD8GwAAkQ0AACBFTUYAAAEAhCEAALEAAAAGAAAAAAAAAAAAAAAAAAAAgAcAADgEAAAJAgAAJQEAAAAAAAAAAAAAAAAAACjzBwCIeAQACgAAABAAAAAAAAAAAAAAAEsAAAAQAAAAAAAAAAUAAAAeAAAAGAAAAAAAAAAAAAAACAEAAIAAAAAnAAAAGAAAAAEAAAAAAAAAAAAAAAAAAAAlAAAADAAAAAEAAABMAAAAZAAAAAAAAAAAAAAABwEAAH8AAAAAAAAAAAAAAAg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8PDwAAAAAAAlAAAADAAAAAEAAABMAAAAZAAAAAAAAAAAAAAABwEAAH8AAAAAAAAAAAAAAAgBAACAAAAAIQDwAAAAAAAAAAAAAACAPwAAAAAAAAAAAACAPwAAAAAAAAAAAAAAAAAAAAAAAAAAAAAAAAAAAAAAAAAAJQAAAAwAAAAAAACAKAAAAAwAAAABAAAAJwAAABgAAAABAAAAAAAAAPDw8AAAAAAAJQAAAAwAAAABAAAATAAAAGQAAAAAAAAAAAAAAAcBAAB/AAAAAAAAAAAAAAAI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AAAAAAAlAAAADAAAAAEAAABMAAAAZAAAAAAAAAAAAAAABwEAAH8AAAAAAAAAAAAAAAgBAACAAAAAIQDwAAAAAAAAAAAAAACAPwAAAAAAAAAAAACAPwAAAAAAAAAAAAAAAAAAAAAAAAAAAAAAAAAAAAAAAAAAJQAAAAwAAAAAAACAKAAAAAwAAAABAAAAJwAAABgAAAABAAAAAAAAAP///wAAAAAAJQAAAAwAAAABAAAATAAAAGQAAAAAAAAAAAAAAAcBAAB/AAAAAAAAAAAAAAAI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FdkCQAAAAkAAAAwwi8DQElUdn50wWQ4g1wA4PozAyUAAACF/5PHEGVbBbBjWwVsW8NkN9p9GajCLwN+4lhkAgIAAEzCLwMlAAAAMwAAAGAAAAAzAAAAIgAAADTWWQV/2X0Z/////xKz25Xh51hk4MMvA9nZ13Qwwi8DAAAAAAAA13QCAgAA9f///wAAAAAAAAAAAAAAAJABAAAAAAABAAAAAHMAZQBnAG8AZQAgAHUAaQDtGsp1lMIvAxGx9XYAAFR2iMIvAwAAAACQwi8DAAAAAGzIV2QAAFR2AAAAABMAFAB+dMFkQElUdqjCLwM0Xyh2AABUdn50wWRsyFdkZHYACAAAAAAlAAAADAAAAAEAAAAYAAAADAAAAP8AAAASAAAADAAAAAEAAAAeAAAAGAAAACIAAAAEAAAAcgAAABEAAAAlAAAADAAAAAEAAABUAAAAqAAAACMAAAAEAAAAcAAAABAAAAABAAAAVRXZQXsJ2UEjAAAABAAAAA8AAABMAAAAAAAAAAAAAAAAAAAA//////////9sAAAARgBpAHIAbQBhACAAbgBvACAAdgDhAGwAaQBkAGEAAAAGAAAAAwAAAAQAAAAJAAAABgAAAAMAAAAHAAAABwAAAAMAAAAFAAAABgAAAAMAAAADAAAABwAAAAYAAABLAAAAQAAAADAAAAAFAAAAIAAAAAEAAAABAAAAEAAAAAAAAAAAAAAACAEAAIAAAAAAAAAAAAAAAAgBAACAAAAAUgAAAHABAAACAAAAEAAAAAcAAAAAAAAAAAAAALwCAAAAAAAAAQICIlMAeQBzAHQAZQBtAAAAAAAAAAAAAAAAAAAAAAAAAAAAAAAAAAAAAAAAAAAAAAAAAAAAAAAAAAAAAAAAAAAAAAAAACB3BI8uA75VIHcJAAAA4PozA+lVIHdQjy4D4PozA1R0wWQAAAAAVHTBZAAAAADg+jMDAAAAAAAAAAAAAAAAAAAAAAjeMwMAAAAAAAAAAAAAAAAAAAAAAAAAAAAAAAAAAAAAAAAAAAAAAAAAAAAAAAAAAAAAAAAAAAAAAAAAAAAAAAAAAAAAAVbLdePlVMz4jy4Doi0bdwAAAAABAAAAUI8uA///AAAAAAAAXDAbd1wwG3fgkC4DKJAuAyyQLgMAAMFkBwAAAAAAAACGQfZ2CQAAAFQG2/8HAAAAYJAuA+Rd7HYB2AAAYJAuAw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LwOt2td0AAAAAOy7LwMAAAAAlLsvA8TjgWUAADMDAAAAACAAAABkwC8DoA8AAAzALwM2o7NjIAAAAAEAAACKXwuAyH/2EV+ms2Pcuy8Daoi1Y8h/9hEAAAAA+EcPICwXC2QCAAAA3srblQAAAACcvS8D2dnXdOy7LwMHAAAAAADXdKC8LwPg////AAAAAAAAAAAAAAAAkAEAAAAAAAEAAAAAYQByAGkAYQBsAAAAAAAAAAAAAAAAAAAAAAAAAAAAAAAGAAAAAAAAAIZB9nYAAAAAVAbb/wYAAABQvS8D5F3sdgHYAABQvS8DAAAAAAAAAAAAAAAAAAAAAAAAAABkdgAIAAAAACUAAAAMAAAAAwAAABgAAAAMAAAAAAAAABIAAAAMAAAAAQAAABYAAAAMAAAACAAAAFQAAABUAAAACgAAACcAAAAeAAAASgAAAAEAAABVFdlBewnZ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MkAAABHAAAAKQAAADMAAAChAAAAFQAAACEA8AAAAAAAAAAAAAAAgD8AAAAAAAAAAAAAgD8AAAAAAAAAAAAAAAAAAAAAAAAAAAAAAAAAAAAAAAAAACUAAAAMAAAAAAAAgCgAAAAMAAAABAAAAFIAAABwAQAABAAAAPD///8AAAAAAAAAAAAAAACQAQAAAAAAAQAAAABzAGUAZwBvAGUAIAB1AGkAAAAAAAAAAAAAAAAAAAAAAAAAAAAAAAAAAAAAAAAAAAAAAAAAAAAAAAAAAAAAAAAAAAAvA63a13S8AgAAJLwvAwAAAABTAHkAcwB0AGUAbQAAAAAAAAAAAAAAAAAAAAAAAAAAAAAAAAAkN5Y6ALwvA3O6RGABAAAAqLwvAyANAIQAAAAAI6B9GQy8LwOjul1k2ChaBSDV7A4GzduVAgAAANS9LwPZ2dd0JLwvAwcAAAAAANd0ViILgPD///8AAAAAAAAAAAAAAACQAQAAAAAAAQAAAABzAGUAZwBvAGUAIAB1AGkAAAAAAAAAAAAAAAAAAAAAAAkAAAAAAAAAhkH2dgAAAABUBtv/CQAAAIi9LwPkXex2AdgAAIi9LwMAAAAAAAAAAAAAAAAAAAAAAAAAAGR2AAgAAAAAJQAAAAwAAAAEAAAAGAAAAAwAAAAAAAAAEgAAAAwAAAABAAAAHgAAABgAAAApAAAAMwAAAMoAAABIAAAAJQAAAAwAAAAEAAAAVAAAANAAAAAqAAAAMwAAAMgAAABHAAAAAQAAAFUV2UF7CdlBKgAAADMAAAAWAAAATAAAAAAAAAAAAAAAAAAAAP//////////eAAAAEEAZwB1AHMAdABpAG4AYQAgAEcAYQByAGMAaQBhACAAQQBnAHUAaQBhAHIACgAAAAkAAAAJAAAABwAAAAUAAAAEAAAACQAAAAgAAAAEAAAACwAAAAgAAAAGAAAABwAAAAQAAAAIAAAABAAAAAoAAAAJAAAACQAAAAQAAAAIAAAABgAAAEsAAABAAAAAMAAAAAUAAAAgAAAAAQAAAAEAAAAQAAAAAAAAAAAAAAAIAQAAgAAAAAAAAAAAAAAACAEAAIAAAAAlAAAADAAAAAIAAAAnAAAAGAAAAAUAAAAAAAAA////AAAAAAAlAAAADAAAAAUAAABMAAAAZAAAAAAAAABQAAAABwEAAHwAAAAAAAAAUAAAAAgBAAAtAAAAIQDwAAAAAAAAAAAAAACAPwAAAAAAAAAAAACAPwAAAAAAAAAAAAAAAAAAAAAAAAAAAAAAAAAAAAAAAAAAJQAAAAwAAAAAAACAKAAAAAwAAAAFAAAAJwAAABgAAAAFAAAAAAAAAP///wAAAAAAJQAAAAwAAAAFAAAATAAAAGQAAAAJAAAAUAAAAP4AAABcAAAACQAAAFAAAAD2AAAADQAAACEA8AAAAAAAAAAAAAAAgD8AAAAAAAAAAAAAgD8AAAAAAAAAAAAAAAAAAAAAAAAAAAAAAAAAAAAAAAAAACUAAAAMAAAAAAAAgCgAAAAMAAAABQAAACUAAAAMAAAAAQAAABgAAAAMAAAAAAAAABIAAAAMAAAAAQAAAB4AAAAYAAAACQAAAFAAAAD/AAAAXQAAACUAAAAMAAAAAQAAAFQAAAD0AAAACgAAAFAAAACfAAAAXAAAAAEAAABVFdlBewnZQQoAAABQAAAAHAAAAEwAAAAAAAAAAAAAAAAAAAD//////////4QAAABNAGEAcgBpAGEAIABBAGcAdQBzAHQAaQBuAGEAIABHAGEAcgBjAGkAYQAgAEEAZwB1AGkAYQByAAoAAAAGAAAABAAAAAMAAAAGAAAAAwAAAAcAAAAHAAAABwAAAAUAAAAEAAAAAwAAAAcAAAAGAAAAAwAAAAgAAAAGAAAABAAAAAUAAAADAAAABgAAAAMAAAAHAAAABwAAAAcAAAADAAAABgAAAAQAAABLAAAAQAAAADAAAAAFAAAAIAAAAAEAAAABAAAAEAAAAAAAAAAAAAAACAEAAIAAAAAAAAAAAAAAAAgBAACAAAAAJQAAAAwAAAACAAAAJwAAABgAAAAFAAAAAAAAAP///wAAAAAAJQAAAAwAAAAFAAAATAAAAGQAAAAJAAAAYAAAAP4AAABsAAAACQAAAGAAAAD2AAAADQAAACEA8AAAAAAAAAAAAAAAgD8AAAAAAAAAAAAAgD8AAAAAAAAAAAAAAAAAAAAAAAAAAAAAAAAAAAAAAAAAACUAAAAMAAAAAAAAgCgAAAAMAAAABQAAACUAAAAMAAAAAQAAABgAAAAMAAAAAAAAABIAAAAMAAAAAQAAAB4AAAAYAAAACQAAAGAAAAD/AAAAbQAAACUAAAAMAAAAAQAAAFQAAAB8AAAACgAAAGAAAAA6AAAAbAAAAAEAAABVFdlBewnZQQoAAABgAAAACAAAAEwAAAAAAAAAAAAAAAAAAAD//////////1wAAABDAG8AbgB0AGEAZABvAHIABwAAAAcAAAAHAAAABAAAAAYAAAAHAAAABwAAAAQAAABLAAAAQAAAADAAAAAFAAAAIAAAAAEAAAABAAAAEAAAAAAAAAAAAAAACAEAAIAAAAAAAAAAAAAAAAgBAACAAAAAJQAAAAwAAAACAAAAJwAAABgAAAAFAAAAAAAAAP///wAAAAAAJQAAAAwAAAAFAAAATAAAAGQAAAAJAAAAcAAAAP4AAAB8AAAACQAAAHAAAAD2AAAADQAAACEA8AAAAAAAAAAAAAAAgD8AAAAAAAAAAAAAgD8AAAAAAAAAAAAAAAAAAAAAAAAAAAAAAAAAAAAAAAAAACUAAAAMAAAAAAAAgCgAAAAMAAAABQAAACUAAAAMAAAAAQAAABgAAAAMAAAAAAAAABIAAAAMAAAAAQAAABYAAAAMAAAAAAAAAFQAAABEAQAACgAAAHAAAAD9AAAAfAAAAAEAAABVFdlBewnZQQoAAABwAAAAKQAAAEwAAAAEAAAACQAAAHAAAAD/AAAAfQAAAKAAAABGAGkAcgBtAGEAZABvACAAcABvAHIAOgAgAE0AQQBSAEkAQQAgAEEARwBVAFMAVABJAE4AQQAgAEcAQQBSAEMASQBBACAAQQBHAFUASQBBAFIAvRYGAAAAAwAAAAQAAAAJAAAABgAAAAcAAAAHAAAAAwAAAAcAAAAHAAAABAAAAAMAAAADAAAACgAAAAcAAAAHAAAAAwAAAAcAAAADAAAABwAAAAgAAAAIAAAABgAAAAYAAAADAAAACAAAAAcAAAADAAAACAAAAAcAAAAHAAAABwAAAAMAAAAHAAAAAwAAAAcAAAAIAAAACAAAAAMAAAAHAAAAB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VhI2olq5NzHkqvc8oIbrmrphINu8Z/Fje2jTMJ3tvNM=</DigestValue>
    </Reference>
    <Reference Type="http://www.w3.org/2000/09/xmldsig#Object" URI="#idOfficeObject">
      <DigestMethod Algorithm="http://www.w3.org/2001/04/xmlenc#sha256"/>
      <DigestValue>3/q54RDrq656aeOgl0CTOpsEOaJ6nsf587cIZBwoIM8=</DigestValue>
    </Reference>
    <Reference Type="http://uri.etsi.org/01903#SignedProperties" URI="#idSignedProperties">
      <Transforms>
        <Transform Algorithm="http://www.w3.org/TR/2001/REC-xml-c14n-20010315"/>
      </Transforms>
      <DigestMethod Algorithm="http://www.w3.org/2001/04/xmlenc#sha256"/>
      <DigestValue>W+HnWqKrHA4kp+DvCHqHkK4ATOhBzDZYEEJc0AgKPNc=</DigestValue>
    </Reference>
    <Reference Type="http://www.w3.org/2000/09/xmldsig#Object" URI="#idValidSigLnImg">
      <DigestMethod Algorithm="http://www.w3.org/2001/04/xmlenc#sha256"/>
      <DigestValue>D10QsaMQJLDK8L080TiUy0qvoyK2VVVw7UkvcTGGaLA=</DigestValue>
    </Reference>
    <Reference Type="http://www.w3.org/2000/09/xmldsig#Object" URI="#idInvalidSigLnImg">
      <DigestMethod Algorithm="http://www.w3.org/2001/04/xmlenc#sha256"/>
      <DigestValue>0RLJDXfMdowrbWE+Gz9vUEin4NBi9QbiGNshT/rku+c=</DigestValue>
    </Reference>
  </SignedInfo>
  <SignatureValue>CDpgnNSmvrJIh0IZJDgZHrthcWRpUoOovYJmTNSW3yykOIKBIQD10MSiyM67IYzOI1RpZHuIGoNx
woinrSll/8dwB1RQaL70vYOf1Rry93M7ICiwCufhaR5RHSBiMFh4ma75+AEG2Op9ARnCQLQe2HRT
UgY71DXOxqsExqZLlvKS8mKKtU1QFkQuqoqh16LKwXHgetjoql+/de4iMxO6hiPtz34U9mb5n0qE
hiJANfp89TFDiFP/7W9BqkCrOxmU63UbOYWZtwc0T7LmFkQ1JpJr+JTYywVjIEp+s2HWVhOY/efV
yTxxM8SnqDjVf4GNz3WLBsposIp7VuJopLWzEw==</SignatureValue>
  <KeyInfo>
    <X509Data>
      <X509Certificate>MIIIADCCBeigAwIBAgIIXd7CC9J+KOMwDQYJKoZIhvcNAQELBQAwWzEXMBUGA1UEBRMOUlVDIDgwMDUwMTcyLTExGjAYBgNVBAMTEUNBLURPQ1VNRU5UQSBTLkEuMRcwFQYDVQQKEw5ET0NVTUVOVEEgUy5BLjELMAkGA1UEBhMCUFkwHhcNMTkwNzMxMTkxMDA0WhcNMjEwNzMwMTkyMDA0WjCBoTELMAkGA1UEBhMCUFkxGTAXBgNVBAQMEFRBTEFWRVJBIFNBR1VJRVIxEjAQBgNVBAUTCUNJMTI0NjU3NzESMBAGA1UEKgwJSlVBTiBKT1NFMRcwFQYDVQQKDA5QRVJTT05BIEZJU0lDQTERMA8GA1UECwwIRklSTUEgRjIxIzAhBgNVBAMMGkpVQU4gSk9TRSBUQUxBVkVSQSBTQUdVSUVSMIIBIjANBgkqhkiG9w0BAQEFAAOCAQ8AMIIBCgKCAQEA5XtDA5QAoR0dU/m+QI/mljx0lUDdrVfXiyhdYkc57fNYwtYkUBhaPQCsmo4fEWuqTN/JY9ALzU9jjIdvDZrIexJdwn5RNPE7/x+UlTZlTFawn1gVVZj56H/adX/niYm1usO8ZEv2G3K1l8YPOsXvSGl9uZKh7Y3mgWtPZBuL4JY8u56njXEHuS46mNaIGZYTOfhNUoxWIWNxVl6Lyy2Wuc+qys5eOHEo7vXNndZqBnQ9eOEV76gcSR+hmOZ4A5QikNEhqAddB6R5pYikbzwFiA8ZNHdXrAUj7WLF4X0lDsKKEeQogAK7laGd4LMovryJVImjznHkgPTmyWlCB2p9kQIDAQABo4IDfzCCA3swDAYDVR0TAQH/BAIwADAOBgNVHQ8BAf8EBAMCBeAwKgYDVR0lAQH/BCAwHgYIKwYBBQUHAwEGCCsGAQUFBwMCBggrBgEFBQcDBDAdBgNVHQ4EFgQUTa7aUSy/ZxW1OSEnnSkMjNuNoakwgZYGCCsGAQUFBwEBBIGJMIGGMDkGCCsGAQUFBzABhi1odHRw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JAYDVR0RBB0wG4EZanVhbi50YWxhdmVyYUBlZGdlLmNvbS5we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OWe6JG/ndw/dzif4StS/cGUPoVqrkGjvwggEvcjQVCXvIBCX0uKb78gajRq1HCnSrPJ9pW2d8eJZ8t+5HzomUVM0+nnrCQ6xvnuqRVhKBRdr0Eq773Vawtt1Qgr8m1+C5A+wRO//6a+bIr1N0ry86tZf05Zo+Wto5iB1gysF/8fOd1KuVaXZ6QqngfM9qfYTgJ85u4eUR0nfqvq17e8oUNEXOUiQogF/PtZ4/akhwHrBC84jjt9k2CV0GUhzwe1D0OKv+fz4WYLlRiHSXm1raUWpeFJmw0yD5fDEbxWekeTrVTLacQkSMCO0dmbpp4kLwAloCVM5qRf73CLbWAXnw8cmVCAUc75+jKJZ4sl7P4tSFrhrQ/2rI9rMp/Yv3hLIKpvpaD6mev+cq10n80txoERKhfpiKbFzm28vm1Qsi+OXitf+0dfgdPGnmhytdYB3MJS5JJvrsAf+vWcMunZdtxpE2aUKNKYfx5KtoQIUzfJZS+9dnPZsOe5EjxO9th0wrLdfXusSNAjR7rrHgxJQYNDhlfdsP2FEz+JQo5Y0HQ8qO6LCxhH0xhDRFj20VOHO5TFGsTLtEpvkwGetQqI2tbx+SEXRMmVp2G/QIHgS37Yf9kDbxlnThAO5fgVsfx0TSsGV46FcLivgM1uR28ntpmiSJdy5UvELq2TPYcDeRNT</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A86zVTj70nB/9aR3XUP5lCsvi9G/KrK3r+DW6c7tGf8=</DigestValue>
      </Reference>
      <Reference URI="/xl/calcChain.xml?ContentType=application/vnd.openxmlformats-officedocument.spreadsheetml.calcChain+xml">
        <DigestMethod Algorithm="http://www.w3.org/2001/04/xmlenc#sha256"/>
        <DigestValue>PhV9W/F5C5bngvRnNKaENCkWejQTrxKSHtOeUGjY+UA=</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fELFnqMc531iehO8E10qUnjU3FFGSSVfKvsVGL702GU=</DigestValue>
      </Reference>
      <Reference URI="/xl/drawings/drawing1.xml?ContentType=application/vnd.openxmlformats-officedocument.drawing+xml">
        <DigestMethod Algorithm="http://www.w3.org/2001/04/xmlenc#sha256"/>
        <DigestValue>6iOBfZu2rf+MSoqfkT1yegyHatr8YW5EzzXQyQ2zIeM=</DigestValue>
      </Reference>
      <Reference URI="/xl/drawings/vmlDrawing1.vml?ContentType=application/vnd.openxmlformats-officedocument.vmlDrawing">
        <DigestMethod Algorithm="http://www.w3.org/2001/04/xmlenc#sha256"/>
        <DigestValue>h3Z4U+JC202rfJoaLl/I8GpGtsWWUiiVXw/aHLaATU8=</DigestValue>
      </Reference>
      <Reference URI="/xl/media/image1.jpeg?ContentType=image/jpeg">
        <DigestMethod Algorithm="http://www.w3.org/2001/04/xmlenc#sha256"/>
        <DigestValue>gtntWbl+wkbpWIjrBYC+36tSrRtyqoQX7r0bRgwNDTQ=</DigestValue>
      </Reference>
      <Reference URI="/xl/media/image2.emf?ContentType=image/x-emf">
        <DigestMethod Algorithm="http://www.w3.org/2001/04/xmlenc#sha256"/>
        <DigestValue>cx4JTPnzMcbW/j+4HG6f/rIgCjPbAwh27ZDZUKXn38I=</DigestValue>
      </Reference>
      <Reference URI="/xl/media/image3.emf?ContentType=image/x-emf">
        <DigestMethod Algorithm="http://www.w3.org/2001/04/xmlenc#sha256"/>
        <DigestValue>b8fPWw/dLGRi5TyVy8CuyL3kzl7PIwebU9I9F7rqu6M=</DigestValue>
      </Reference>
      <Reference URI="/xl/media/image4.emf?ContentType=image/x-emf">
        <DigestMethod Algorithm="http://www.w3.org/2001/04/xmlenc#sha256"/>
        <DigestValue>K6ywhxISNPnZDYXynY6weRk0iEP6DejKitzUZJUCW7s=</DigestValue>
      </Reference>
      <Reference URI="/xl/media/image5.emf?ContentType=image/x-emf">
        <DigestMethod Algorithm="http://www.w3.org/2001/04/xmlenc#sha256"/>
        <DigestValue>a1/mgSi0cNkntQhQUk8SRIuEGSLWXL/rN1upWXe9JDU=</DigestValue>
      </Reference>
      <Reference URI="/xl/printerSettings/printerSettings1.bin?ContentType=application/vnd.openxmlformats-officedocument.spreadsheetml.printerSettings">
        <DigestMethod Algorithm="http://www.w3.org/2001/04/xmlenc#sha256"/>
        <DigestValue>dQty6h4y3OjaBO679MIWuMByZpg6RKGw7ezGcnYUuw0=</DigestValue>
      </Reference>
      <Reference URI="/xl/printerSettings/printerSettings2.bin?ContentType=application/vnd.openxmlformats-officedocument.spreadsheetml.printerSettings">
        <DigestMethod Algorithm="http://www.w3.org/2001/04/xmlenc#sha256"/>
        <DigestValue>dQty6h4y3OjaBO679MIWuMByZpg6RKGw7ezGcnYUuw0=</DigestValue>
      </Reference>
      <Reference URI="/xl/printerSettings/printerSettings3.bin?ContentType=application/vnd.openxmlformats-officedocument.spreadsheetml.printerSettings">
        <DigestMethod Algorithm="http://www.w3.org/2001/04/xmlenc#sha256"/>
        <DigestValue>dQty6h4y3OjaBO679MIWuMByZpg6RKGw7ezGcnYUuw0=</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printerSettings/printerSettings5.bin?ContentType=application/vnd.openxmlformats-officedocument.spreadsheetml.printerSettings">
        <DigestMethod Algorithm="http://www.w3.org/2001/04/xmlenc#sha256"/>
        <DigestValue>dQty6h4y3OjaBO679MIWuMByZpg6RKGw7ezGcnYUuw0=</DigestValue>
      </Reference>
      <Reference URI="/xl/printerSettings/printerSettings6.bin?ContentType=application/vnd.openxmlformats-officedocument.spreadsheetml.printerSettings">
        <DigestMethod Algorithm="http://www.w3.org/2001/04/xmlenc#sha256"/>
        <DigestValue>dQty6h4y3OjaBO679MIWuMByZpg6RKGw7ezGcnYUuw0=</DigestValue>
      </Reference>
      <Reference URI="/xl/printerSettings/printerSettings7.bin?ContentType=application/vnd.openxmlformats-officedocument.spreadsheetml.printerSettings">
        <DigestMethod Algorithm="http://www.w3.org/2001/04/xmlenc#sha256"/>
        <DigestValue>dQty6h4y3OjaBO679MIWuMByZpg6RKGw7ezGcnYUuw0=</DigestValue>
      </Reference>
      <Reference URI="/xl/sharedStrings.xml?ContentType=application/vnd.openxmlformats-officedocument.spreadsheetml.sharedStrings+xml">
        <DigestMethod Algorithm="http://www.w3.org/2001/04/xmlenc#sha256"/>
        <DigestValue>Yozf+wRVg/3gk+4FHBvWzOLfX9EJxCcVQ0n37ePJpG4=</DigestValue>
      </Reference>
      <Reference URI="/xl/styles.xml?ContentType=application/vnd.openxmlformats-officedocument.spreadsheetml.styles+xml">
        <DigestMethod Algorithm="http://www.w3.org/2001/04/xmlenc#sha256"/>
        <DigestValue>ZZ/D6sNtUqd5N9EZ623Y6fClEjk9fCHj53//1nVtqsk=</DigestValue>
      </Reference>
      <Reference URI="/xl/theme/theme1.xml?ContentType=application/vnd.openxmlformats-officedocument.theme+xml">
        <DigestMethod Algorithm="http://www.w3.org/2001/04/xmlenc#sha256"/>
        <DigestValue>6X+H6oZv8bFWXDlENb4AFhS8/e674SGlKGn83vH5aSI=</DigestValue>
      </Reference>
      <Reference URI="/xl/workbook.xml?ContentType=application/vnd.openxmlformats-officedocument.spreadsheetml.sheet.main+xml">
        <DigestMethod Algorithm="http://www.w3.org/2001/04/xmlenc#sha256"/>
        <DigestValue>ZPEWEG2TuHGD74oFqU1lSV7Epb7tP+m8/LzNsK1ckTM=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i2Zp4ch4j6O57AxbpYHg+Pj+Mvt1/H7oTobn95/jaU8=</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w7/FMpyEnPGfm3zk1dYN2P0PZZve3ptC+sr0qTIzyLY=</DigestValue>
      </Reference>
      <Reference URI="/xl/worksheets/sheet10.xml?ContentType=application/vnd.openxmlformats-officedocument.spreadsheetml.worksheet+xml">
        <DigestMethod Algorithm="http://www.w3.org/2001/04/xmlenc#sha256"/>
        <DigestValue>6yBD5i3sKWAq0u3Zb9apFSKFbCKUvBMw0Qx0w/XiF0w=</DigestValue>
      </Reference>
      <Reference URI="/xl/worksheets/sheet11.xml?ContentType=application/vnd.openxmlformats-officedocument.spreadsheetml.worksheet+xml">
        <DigestMethod Algorithm="http://www.w3.org/2001/04/xmlenc#sha256"/>
        <DigestValue>R4rfDNgRdvEjRiHUseBdlFYBpb1reJaEzbe6USwqI18=</DigestValue>
      </Reference>
      <Reference URI="/xl/worksheets/sheet12.xml?ContentType=application/vnd.openxmlformats-officedocument.spreadsheetml.worksheet+xml">
        <DigestMethod Algorithm="http://www.w3.org/2001/04/xmlenc#sha256"/>
        <DigestValue>9TyxxxjwAmF5WFd35p06yS82UGxfjnqvoS+N4NXl3VQ=</DigestValue>
      </Reference>
      <Reference URI="/xl/worksheets/sheet2.xml?ContentType=application/vnd.openxmlformats-officedocument.spreadsheetml.worksheet+xml">
        <DigestMethod Algorithm="http://www.w3.org/2001/04/xmlenc#sha256"/>
        <DigestValue>GLPFzpwvvwAgEVOKpovA3vklauRSGovr4il1dOPveE0=</DigestValue>
      </Reference>
      <Reference URI="/xl/worksheets/sheet3.xml?ContentType=application/vnd.openxmlformats-officedocument.spreadsheetml.worksheet+xml">
        <DigestMethod Algorithm="http://www.w3.org/2001/04/xmlenc#sha256"/>
        <DigestValue>n4RRNfq8S5LY39MsBzK+IndASIf5lEx21iM1MJfIDxU=</DigestValue>
      </Reference>
      <Reference URI="/xl/worksheets/sheet4.xml?ContentType=application/vnd.openxmlformats-officedocument.spreadsheetml.worksheet+xml">
        <DigestMethod Algorithm="http://www.w3.org/2001/04/xmlenc#sha256"/>
        <DigestValue>u9uU7VnMt2R8DTg1Jae9SzTYcnUDg0EfQD5RlR+gqWw=</DigestValue>
      </Reference>
      <Reference URI="/xl/worksheets/sheet5.xml?ContentType=application/vnd.openxmlformats-officedocument.spreadsheetml.worksheet+xml">
        <DigestMethod Algorithm="http://www.w3.org/2001/04/xmlenc#sha256"/>
        <DigestValue>qvIwzUX4gMJ+wg8JJGAGs5bC8uicPBiMAyu5lrIZ56s=</DigestValue>
      </Reference>
      <Reference URI="/xl/worksheets/sheet6.xml?ContentType=application/vnd.openxmlformats-officedocument.spreadsheetml.worksheet+xml">
        <DigestMethod Algorithm="http://www.w3.org/2001/04/xmlenc#sha256"/>
        <DigestValue>1+WK0XRshpQ/u7qO5d9n4wdPc7WR+v+bxjeJC2Io53U=</DigestValue>
      </Reference>
      <Reference URI="/xl/worksheets/sheet7.xml?ContentType=application/vnd.openxmlformats-officedocument.spreadsheetml.worksheet+xml">
        <DigestMethod Algorithm="http://www.w3.org/2001/04/xmlenc#sha256"/>
        <DigestValue>Yz02GKy+rZRX8YpXfDA6fS5p3if0RJycPJaB4PYkj+I=</DigestValue>
      </Reference>
      <Reference URI="/xl/worksheets/sheet8.xml?ContentType=application/vnd.openxmlformats-officedocument.spreadsheetml.worksheet+xml">
        <DigestMethod Algorithm="http://www.w3.org/2001/04/xmlenc#sha256"/>
        <DigestValue>sOmeKwZbxqXpWEahuRTL46QXghnuUFhESpc6pk/yQN4=</DigestValue>
      </Reference>
      <Reference URI="/xl/worksheets/sheet9.xml?ContentType=application/vnd.openxmlformats-officedocument.spreadsheetml.worksheet+xml">
        <DigestMethod Algorithm="http://www.w3.org/2001/04/xmlenc#sha256"/>
        <DigestValue>EX/LknrjZmRaUhs+zPJdd2XwlxkvXzKg3pA6olEuD8c=</DigestValue>
      </Reference>
    </Manifest>
    <SignatureProperties>
      <SignatureProperty Id="idSignatureTime" Target="#idPackageSignature">
        <mdssi:SignatureTime xmlns:mdssi="http://schemas.openxmlformats.org/package/2006/digital-signature">
          <mdssi:Format>YYYY-MM-DDThh:mm:ssTZD</mdssi:Format>
          <mdssi:Value>2020-06-30T15:05:17Z</mdssi:Value>
        </mdssi:SignatureTime>
      </SignatureProperty>
    </SignatureProperties>
  </Object>
  <Object Id="idOfficeObject">
    <SignatureProperties>
      <SignatureProperty Id="idOfficeV1Details" Target="#idPackageSignature">
        <SignatureInfoV1 xmlns="http://schemas.microsoft.com/office/2006/digsig">
          <SetupID>{92B86CC5-469E-47E0-9D19-AFEA3CC7EF76}</SetupID>
          <SignatureText>Juan José Talavera Saguier</SignatureText>
          <SignatureImage/>
          <SignatureComments/>
          <WindowsVersion>10.0</WindowsVersion>
          <OfficeVersion>16.0.12827/20</OfficeVersion>
          <ApplicationVersion>16.0.12827</ApplicationVersion>
          <Monitors>1</Monitors>
          <HorizontalResolution>3200</HorizontalResolution>
          <VerticalResolution>1800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2020-06-30T15:05:17Z</xd:SigningTime>
          <xd:SigningCertificate>
            <xd:Cert>
              <xd:CertDigest>
                <DigestMethod Algorithm="http://www.w3.org/2001/04/xmlenc#sha256"/>
                <DigestValue>XY5zzZoT1RGkwSmaGdEzOHyklWDvIprgF+LPTKFX5ug=</DigestValue>
              </xd:CertDigest>
              <xd:IssuerSerial>
                <X509IssuerName>C=PY, O=DOCUMENTA S.A., CN=CA-DOCUMENTA S.A., SERIALNUMBER=RUC 80050172-1</X509IssuerName>
                <X509SerialNumber>6764057046388975843</X509SerialNumber>
              </xd:IssuerSerial>
            </xd:Cert>
          </xd:SigningCertificate>
          <xd:SignaturePolicyIdentifier>
            <xd:SignaturePolicyImplied/>
          </xd:SignaturePolicyIdentifier>
        </xd:SignedSignatureProperties>
      </xd:SignedProperties>
    </xd:QualifyingProperties>
  </Object>
  <Object Id="idValidSigLnImg">AQAAAGwAAAAAAAAAAAAAAL8BAADfAAAAAAAAAAAAAAD0EAAAdggAACBFTUYAAAEAQBwAAKoAAAAGAAAAAAAAAAAAAAAAAAAAgAwAAAgHAAA2AQAArgAAAAAAAAAAAAAAAAAAAPC6BACwpwIACgAAABAAAAAAAAAAAAAAAEsAAAAQAAAAAAAAAAUAAAAeAAAAGAAAAAAAAAAAAAAAwAEAAOAAAAAnAAAAGAAAAAEAAAAAAAAAAAAAAAAAAAAlAAAADAAAAAEAAABMAAAAZAAAAAAAAAAAAAAAvwEAAN8AAAAAAAAAAAAAAMABAADgAAAAIQDwAAAAAAAAAAAAAACAPwAAAAAAAAAAAACAPwAAAAAAAAAAAAAAAAAAAAAAAAAAAAAAAAAAAAAAAAAAJQAAAAwAAAAAAACAKAAAAAwAAAABAAAAJwAAABgAAAABAAAAAAAAAP///wAAAAAAJQAAAAwAAAABAAAATAAAAGQAAAAAAAAAAAAAAL8BAADfAAAAAAAAAAAAAADAAQAA4AAAACEA8AAAAAAAAAAAAAAAgD8AAAAAAAAAAAAAgD8AAAAAAAAAAAAAAAAAAAAAAAAAAAAAAAAAAAAAAAAAACUAAAAMAAAAAAAAgCgAAAAMAAAAAQAAACcAAAAYAAAAAQAAAAAAAADw8PAAAAAAACUAAAAMAAAAAQAAAEwAAABkAAAAAAAAAAAAAAC/AQAA3wAAAAAAAAAAAAAAwAEAAOAAAAAhAPAAAAAAAAAAAAAAAIA/AAAAAAAAAAAAAIA/AAAAAAAAAAAAAAAAAAAAAAAAAAAAAAAAAAAAAAAAAAAlAAAADAAAAAAAAIAoAAAADAAAAAEAAAAnAAAAGAAAAAEAAAAAAAAA8PDwAAAAAAAlAAAADAAAAAEAAABMAAAAZAAAAAAAAAAAAAAAvwEAAN8AAAAAAAAAAAAAAMABAADgAAAAIQDwAAAAAAAAAAAAAACAPwAAAAAAAAAAAACAPwAAAAAAAAAAAAAAAAAAAAAAAAAAAAAAAAAAAAAAAAAAJQAAAAwAAAAAAACAKAAAAAwAAAABAAAAJwAAABgAAAABAAAAAAAAAPDw8AAAAAAAJQAAAAwAAAABAAAATAAAAGQAAAAAAAAAAAAAAL8BAADfAAAAAAAAAAAAAADAAQAA4AAAACEA8AAAAAAAAAAAAAAAgD8AAAAAAAAAAAAAgD8AAAAAAAAAAAAAAAAAAAAAAAAAAAAAAAAAAAAAAAAAACUAAAAMAAAAAAAAgCgAAAAMAAAAAQAAACcAAAAYAAAAAQAAAAAAAADw8PAAAAAAACUAAAAMAAAAAQAAAEwAAABkAAAAAAAAAAAAAAC/AQAA3wAAAAAAAAAAAAAAwAEAAOAAAAAhAPAAAAAAAAAAAAAAAIA/AAAAAAAAAAAAAIA/AAAAAAAAAAAAAAAAAAAAAAAAAAAAAAAAAAAAAAAAAAAlAAAADAAAAAAAAIAoAAAADAAAAAEAAAAnAAAAGAAAAAEAAAAAAAAA////AAAAAAAlAAAADAAAAAEAAABMAAAAZAAAAAAAAAAAAAAAvwEAAN8AAAAAAAAAAAAAAMABAADgAAAAIQDwAAAAAAAAAAAAAACAPwAAAAAAAAAAAACAPwAAAAAAAAAAAAAAAAAAAAAAAAAAAAAAAAAAAAAAAAAAJQAAAAwAAAAAAACAKAAAAAwAAAABAAAAJwAAABgAAAABAAAAAAAAAP///wAAAAAAJQAAAAwAAAABAAAATAAAAGQAAAAAAAAAAAAAAL8BAADfAAAAAAAAAAAAAADAAQAA4AAAACEA8AAAAAAAAAAAAAAAgD8AAAAAAAAAAAAAgD8AAAAAAAAAAAAAAAAAAAAAAAAAAAAAAAAAAAAAAAAAACUAAAAMAAAAAAAAgCgAAAAMAAAAAQAAACcAAAAYAAAAAQAAAAAAAAD///8AAAAAACUAAAAMAAAAAQAAAEwAAABkAAAAAAAAAAYAAAC/AQAAIQAAAAAAAAAGAAAAwAEAABwAAAAhAPAAAAAAAAAAAAAAAIA/AAAAAAAAAAAAAIA/AAAAAAAAAAAAAAAAAAAAAAAAAAAAAAAAAAAAAAAAAAAlAAAADAAAAAAAAIAoAAAADAAAAAEAAAAnAAAAGAAAAAEAAAAAAAAA////AAAAAAAlAAAADAAAAAEAAABMAAAAZAAAAFABAAAHAAAApQEAAB8AAABQAQAABwAAAFYAAAAZAAAAIQDwAAAAAAAAAAAAAACAPwAAAAAAAAAAAACAPwAAAAAAAAAAAAAAAAAAAAAAAAAAAAAAAAAAAAAAAAAAJQAAAAwAAAAAAACAKAAAAAwAAAABAAAAUgAAAHABAAABAAAA7f///wAAAAAAAAAAAAAAAJABAAAAAAABAAAAAHMAZQBnAG8AZQAgAHUAaQAAAAAAAAAAAAAAAAAAAAAAAAAAAAAAAAAAAAAAAAAAAAAAAAAAAAAAAAAAAAAAAAAAADxrCQAAAAkAAAA4v/UCQElhdX50pmsQ8OcAYN8YAyUAAACF/5PH2IrmA7iK5gNsW6hrDhwIlrC/9QJ+4j1rAgIAAFS/9QIlAAAAMwAAAGAAAAAzAAAAIgAAABxiJARWHQiW/////7cXb/Dh5z1r6MD1AtnZt3Y4v/UCAAAAAAAAt3YCAgAA7f///wAAAAAAAAAAAAAAAJABAAAAAAABAAAAAHMAZQBnAG8AZQAgAHUAaQAANqFWnL/1AhGxDnUAAGF1kL/1AgAAAACYv/UCAAAAAGzIPGsAAGF1AAAAABMAFAB+dKZrQElhdbC/9QI0Xzt3AABhdX50pmtsyDxrZHYACAAAAAAlAAAADAAAAAEAAAAYAAAADAAAAAAAAAASAAAADAAAAAEAAAAeAAAAGAAAAFABAAAHAAAApgEAACAAAAAlAAAADAAAAAEAAABUAAAAhAAAAFEBAAAHAAAApAEAAB8AAAABAAAAAAAbQauqGkFRAQAABwAAAAkAAABMAAAAAAAAAAAAAAAAAAAA//////////9gAAAANgAvADMAMAAvADIAMAAyADAAAAAKAAAABwAAAAoAAAAKAAAABwAAAAoAAAAKAAAACgAAAAoAAABLAAAAQAAAADAAAAAFAAAAIAAAAAEAAAABAAAAEAAAAAAAAAAAAAAAwAEAAOAAAAAAAAAAAAAAAMABAADgAAAAUgAAAHABAAACAAAAFAAAAAkAAAAAAAAAAAAAALwCAAAAAAAAAQICIlMAeQBzAHQAZQBtAAAAAAAAAAAAAAAAAAAAAAAAAAAAAAAAAAAAAAAAAAAAAAAAAAAAAAAAAAAAAAAAAAAAAAAAAPUCHlV5d+Dn9QK+VXl3CQAAAGDfGAPpVXl3LOj1AmDfGANUdKZrAAAAAFR0pmsBAAAAYN8YAwAAAAAAAAAAAAAAAAAAAADw5BgDAAAAAAAAAAAAAAAAAAAAAAAAAAAAAAAAAAAAAAAAAAAAAAAAAAAAAAAAAAAAAAAAAAAAAAAAAAAAAAAAAAAAAARuoVbU6PUCoi10dwAAAAABAAAALOj1Av//AAAAAAAAXDB0d1wwdHcAAAAABOn1Agjp9QIAAAAAAAAAAIZBD3VsyDxrVAb+/wcAAAA86fUC5F0FdQHYAAA86fUCAAAAAAAAAAAAAAAAAAAAAAAAAAAAAAAAZHYACAAAAAAlAAAADAAAAAIAAAAnAAAAGAAAAAMAAAAAAAAAAAAAAAAAAAAlAAAADAAAAAMAAABMAAAAZAAAAAAAAAAAAAAA//////////8AAAAAKAAAAAAAAABTAAAAIQDwAAAAAAAAAAAAAACAPwAAAAAAAAAAAACAPwAAAAAAAAAAAAAAAAAAAAAAAAAAAAAAAAAAAAAAAAAAJQAAAAwAAAAAAACAKAAAAAwAAAADAAAAJwAAABgAAAADAAAAAAAAAAAAAAAAAAAAJQAAAAwAAAADAAAATAAAAGQAAAAAAAAAAAAAAP//////////AAAAACgAAADAAQAAAAAAACEA8AAAAAAAAAAAAAAAgD8AAAAAAAAAAAAAgD8AAAAAAAAAAAAAAAAAAAAAAAAAAAAAAAAAAAAAAAAAACUAAAAMAAAAAAAAgCgAAAAMAAAAAwAAACcAAAAYAAAAAwAAAAAAAAAAAAAAAAAAACUAAAAMAAAAAwAAAEwAAABkAAAAAAAAAAAAAAD//////////8ABAAAoAAAAAAAAAFMAAAAhAPAAAAAAAAAAAAAAAIA/AAAAAAAAAAAAAIA/AAAAAAAAAAAAAAAAAAAAAAAAAAAAAAAAAAAAAAAAAAAlAAAADAAAAAAAAIAoAAAADAAAAAMAAAAnAAAAGAAAAAMAAAAAAAAAAAAAAAAAAAAlAAAADAAAAAMAAABMAAAAZAAAAAAAAAB7AAAAvwEAAHwAAAAAAAAAewAAAMABAAACAAAAIQDwAAAAAAAAAAAAAACAPwAAAAAAAAAAAACAPwAAAAAAAAAAAAAAAAAAAAAAAAAAAAAAAAAAAAAAAAAAJQAAAAwAAAAAAACAKAAAAAwAAAADAAAAJwAAABgAAAADAAAAAAAAAP///wAAAAAAJQAAAAwAAAADAAAATAAAAGQAAAAAAAAAKAAAAL8BAAB6AAAAAAAAACgAAADAAQAAUwAAACEA8AAAAAAAAAAAAAAAgD8AAAAAAAAAAAAAgD8AAAAAAAAAAAAAAAAAAAAAAAAAAAAAAAAAAAAAAAAAACUAAAAMAAAAAAAAgCgAAAAMAAAAAwAAACcAAAAYAAAAAwAAAAAAAAD///8AAAAAACUAAAAMAAAAAwAAAEwAAABkAAAADwAAAFcAAAAlAAAAegAAAA8AAABXAAAAFwAAACQAAAAhAPAAAAAAAAAAAAAAAIA/AAAAAAAAAAAAAIA/AAAAAAAAAAAAAAAAAAAAAAAAAAAAAAAAAAAAAAAAAAAlAAAADAAAAAAAAIAoAAAADAAAAAMAAABSAAAAcAEAAAMAAADg////AAAAAAAAAAAAAAAAkAEAAAAAAAEAAAAAYQByAGkAYQBsAAAAAAAAAAAAAAAAAAAAAAAAAAAAAAAAAAAAAAAAAAAAAAAAAAAAAAAAAAAAAAAAAAAAAAAAAAAA9AKt2rd2IAAAAEiV9AIAAAAAxOMzbAAAGAMAAAAAIAAAALyZ9AKgDwAAZJn0AjajmGogAAAAAQAAAMYcCGB4TDAbX6aYajSV9AJqiJpqeEwwGwAAAAAwfk0bLBfwagIAAAAUAAAApz1u8LyZ9AL4lvQC2dm3dkiV9AIDAAAAAAC3dgIAAADg////AAAAAAAAAAAAAAAAkAEAAAAAAAEAAAAAYQByAGkAYQBsAAAAAAAAAAAAAAAAAAAAAAAAAAAAAAAAAAAAhkEPdQAAAABUBv7/BgAAAKyW9ALkXQV1AdgAAKyW9AIAAAAAAAAAAAAAAAAAAAAAAAAAAPSV9AJkdgAIAAAAACUAAAAMAAAAAwAAABgAAAAMAAAAAAAAABIAAAAMAAAAAQAAABYAAAAMAAAACAAAAFQAAABUAAAAEAAAAFcAAAAkAAAAegAAAAEAAAAAABtBq6oaQRAAAAB7AAAAAQAAAEwAAAAEAAAADwAAAFcAAAAmAAAAewAAAFAAAABYAAAAFQAAABYAAAAMAAAAAAAAACUAAAAMAAAAAgAAACcAAAAYAAAABAAAAAAAAAD///8AAAAAACUAAAAMAAAABAAAAEwAAABkAAAAQAAAAC4AAACwAQAAegAAAEAAAAAuAAAAcQEAAE0AAAAhAPAAAAAAAAAAAAAAAIA/AAAAAAAAAAAAAIA/AAAAAAAAAAAAAAAAAAAAAAAAAAAAAAAAAAAAAAAAAAAlAAAADAAAAAAAAIAoAAAADAAAAAQAAAAnAAAAGAAAAAQAAAAAAAAA////AAAAAAAlAAAADAAAAAQAAABMAAAAZAAAAEAAAAAuAAAAsAEAAHQAAABAAAAALgAAAHEBAABHAAAAIQDwAAAAAAAAAAAAAACAPwAAAAAAAAAAAACAPwAAAAAAAAAAAAAAAAAAAAAAAAAAAAAAAAAAAAAAAAAAJQAAAAwAAAAAAACAKAAAAAwAAAAEAAAAJwAAABgAAAAEAAAAAAAAAP///wAAAAAAJQAAAAwAAAAEAAAATAAAAGQAAABAAAAATwAAAIkBAAB0AAAAQAAAAE8AAABKAQAAJgAAACEA8AAAAAAAAAAAAAAAgD8AAAAAAAAAAAAAgD8AAAAAAAAAAAAAAAAAAAAAAAAAAAAAAAAAAAAAAAAAACUAAAAMAAAAAAAAgCgAAAAMAAAABAAAAFIAAABwAQAABAAAAOT///8AAAAAAAAAAAAAAACQAQAAAAAAAQAAAABzAGUAZwBvAGUAIAB1AGkAAAAAAAAAAAAAAAAAAAAAAAAAAAAAAAAAAAAAAAAAAAAAAAAAAAAAAAAAAAAAAAAAAAD0Aq3at3a8AgAAfJX0AgAAAABTAHkAcwB0AGUAbQAAAAAAAAAAAAAAAAAAAAAAAAAAAAAAAABiWryvWJX0AnO6LGkBAAAAAJb0AiANAIQAAAAAqjcJlmSV9AKjukJrYDkkBOikQAfzPW7wAgAAACyX9ALZ2bd2fJX0AgQAAAAAALd2ihIIYOT///8AAAAAAAAAAAAAAACQAQAAAAAAAQAAAABzAGUAZwBvAGUAIAB1AGkAAAAAAAAAAAAAAAAAAAAAAAkAAAAAAAAAhkEPdQAAAABUBv7/CQAAAOCW9ALkXQV1AdgAAOCW9AIAAAAAAAAAAAAAAAAAAAAAAAAAAGR2AAgAAAAAJQAAAAwAAAAEAAAAGAAAAAwAAAAAAAAAEgAAAAwAAAABAAAAHgAAABgAAABAAAAATwAAAIoBAAB1AAAAJQAAAAwAAAAEAAAAVAAAAOgAAABBAAAATwAAAIgBAAB0AAAAAQAAAAAAG0GrqhpBQQAAAE8AAAAaAAAATAAAAAAAAAAAAAAAAAAAAP//////////gAAAAEoAdQBhAG4AIABKAG8AcwDpACAAVABhAGwAYQB2AGUAcgBhACAAUwBhAGcAdQBpAGUAcgAKAAAAEAAAAA4AAAAQAAAACAAAAAoAAAAQAAAADAAAAA8AAAAIAAAADwAAAA4AAAAHAAAADgAAAA0AAAAPAAAACgAAAA4AAAAIAAAADwAAAA4AAAAQAAAAEAAAAAcAAAAPAAAACgAAAEsAAABAAAAAMAAAAAUAAAAgAAAAAQAAAAEAAAAQAAAAAAAAAAAAAADAAQAA4AAAAAAAAAAAAAAAwAEAAOAAAAAlAAAADAAAAAIAAAAnAAAAGAAAAAUAAAAAAAAA////AAAAAAAlAAAADAAAAAUAAABMAAAAZAAAAAAAAACDAAAAvwEAANkAAAAAAAAAgwAAAMABAABXAAAAIQDwAAAAAAAAAAAAAACAPwAAAAAAAAAAAACAPwAAAAAAAAAAAAAAAAAAAAAAAAAAAAAAAAAAAAAAAAAAJQAAAAwAAAAAAACAKAAAAAwAAAAFAAAAJwAAABgAAAAFAAAAAAAAAP///wAAAAAAJQAAAAwAAAAFAAAATAAAAGQAAAAaAAAAgwAAAKUBAACbAAAAGgAAAIMAAACMAQAAGQAAACEA8AAAAAAAAAAAAAAAgD8AAAAAAAAAAAAAgD8AAAAAAAAAAAAAAAAAAAAAAAAAAAAAAAAAAAAAAAAAACUAAAAMAAAAAAAAgCgAAAAMAAAABQAAACUAAAAMAAAAAQAAABgAAAAMAAAAAAAAABIAAAAMAAAAAQAAAB4AAAAYAAAAGgAAAIMAAACmAQAAnAAAACUAAAAMAAAAAQAAAFQAAADoAAAAGwAAAIMAAAD7AAAAmwAAAAEAAAAAABtBq6oaQRsAAACDAAAAGgAAAEwAAAAAAAAAAAAAAAAAAAD//////////4AAAABKAHUAYQBuACAASgBvAHMAZQAgAFQAYQBsAGEAdgBlAHIAYQAgAFMAYQBnAHUAaQBlAHIABwAAAAsAAAAKAAAACwAAAAUAAAAHAAAACwAAAAgAAAAKAAAABQAAAAoAAAAKAAAABQAAAAoAAAAJAAAACgAAAAcAAAAKAAAABQAAAAoAAAAKAAAACwAAAAsAAAAFAAAACgAAAAcAAABLAAAAQAAAADAAAAAFAAAAIAAAAAEAAAABAAAAEAAAAAAAAAAAAAAAwAEAAOAAAAAAAAAAAAAAAMABAADgAAAAJQAAAAwAAAACAAAAJwAAABgAAAAFAAAAAAAAAP///wAAAAAAJQAAAAwAAAAFAAAATAAAAGQAAAAaAAAAogAAAKUBAAC6AAAAGgAAAKIAAACMAQAAGQAAACEA8AAAAAAAAAAAAAAAgD8AAAAAAAAAAAAAgD8AAAAAAAAAAAAAAAAAAAAAAAAAAAAAAAAAAAAAAAAAACUAAAAMAAAAAAAAgCgAAAAMAAAABQAAACUAAAAMAAAAAQAAABgAAAAMAAAAAAAAABIAAAAMAAAAAQAAAB4AAAAYAAAAGgAAAKIAAACmAQAAuwAAACUAAAAMAAAAAQAAAFQAAACoAAAAGwAAAKIAAACTAAAAugAAAAEAAAAAABtBq6oaQRsAAACiAAAADwAAAEwAAAAAAAAAAAAAAAAAAAD//////////2wAAABTAGkAbgBkAGkAYwBvACAAVABpAHQAdQBsAGEAcgAAAAoAAAAFAAAACwAAAAsAAAAFAAAACQAAAAsAAAAFAAAACgAAAAUAAAAGAAAACwAAAAUAAAAKAAAABwAAAEsAAABAAAAAMAAAAAUAAAAgAAAAAQAAAAEAAAAQAAAAAAAAAAAAAADAAQAA4AAAAAAAAAAAAAAAwAEAAOAAAAAlAAAADAAAAAIAAAAnAAAAGAAAAAUAAAAAAAAA////AAAAAAAlAAAADAAAAAUAAABMAAAAZAAAABoAAADBAAAAkwEAANkAAAAaAAAAwQAAAHoBAAAZAAAAIQDwAAAAAAAAAAAAAACAPwAAAAAAAAAAAACAPwAAAAAAAAAAAAAAAAAAAAAAAAAAAAAAAAAAAAAAAAAAJQAAAAwAAAAAAACAKAAAAAwAAAAFAAAAJQAAAAwAAAABAAAAGAAAAAwAAAAAAAAAEgAAAAwAAAABAAAAFgAAAAwAAAAAAAAAVAAAADgBAAAbAAAAwQAAAJIBAADZAAAAAQAAAAAAG0GrqhpBGwAAAMEAAAAnAAAATAAAAAQAAAAaAAAAwQAAAJQBAADaAAAAnAAAAEYAaQByAG0AYQBkAG8AIABwAG8AcgA6ACAASgBVAEEATgAgAEoATwBTAEUAIABUAEEATABBAFYARQBSAEEAIABTAEEARwBVAEkARQBSAAAACQAAAAUAAAAHAAAAEAAAAAoAAAALAAAACwAAAAUAAAALAAAACwAAAAcAAAAEAAAABQAAAAcAAAANAAAADAAAAA4AAAAFAAAABwAAAA4AAAAKAAAACgAAAAUAAAAKAAAADAAAAAkAAAAMAAAADAAAAAoAAAALAAAADAAAAAUAAAAKAAAADAAAAA0AAAANAAAABQAAAAoAAAALAAAAFgAAAAwAAAAAAAAAJQAAAAwAAAACAAAADgAAABQAAAAAAAAAEAAAABQAAAA=</Object>
  <Object Id="idInvalidSigLnImg">AQAAAGwAAAAAAAAAAAAAAL8BAADfAAAAAAAAAAAAAAD0EAAAdggAACBFTUYAAAEAOCQAALAAAAAGAAAAAAAAAAAAAAAAAAAAgAwAAAgHAAA2AQAArgAAAAAAAAAAAAAAAAAAAPC6BACwpwIACgAAABAAAAAAAAAAAAAAAEsAAAAQAAAAAAAAAAUAAAAeAAAAGAAAAAAAAAAAAAAAwAEAAOAAAAAnAAAAGAAAAAEAAAAAAAAAAAAAAAAAAAAlAAAADAAAAAEAAABMAAAAZAAAAAAAAAAAAAAAvwEAAN8AAAAAAAAAAAAAAMABAADgAAAAIQDwAAAAAAAAAAAAAACAPwAAAAAAAAAAAACAPwAAAAAAAAAAAAAAAAAAAAAAAAAAAAAAAAAAAAAAAAAAJQAAAAwAAAAAAACAKAAAAAwAAAABAAAAJwAAABgAAAABAAAAAAAAAP///wAAAAAAJQAAAAwAAAABAAAATAAAAGQAAAAAAAAAAAAAAL8BAADfAAAAAAAAAAAAAADAAQAA4AAAACEA8AAAAAAAAAAAAAAAgD8AAAAAAAAAAAAAgD8AAAAAAAAAAAAAAAAAAAAAAAAAAAAAAAAAAAAAAAAAACUAAAAMAAAAAAAAgCgAAAAMAAAAAQAAACcAAAAYAAAAAQAAAAAAAADw8PAAAAAAACUAAAAMAAAAAQAAAEwAAABkAAAAAAAAAAAAAAC/AQAA3wAAAAAAAAAAAAAAwAEAAOAAAAAhAPAAAAAAAAAAAAAAAIA/AAAAAAAAAAAAAIA/AAAAAAAAAAAAAAAAAAAAAAAAAAAAAAAAAAAAAAAAAAAlAAAADAAAAAAAAIAoAAAADAAAAAEAAAAnAAAAGAAAAAEAAAAAAAAA8PDwAAAAAAAlAAAADAAAAAEAAABMAAAAZAAAAAAAAAAAAAAAvwEAAN8AAAAAAAAAAAAAAMABAADgAAAAIQDwAAAAAAAAAAAAAACAPwAAAAAAAAAAAACAPwAAAAAAAAAAAAAAAAAAAAAAAAAAAAAAAAAAAAAAAAAAJQAAAAwAAAAAAACAKAAAAAwAAAABAAAAJwAAABgAAAABAAAAAAAAAPDw8AAAAAAAJQAAAAwAAAABAAAATAAAAGQAAAAAAAAAAAAAAL8BAADfAAAAAAAAAAAAAADAAQAA4AAAACEA8AAAAAAAAAAAAAAAgD8AAAAAAAAAAAAAgD8AAAAAAAAAAAAAAAAAAAAAAAAAAAAAAAAAAAAAAAAAACUAAAAMAAAAAAAAgCgAAAAMAAAAAQAAACcAAAAYAAAAAQAAAAAAAADw8PAAAAAAACUAAAAMAAAAAQAAAEwAAABkAAAAAAAAAAAAAAC/AQAA3wAAAAAAAAAAAAAAwAEAAOAAAAAhAPAAAAAAAAAAAAAAAIA/AAAAAAAAAAAAAIA/AAAAAAAAAAAAAAAAAAAAAAAAAAAAAAAAAAAAAAAAAAAlAAAADAAAAAAAAIAoAAAADAAAAAEAAAAnAAAAGAAAAAEAAAAAAAAA////AAAAAAAlAAAADAAAAAEAAABMAAAAZAAAAAAAAAAAAAAAvwEAAN8AAAAAAAAAAAAAAMABAADgAAAAIQDwAAAAAAAAAAAAAACAPwAAAAAAAAAAAACAPwAAAAAAAAAAAAAAAAAAAAAAAAAAAAAAAAAAAAAAAAAAJQAAAAwAAAAAAACAKAAAAAwAAAABAAAAJwAAABgAAAABAAAAAAAAAP///wAAAAAAJQAAAAwAAAABAAAATAAAAGQAAAAAAAAAAAAAAL8BAADfAAAAAAAAAAAAAADAAQAA4AAAACEA8AAAAAAAAAAAAAAAgD8AAAAAAAAAAAAAgD8AAAAAAAAAAAAAAAAAAAAAAAAAAAAAAAAAAAAAAAAAACUAAAAMAAAAAAAAgCgAAAAMAAAAAQAAACcAAAAYAAAAAQAAAAAAAAD///8AAAAAACUAAAAMAAAAAQAAAEwAAABkAAAAAAAAAAYAAAC/AQAAIQAAAAAAAAAGAAAAwAEAABwAAAAhAPAAAAAAAAAAAAAAAIA/AAAAAAAAAAAAAIA/AAAAAAAAAAAAAAAAAAAAAAAAAAAAAAAAAAAAAAAAAAAlAAAADAAAAAAAAIAoAAAADAAAAAEAAAAnAAAAGAAAAAEAAAAAAAAA////AAAAAAAlAAAADAAAAAEAAABMAAAAZAAAABoAAAAGAAAANQAAACEAAAAaAAAABgAAABwAAAAcAAAAIQDwAAAAAAAAAAAAAACAPwAAAAAAAAAAAACAPwAAAAAAAAAAAAAAAAAAAAAAAAAAAAAAAAAAAAAAAAAAJQAAAAwAAAAAAACAKAAAAAwAAAABAAAAUAAAADQHAAAcAAAABgAAADMAAAAdAAAAHAAAAAYAAAAAAAAAAAAAABgAAAAYAAAATAAAACgAAAB0AAAAwAYAAAAAAAAAAAAAGAAAACgAAAAYAAAAGAAAAAEAGAAAAAAAAAAAAAAAAAAAAAAAAAAAAAAAAAAAAAAAAAAAAAAAAAAAAAAAAAAAAAAAAAAAAAAAAAAAAAAAAAAFCyEJFT8AAAAAAAAAAAAAAAAAAAAAAAAAAAAAAAAAAQQOIGAAAAAAAAAAAAAAAAAAAAAAAAAAAAAAAAAAAAAAAAAAAAABAwkeQsYfQ8kQI2oAAAAAAAAAAAAAAAAAAAAAAAAAAAIULIQOH14AAAAAAAAAAAAAAAAAAAAAAAAAAAAAAAAAAAAAAAAAAAAAAAAVLosfQ8kfQ8kKF0YAAAAAAAAAAAAAAAAAAAATKX0aOKoAAQQAAAB7t91LdKBLdKBLdKBLdKBLdKBLdKBLdKBLdKBLdKA8XIAECRgbO7MfQ8keQcQGDiwbKjo7W34EBwsSKHoeQsYHDy8AAAAAAABLdKCPweCozuWJvt+rz+WMwOCrz+WSwuGrz+WMwOCrz+VVc4YFCyMcProfQ8kcPbgFCyEDBQkVLYkfQ8kRJnMAAAAAAAAAAABLdKCs0Obn6eyeyePt7e2lzeTt7e2z0+ft7e2lzeTt7e2s0OaTk5MGCx8aOawfQ8kcProZNqMfQ8kWMZQGCRAAAAAAAAAAAABLdKCEvN+SwuHt7e3t7e3t7e3t7e3t7e3t7e3t7e3t7e3t7e0AAAAAAAABAwsYNaAfQ8kfQ8kaOq4CBA4uSGMAAAAAAAAAAABLdKCs0Obn6ezt7e3t7e3t7e3t7e3t7e3t7e3t7e3t7e3c3NxhYWEEBg4SJ3YfQ8kfQ8kfQ8keQcQLGUsJDxQAAAAAAAAAAABLdKCPweCozuXt7e2+eje+eje+eje+eje+eje+ejerqagUFBUMG1IcProfQ8kfQ8kcProIETQQI2oeQcQSKHoBAgcAAAAAAABLdKCs0Obn6ezt7e3t7e3t7e3t7e3t7e3t7e3t7e0yMjIVL40fQ8kfQ8kfQ8kaOawECRxcXFxTU1MECRwTKX0ZNqMHDy8AAABLdKCPweCozuXt7e2+eje+eje+eje+eje+eje+ejdFRUUULIYfQ8kfQ8kSJ3YHCRGTk5Pt7e2rz+VynroaKDgDBxcMGk4AAABLdKCs0Obn6ezt7e3t7e3t7e3t7e3t7e3t7e3t7e29vb0LDBMMGlAFCyNCQkLIyMjt7e3t7e3t7e2eyeNLdKAAAAAAAAAAAABLdKCPweCozuXt7e3t7e3H2uaTw+GTw+HM3eft7e3t7e3R0dGOjo61tbXt7e3t7e3t7e3t7e2rz+WJvt9LdKAAAAAAAAAAAABLdKCs0Obn6ezt7e3C2OV7t917t917t91/ud7M3eft7e3t7e3t7e3t7e3t7e3t7e3t7e3t7e3t7e2eyeNLdKAAAAAAAAAAAABLdKCPweCozuXt7e2QwuF7t917t917t917t92eyePt7e3t7e3t7e3t7e3t7e3t7e3t7e3t7e2rz+WJvt9LdKAAAAAAAAAAAABLdKCs0Obn6ezt7e2QwuF7t917t917t917t92eyePt7e3t7e3t7e3t7e3t7e3t7e3t7e3t7e3t7e2eyeNLdKAAAAAAAAAAAABLdKCPweCozuXt7e3C2OV7t917t917t91/ud7M3eft7e3t7e3t7e3t7e3t7e3t7e3t7e3t7e2rz+WJvt9LdKAAAAAAAAAAAABLdKCs0Obn6ezt7e3t7e3H2uaTw+GTw+G+1uXt7e3t7e3t7e3t7e3t7e3t7e3t7e3t7e3t7e3t7e2eyeNLdKAAAAAAAAAAAABLdKCEvN+SwuHt7e3t7e3t7e3t7e3t7e3t7e3t7e3t7e3t7e3t7e3t7e3t7e3t7e3t7e3t7e2Tw+GCu95LdKAAAAAAAAAAAABLdKCs0Obn6eyeyePt7e2lzeTt7e2z0+ft7e2lzeTt7e2s0Obt7e2s0Obt7e2s0Obt7e2XxeLt7e2lzeRLdKAAAAAAAAAAAABLdKCPweCozuWJvt+rz+WMwOCrz+WSwuGrz+WMwOCrz+WPweCrz+WPweCrz+WPweCrz+WGvd+rz+WMwOBLdKAAAAAAAAAAAAB7t91LdKBLdKBLdKBLdKBLdKBLdKBLdKBLdKBLdKBLdKBLdKBLdKBLdKBLdKBLdKBLdKBLdKBLdKBLdKB7t90AAAAAAAAAAAAAAAAAAAAAAAAAAAAAAAAAAAAAAAAAAAAAAAAAAAAAAAAAAAAAAAAAAAAAAAAAAAAAAAAAAAAAAAAAAAAAAAAAAAAAAAAAAAAAAAAAAAAAAAAAAAAAAAAAAAAAAAAAAAAAAAAAAAAAAAAAAAAAAAAAAAAAAAAAAAAAAAAAAAAAAAAAAAAAAAAAAAAAAAAnAAAAGAAAAAEAAAAAAAAA////AAAAAAAlAAAADAAAAAEAAABMAAAAZAAAAFAAAAAHAAAA0gAAAB8AAABQAAAABwAAAIMAAAAZAAAAIQDwAAAAAAAAAAAAAACAPwAAAAAAAAAAAACAPwAAAAAAAAAAAAAAAAAAAAAAAAAAAAAAAAAAAAAAAAAAJQAAAAwAAAAAAACAKAAAAAwAAAABAAAAUgAAAHABAAABAAAA7f///wAAAAAAAAAAAAAAAJABAAAAAAABAAAAAHMAZQBnAG8AZQAgAHUAaQAAAAAAAAAAAAAAAAAAAAAAAAAAAAAAAAAAAAAAAAAAAAAAAAAAAAAAAAAAAAAAAAAAADxrCQAAAAkAAAA4v/UCQElhdX50pmsQ8OcAYN8YAyUAAACF/5PH2IrmA7iK5gNsW6hrDhwIlrC/9QJ+4j1rAgIAAFS/9QIlAAAAMwAAAGAAAAAzAAAAIgAAABxiJARWHQiW/////7cXb/Dh5z1r6MD1AtnZt3Y4v/UCAAAAAAAAt3YCAgAA7f///wAAAAAAAAAAAAAAAJABAAAAAAABAAAAAHMAZQBnAG8AZQAgAHUAaQAANqFWnL/1AhGxDnUAAGF1kL/1AgAAAACYv/UCAAAAAGzIPGsAAGF1AAAAABMAFAB+dKZrQElhdbC/9QI0Xzt3AABhdX50pmtsyDxrZHYACAAAAAAlAAAADAAAAAEAAAAYAAAADAAAAP8AAAASAAAADAAAAAEAAAAeAAAAGAAAAFAAAAAHAAAA0wAAACAAAAAlAAAADAAAAAEAAABUAAAAqAAAAFEAAAAHAAAA0QAAAB8AAAABAAAAAAAbQauqGkFRAAAABwAAAA8AAABMAAAAAAAAAAAAAAAAAAAA//////////9sAAAARgBpAHIAbQBhACAAbgBvACAAdgDhAGwAaQBkAGEAbAAJAAAABQAAAAcAAAAQAAAACgAAAAUAAAALAAAACwAAAAUAAAAJAAAACgAAAAUAAAAFAAAACwAAAAoAAABLAAAAQAAAADAAAAAFAAAAIAAAAAEAAAABAAAAEAAAAAAAAAAAAAAAwAEAAOAAAAAAAAAAAAAAAMABAADgAAAAUgAAAHABAAACAAAAFAAAAAkAAAAAAAAAAAAAALwCAAAAAAAAAQICIlMAeQBzAHQAZQBtAAAAAAAAAAAAAAAAAAAAAAAAAAAAAAAAAAAAAAAAAAAAAAAAAAAAAAAAAAAAAAAAAAAAAAAAAPUCHlV5d+Dn9QK+VXl3CQAAAGDfGAPpVXl3LOj1AmDfGANUdKZrAAAAAFR0pmsBAAAAYN8YAwAAAAAAAAAAAAAAAAAAAADw5BgDAAAAAAAAAAAAAAAAAAAAAAAAAAAAAAAAAAAAAAAAAAAAAAAAAAAAAAAAAAAAAAAAAAAAAAAAAAAAAAAAAAAAAARuoVbU6PUCoi10dwAAAAABAAAALOj1Av//AAAAAAAAXDB0d1wwdHcAAAAABOn1Agjp9QIAAAAAAAAAAIZBD3VsyDxrVAb+/wcAAAA86fUC5F0FdQHYAAA86fUCAAAAAAAAAAAAAAAAAAAAAAAAAAAAAAAAZHYACAAAAAAlAAAADAAAAAIAAAAnAAAAGAAAAAMAAAAAAAAAAAAAAAAAAAAlAAAADAAAAAMAAABMAAAAZAAAAAAAAAAAAAAA//////////8AAAAAKAAAAAAAAABTAAAAIQDwAAAAAAAAAAAAAACAPwAAAAAAAAAAAACAPwAAAAAAAAAAAAAAAAAAAAAAAAAAAAAAAAAAAAAAAAAAJQAAAAwAAAAAAACAKAAAAAwAAAADAAAAJwAAABgAAAADAAAAAAAAAAAAAAAAAAAAJQAAAAwAAAADAAAATAAAAGQAAAAAAAAAAAAAAP//////////AAAAACgAAADAAQAAAAAAACEA8AAAAAAAAAAAAAAAgD8AAAAAAAAAAAAAgD8AAAAAAAAAAAAAAAAAAAAAAAAAAAAAAAAAAAAAAAAAACUAAAAMAAAAAAAAgCgAAAAMAAAAAwAAACcAAAAYAAAAAwAAAAAAAAAAAAAAAAAAACUAAAAMAAAAAwAAAEwAAABkAAAAAAAAAAAAAAD//////////8ABAAAoAAAAAAAAAFMAAAAhAPAAAAAAAAAAAAAAAIA/AAAAAAAAAAAAAIA/AAAAAAAAAAAAAAAAAAAAAAAAAAAAAAAAAAAAAAAAAAAlAAAADAAAAAAAAIAoAAAADAAAAAMAAAAnAAAAGAAAAAMAAAAAAAAAAAAAAAAAAAAlAAAADAAAAAMAAABMAAAAZAAAAAAAAAB7AAAAvwEAAHwAAAAAAAAAewAAAMABAAACAAAAIQDwAAAAAAAAAAAAAACAPwAAAAAAAAAAAACAPwAAAAAAAAAAAAAAAAAAAAAAAAAAAAAAAAAAAAAAAAAAJQAAAAwAAAAAAACAKAAAAAwAAAADAAAAJwAAABgAAAADAAAAAAAAAP///wAAAAAAJQAAAAwAAAADAAAATAAAAGQAAAAAAAAAKAAAAL8BAAB6AAAAAAAAACgAAADAAQAAUwAAACEA8AAAAAAAAAAAAAAAgD8AAAAAAAAAAAAAgD8AAAAAAAAAAAAAAAAAAAAAAAAAAAAAAAAAAAAAAAAAACUAAAAMAAAAAAAAgCgAAAAMAAAAAwAAACcAAAAYAAAAAwAAAAAAAAD///8AAAAAACUAAAAMAAAAAwAAAEwAAABkAAAADwAAAFcAAAAlAAAAegAAAA8AAABXAAAAFwAAACQAAAAhAPAAAAAAAAAAAAAAAIA/AAAAAAAAAAAAAIA/AAAAAAAAAAAAAAAAAAAAAAAAAAAAAAAAAAAAAAAAAAAlAAAADAAAAAAAAIAoAAAADAAAAAMAAABSAAAAcAEAAAMAAADg////AAAAAAAAAAAAAAAAkAEAAAAAAAEAAAAAYQByAGkAYQBsAAAAAAAAAAAAAAAAAAAAAAAAAAAAAAAAAAAAAAAAAAAAAAAAAAAAAAAAAAAAAAAAAAAAAAAAAAAA9AKt2rd2IAAAAEiV9AIAAAAAxOMzbAAAGAMAAAAAIAAAALyZ9AKgDwAAZJn0AjajmGogAAAAAQAAAMYcCGB4TDAbX6aYajSV9AJqiJpqeEwwGwAAAAAwfk0bLBfwagIAAAAUAAAApz1u8LyZ9AL4lvQC2dm3dkiV9AIDAAAAAAC3dgIAAADg////AAAAAAAAAAAAAAAAkAEAAAAAAAEAAAAAYQByAGkAYQBsAAAAAAAAAAAAAAAAAAAAAAAAAAAAAAAAAAAAhkEPdQAAAABUBv7/BgAAAKyW9ALkXQV1AdgAAKyW9AIAAAAAAAAAAAAAAAAAAAAAAAAAAPSV9AJkdgAIAAAAACUAAAAMAAAAAwAAABgAAAAMAAAAAAAAABIAAAAMAAAAAQAAABYAAAAMAAAACAAAAFQAAABUAAAAEAAAAFcAAAAkAAAAegAAAAEAAAAAABtBq6oaQRAAAAB7AAAAAQAAAEwAAAAEAAAADwAAAFcAAAAmAAAAewAAAFAAAABYAAAAFQAAABYAAAAMAAAAAAAAACUAAAAMAAAAAgAAACcAAAAYAAAABAAAAAAAAAD///8AAAAAACUAAAAMAAAABAAAAEwAAABkAAAAQAAAAC4AAACwAQAAegAAAEAAAAAuAAAAcQEAAE0AAAAhAPAAAAAAAAAAAAAAAIA/AAAAAAAAAAAAAIA/AAAAAAAAAAAAAAAAAAAAAAAAAAAAAAAAAAAAAAAAAAAlAAAADAAAAAAAAIAoAAAADAAAAAQAAAAnAAAAGAAAAAQAAAAAAAAA////AAAAAAAlAAAADAAAAAQAAABMAAAAZAAAAEAAAAAuAAAAsAEAAHQAAABAAAAALgAAAHEBAABHAAAAIQDwAAAAAAAAAAAAAACAPwAAAAAAAAAAAACAPwAAAAAAAAAAAAAAAAAAAAAAAAAAAAAAAAAAAAAAAAAAJQAAAAwAAAAAAACAKAAAAAwAAAAEAAAAJwAAABgAAAAEAAAAAAAAAP///wAAAAAAJQAAAAwAAAAEAAAATAAAAGQAAABAAAAATwAAAIkBAAB0AAAAQAAAAE8AAABKAQAAJgAAACEA8AAAAAAAAAAAAAAAgD8AAAAAAAAAAAAAgD8AAAAAAAAAAAAAAAAAAAAAAAAAAAAAAAAAAAAAAAAAACUAAAAMAAAAAAAAgCgAAAAMAAAABAAAAFIAAABwAQAABAAAAOT///8AAAAAAAAAAAAAAACQAQAAAAAAAQAAAABzAGUAZwBvAGUAIAB1AGkAAAAAAAAAAAAAAAAAAAAAAAAAAAAAAAAAAAAAAAAAAAAAAAAAAAAAAAAAAAAAAAAAAAD0Aq3at3a8AgAAfJX0AgAAAABTAHkAcwB0AGUAbQAAAAAAAAAAAAAAAAAAAAAAAAAAAAAAAABiWryvWJX0AnO6LGkBAAAAAJb0AiANAIQAAAAAqjcJlmSV9AKjukJrYDkkBOikQAfzPW7wAgAAACyX9ALZ2bd2fJX0AgQAAAAAALd2ihIIYOT///8AAAAAAAAAAAAAAACQAQAAAAAAAQAAAABzAGUAZwBvAGUAIAB1AGkAAAAAAAAAAAAAAAAAAAAAAAkAAAAAAAAAhkEPdQAAAABUBv7/CQAAAOCW9ALkXQV1AdgAAOCW9AIAAAAAAAAAAAAAAAAAAAAAAAAAAGR2AAgAAAAAJQAAAAwAAAAEAAAAGAAAAAwAAAAAAAAAEgAAAAwAAAABAAAAHgAAABgAAABAAAAATwAAAIoBAAB1AAAAJQAAAAwAAAAEAAAAVAAAAOgAAABBAAAATwAAAIgBAAB0AAAAAQAAAAAAG0GrqhpBQQAAAE8AAAAaAAAATAAAAAAAAAAAAAAAAAAAAP//////////gAAAAEoAdQBhAG4AIABKAG8AcwDpACAAVABhAGwAYQB2AGUAcgBhACAAUwBhAGcAdQBpAGUAcgAKAAAAEAAAAA4AAAAQAAAACAAAAAoAAAAQAAAADAAAAA8AAAAIAAAADwAAAA4AAAAHAAAADgAAAA0AAAAPAAAACgAAAA4AAAAIAAAADwAAAA4AAAAQAAAAEAAAAAcAAAAPAAAACgAAAEsAAABAAAAAMAAAAAUAAAAgAAAAAQAAAAEAAAAQAAAAAAAAAAAAAADAAQAA4AAAAAAAAAAAAAAAwAEAAOAAAAAlAAAADAAAAAIAAAAnAAAAGAAAAAUAAAAAAAAA////AAAAAAAlAAAADAAAAAUAAABMAAAAZAAAAAAAAACDAAAAvwEAANkAAAAAAAAAgwAAAMABAABXAAAAIQDwAAAAAAAAAAAAAACAPwAAAAAAAAAAAACAPwAAAAAAAAAAAAAAAAAAAAAAAAAAAAAAAAAAAAAAAAAAJQAAAAwAAAAAAACAKAAAAAwAAAAFAAAAJwAAABgAAAAFAAAAAAAAAP///wAAAAAAJQAAAAwAAAAFAAAATAAAAGQAAAAaAAAAgwAAAKUBAACbAAAAGgAAAIMAAACMAQAAGQAAACEA8AAAAAAAAAAAAAAAgD8AAAAAAAAAAAAAgD8AAAAAAAAAAAAAAAAAAAAAAAAAAAAAAAAAAAAAAAAAACUAAAAMAAAAAAAAgCgAAAAMAAAABQAAACUAAAAMAAAAAQAAABgAAAAMAAAAAAAAABIAAAAMAAAAAQAAAB4AAAAYAAAAGgAAAIMAAACmAQAAnAAAACUAAAAMAAAAAQAAAFQAAADoAAAAGwAAAIMAAAD7AAAAmwAAAAEAAAAAABtBq6oaQRsAAACDAAAAGgAAAEwAAAAAAAAAAAAAAAAAAAD//////////4AAAABKAHUAYQBuACAASgBvAHMAZQAgAFQAYQBsAGEAdgBlAHIAYQAgAFMAYQBnAHUAaQBlAHIABwAAAAsAAAAKAAAACwAAAAUAAAAHAAAACwAAAAgAAAAKAAAABQAAAAoAAAAKAAAABQAAAAoAAAAJAAAACgAAAAcAAAAKAAAABQAAAAoAAAAKAAAACwAAAAsAAAAFAAAACgAAAAcAAABLAAAAQAAAADAAAAAFAAAAIAAAAAEAAAABAAAAEAAAAAAAAAAAAAAAwAEAAOAAAAAAAAAAAAAAAMABAADgAAAAJQAAAAwAAAACAAAAJwAAABgAAAAFAAAAAAAAAP///wAAAAAAJQAAAAwAAAAFAAAATAAAAGQAAAAaAAAAogAAAKUBAAC6AAAAGgAAAKIAAACMAQAAGQAAACEA8AAAAAAAAAAAAAAAgD8AAAAAAAAAAAAAgD8AAAAAAAAAAAAAAAAAAAAAAAAAAAAAAAAAAAAAAAAAACUAAAAMAAAAAAAAgCgAAAAMAAAABQAAACUAAAAMAAAAAQAAABgAAAAMAAAAAAAAABIAAAAMAAAAAQAAAB4AAAAYAAAAGgAAAKIAAACmAQAAuwAAACUAAAAMAAAAAQAAAFQAAACoAAAAGwAAAKIAAACTAAAAugAAAAEAAAAAABtBq6oaQRsAAACiAAAADwAAAEwAAAAAAAAAAAAAAAAAAAD//////////2wAAABTAGkAbgBkAGkAYwBvACAAVABpAHQAdQBsAGEAcgAAAAoAAAAFAAAACwAAAAsAAAAFAAAACQAAAAsAAAAFAAAACgAAAAUAAAAGAAAACwAAAAUAAAAKAAAABwAAAEsAAABAAAAAMAAAAAUAAAAgAAAAAQAAAAEAAAAQAAAAAAAAAAAAAADAAQAA4AAAAAAAAAAAAAAAwAEAAOAAAAAlAAAADAAAAAIAAAAnAAAAGAAAAAUAAAAAAAAA////AAAAAAAlAAAADAAAAAUAAABMAAAAZAAAABoAAADBAAAAkwEAANkAAAAaAAAAwQAAAHoBAAAZAAAAIQDwAAAAAAAAAAAAAACAPwAAAAAAAAAAAACAPwAAAAAAAAAAAAAAAAAAAAAAAAAAAAAAAAAAAAAAAAAAJQAAAAwAAAAAAACAKAAAAAwAAAAFAAAAJQAAAAwAAAABAAAAGAAAAAwAAAAAAAAAEgAAAAwAAAABAAAAFgAAAAwAAAAAAAAAVAAAADgBAAAbAAAAwQAAAJIBAADZAAAAAQAAAAAAG0GrqhpBGwAAAMEAAAAnAAAATAAAAAQAAAAaAAAAwQAAAJQBAADaAAAAnAAAAEYAaQByAG0AYQBkAG8AIABwAG8AcgA6ACAASgBVAEEATgAgAEoATwBTAEUAIABUAEEATABBAFYARQBSAEEAIABTAEEARwBVAEkARQBSAAAACQAAAAUAAAAHAAAAEAAAAAoAAAALAAAACwAAAAUAAAALAAAACwAAAAcAAAAEAAAABQAAAAcAAAANAAAADAAAAA4AAAAFAAAABwAAAA4AAAAKAAAACgAAAAUAAAAKAAAADAAAAAkAAAAMAAAADAAAAAoAAAALAAAADAAAAAUAAAAKAAAADAAAAA0AAAANAAAABQAAAAoAAAALAAAAFgAAAAwAAAAAAAAAJQAAAAwAAAACAAAADgAAABQAAAAAAAAAEAAAABQ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AcW7ajDTgoi4rWBskDQyvEHOHwjG3ZhK/auS2Jxw4ss=</DigestValue>
    </Reference>
    <Reference Type="http://www.w3.org/2000/09/xmldsig#Object" URI="#idOfficeObject">
      <DigestMethod Algorithm="http://www.w3.org/2001/04/xmlenc#sha256"/>
      <DigestValue>etfkCLIXQWoH8AESqJTReTsl+/SBJ1o7wqXqnJgoT+Q=</DigestValue>
    </Reference>
    <Reference Type="http://uri.etsi.org/01903#SignedProperties" URI="#idSignedProperties">
      <Transforms>
        <Transform Algorithm="http://www.w3.org/TR/2001/REC-xml-c14n-20010315"/>
      </Transforms>
      <DigestMethod Algorithm="http://www.w3.org/2001/04/xmlenc#sha256"/>
      <DigestValue>7u/ulm2QvJzPVq/jPYhO2mvqDe9WJ5NvP6yHJaBVUsk=</DigestValue>
    </Reference>
    <Reference Type="http://www.w3.org/2000/09/xmldsig#Object" URI="#idValidSigLnImg">
      <DigestMethod Algorithm="http://www.w3.org/2001/04/xmlenc#sha256"/>
      <DigestValue>srp8d15vfSZ4r7fRDnVXCbOSZT/+S9YZclZeGwsiB+I=</DigestValue>
    </Reference>
    <Reference Type="http://www.w3.org/2000/09/xmldsig#Object" URI="#idInvalidSigLnImg">
      <DigestMethod Algorithm="http://www.w3.org/2001/04/xmlenc#sha256"/>
      <DigestValue>5OY8GrmRw8w7AgVov+DHUwWG/DBxY9ZysKPKqyj37dU=</DigestValue>
    </Reference>
  </SignedInfo>
  <SignatureValue>adopi2jSAaTDqoRCcJcuDYwXvmsrdrtdteq/lvecF11XVDl/IoWo4WrfnpzZh1U0eHT3vZDio2EK
aN3gZs1JLPW5KnXZI2jgjrfrogWRe222EgXXY/z8ZAK9Xa43+dCEyWBwOiqkoYaU7RZQp7Fuvi2n
BY+RiRrSSaV2ovdYrCXJZiE0Mm01GlVHWvQAD31MKoRSZS784XMTniP64iEWrxWx1b1ltVjXuOMK
4wU07Ta7UToFJKkokOkdg5g/h2nBRkjY0kTP8PSl+Susg1VB4sDhGp1RfI/IUXrq5VOA74R7Vgl5
URGew3FBWtcHfruGiCiyRExldbWQ2Vknm96+3g==</SignatureValue>
  <KeyInfo>
    <X509Data>
      <X509Certificate>MIIIGjCCBgKgAwIBAgIIGibWbOdrZhgwDQYJKoZIhvcNAQELBQAwWzEXMBUGA1UEBRMOUlVDIDgwMDUwMTcyLTExGjAYBgNVBAMTEUNBLURPQ1VNRU5UQSBTLkEuMRcwFQYDVQQKEw5ET0NVTUVOVEEgUy5BLjELMAkGA1UEBhMCUFkwHhcNMTkwNjA0MTYzMjE3WhcNMjEwNjAzMTY0MjE3WjCBvTELMAkGA1UEBhMCUFkxHjAcBgNVBAQMFU9QT1JUTyBMRUlWQSBFU1BJTk9MQTESMBAGA1UEBRMJQ0k3MTczOTkzMRswGQYDVQQqDBJGRURFUklDTyBTRUJBU1RJQU4xFzAVBgNVBAoMDlBFUlNPTkEgRklTSUNBMREwDwYDVQQLDAhGSVJNQSBGMjExMC8GA1UEAwwoRkVERVJJQ08gU0VCQVNUSUFOIE9QT1JUTyBMRUlWQSBFU1BJTk9MQTCCASIwDQYJKoZIhvcNAQEBBQADggEPADCCAQoCggEBANDvY5N5RSX6MG9fWXnFy/0u9awgMmK6QfS6CCBi73dn+rOcZhjzn0+ujAsWt+hyBI4yAdVffIghKUX4iEluMX+S7hPAIcz40tb9oQqCwxwtSh5Ghf0QSlWsSM+MbUKNn7KWm0F/pDaDInkZXygjJ4bO/BsassTCrS93auXhkAHHCJ9fxNDF39paDO7uDoDTMXZtGaoGlU6ZfMIx5f/kNjSuiZUbFpj2rua58hn40ZriDV0QtYTzJMIOC7qY1DadRwrfCyKGCmGWtffqwX8btMAxdq4SI6KqsFmrpxyA7Ap0hK1zzhgS0lI40AC+3VQdEba7tb+JWQ9fj49R3cIaNZ0CAwEAAaOCA30wggN5MAwGA1UdEwEB/wQCMAAwDgYDVR0PAQH/BAQDAgXgMCoGA1UdJQEB/wQgMB4GCCsGAQUFBwMBBggrBgEFBQcDAgYIKwYBBQUHAwQwHQYDVR0OBBYEFDYmdPlwn1Z/yIHlpZ/HBWCD/O8dMIGWBggrBgEFBQcBAQSBiTCBhjA5BggrBgEFBQcwAYYtaHR0cDovL3d3dy5kb2N1bWVudGEuY29tLnB5L2Zpcm1hZGlnaXRhbC9vc2NwMEkGCCsGAQUFBzAChj1odHRwczovL3d3dy5kb2N1bWVudGEuY29tLnB5L2Zpcm1hZGlnaXRhbC9kZXNjYXJnYXMvY2Fkb2MuY3J0MB8GA1UdIwQYMBaAFEAmrCZcYo/G9QJU5I3BGibW7qWyME8GA1UdHwRIMEYwRKBCoECGPmh0dHBzOi8vd3d3LmRvY3VtZW50YS5jb20ucHkvZmlybWFkaWdpdGFsL2Rlc2Nhcmdhcy9jcmxkb2MuY3JsMCIGA1UdEQQbMBmBF3NvcG9ydG9AaW52ZXN0b3IuY29tLnB5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4TEoB1SspEaHODb5dHuGwaLb1IfMjLEQjYF5ihr0R8Ig4cMOYRSxkX8CRR9X5055TCsXTYWfbtIn+uXEAGRArrHo0gbAXKfZd8VMY2iuMeeZXx0ONM/MtUIOfJisUXX1/lUyjwoe5P+HeU3DOaPeu7IrdQ0AnqLgFOeiMXDU+G1Yf5borREeSxtcqQ6T+juEYM7y6TdKgISE9X+oWjy4cz6S8PnP2htgUjrB8VDYAri9Ko8Z8nyOUSxSM2/cbqSOiGZMz8gy8KmFZZdgytTLU2Sad+28GF2PO2mvXL7r+vqok2yj4TIh5optXmA4cU0JcZ0CXGVqILWAIr4o5Ze2IZW3GZ8/PZNjaD8e1+5sIRIs0Xd/9zujlLgpk64gnXL33Wmge8qzDyXheHvKbW233v1p+NTEWmw9sE05V2bxFSTF6P9tqIMIXFQMP63qipVpnMjcneM20Tsc2cbrjtGxdOebDxrmGgnfXpbEN3OVN/JJCfmTmnLPQXnY4cbxpabqQbt4NaGSxZsvtAz36sHxFXuAxhIT3m2N113alpORBoC7GoKnTpIXPMN0+9oOXQXfeDhLrSGb9sQshlBEYVzW1PSBnjv5Do3PP95rZHZHiv2ndwO9PJ7QO/Y3s09L9nx9krw3HmeaDzS8pnhGny/LsR4Bh0X5KPa/Vpx7EydMflo=</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256"/>
        <DigestValue>A86zVTj70nB/9aR3XUP5lCsvi9G/KrK3r+DW6c7tGf8=</DigestValue>
      </Reference>
      <Reference URI="/xl/calcChain.xml?ContentType=application/vnd.openxmlformats-officedocument.spreadsheetml.calcChain+xml">
        <DigestMethod Algorithm="http://www.w3.org/2001/04/xmlenc#sha256"/>
        <DigestValue>PhV9W/F5C5bngvRnNKaENCkWejQTrxKSHtOeUGjY+UA=</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fELFnqMc531iehO8E10qUnjU3FFGSSVfKvsVGL702GU=</DigestValue>
      </Reference>
      <Reference URI="/xl/drawings/drawing1.xml?ContentType=application/vnd.openxmlformats-officedocument.drawing+xml">
        <DigestMethod Algorithm="http://www.w3.org/2001/04/xmlenc#sha256"/>
        <DigestValue>6iOBfZu2rf+MSoqfkT1yegyHatr8YW5EzzXQyQ2zIeM=</DigestValue>
      </Reference>
      <Reference URI="/xl/drawings/vmlDrawing1.vml?ContentType=application/vnd.openxmlformats-officedocument.vmlDrawing">
        <DigestMethod Algorithm="http://www.w3.org/2001/04/xmlenc#sha256"/>
        <DigestValue>h3Z4U+JC202rfJoaLl/I8GpGtsWWUiiVXw/aHLaATU8=</DigestValue>
      </Reference>
      <Reference URI="/xl/media/image1.jpeg?ContentType=image/jpeg">
        <DigestMethod Algorithm="http://www.w3.org/2001/04/xmlenc#sha256"/>
        <DigestValue>gtntWbl+wkbpWIjrBYC+36tSrRtyqoQX7r0bRgwNDTQ=</DigestValue>
      </Reference>
      <Reference URI="/xl/media/image2.emf?ContentType=image/x-emf">
        <DigestMethod Algorithm="http://www.w3.org/2001/04/xmlenc#sha256"/>
        <DigestValue>cx4JTPnzMcbW/j+4HG6f/rIgCjPbAwh27ZDZUKXn38I=</DigestValue>
      </Reference>
      <Reference URI="/xl/media/image3.emf?ContentType=image/x-emf">
        <DigestMethod Algorithm="http://www.w3.org/2001/04/xmlenc#sha256"/>
        <DigestValue>b8fPWw/dLGRi5TyVy8CuyL3kzl7PIwebU9I9F7rqu6M=</DigestValue>
      </Reference>
      <Reference URI="/xl/media/image4.emf?ContentType=image/x-emf">
        <DigestMethod Algorithm="http://www.w3.org/2001/04/xmlenc#sha256"/>
        <DigestValue>K6ywhxISNPnZDYXynY6weRk0iEP6DejKitzUZJUCW7s=</DigestValue>
      </Reference>
      <Reference URI="/xl/media/image5.emf?ContentType=image/x-emf">
        <DigestMethod Algorithm="http://www.w3.org/2001/04/xmlenc#sha256"/>
        <DigestValue>a1/mgSi0cNkntQhQUk8SRIuEGSLWXL/rN1upWXe9JDU=</DigestValue>
      </Reference>
      <Reference URI="/xl/printerSettings/printerSettings1.bin?ContentType=application/vnd.openxmlformats-officedocument.spreadsheetml.printerSettings">
        <DigestMethod Algorithm="http://www.w3.org/2001/04/xmlenc#sha256"/>
        <DigestValue>dQty6h4y3OjaBO679MIWuMByZpg6RKGw7ezGcnYUuw0=</DigestValue>
      </Reference>
      <Reference URI="/xl/printerSettings/printerSettings2.bin?ContentType=application/vnd.openxmlformats-officedocument.spreadsheetml.printerSettings">
        <DigestMethod Algorithm="http://www.w3.org/2001/04/xmlenc#sha256"/>
        <DigestValue>dQty6h4y3OjaBO679MIWuMByZpg6RKGw7ezGcnYUuw0=</DigestValue>
      </Reference>
      <Reference URI="/xl/printerSettings/printerSettings3.bin?ContentType=application/vnd.openxmlformats-officedocument.spreadsheetml.printerSettings">
        <DigestMethod Algorithm="http://www.w3.org/2001/04/xmlenc#sha256"/>
        <DigestValue>dQty6h4y3OjaBO679MIWuMByZpg6RKGw7ezGcnYUuw0=</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printerSettings/printerSettings5.bin?ContentType=application/vnd.openxmlformats-officedocument.spreadsheetml.printerSettings">
        <DigestMethod Algorithm="http://www.w3.org/2001/04/xmlenc#sha256"/>
        <DigestValue>dQty6h4y3OjaBO679MIWuMByZpg6RKGw7ezGcnYUuw0=</DigestValue>
      </Reference>
      <Reference URI="/xl/printerSettings/printerSettings6.bin?ContentType=application/vnd.openxmlformats-officedocument.spreadsheetml.printerSettings">
        <DigestMethod Algorithm="http://www.w3.org/2001/04/xmlenc#sha256"/>
        <DigestValue>dQty6h4y3OjaBO679MIWuMByZpg6RKGw7ezGcnYUuw0=</DigestValue>
      </Reference>
      <Reference URI="/xl/printerSettings/printerSettings7.bin?ContentType=application/vnd.openxmlformats-officedocument.spreadsheetml.printerSettings">
        <DigestMethod Algorithm="http://www.w3.org/2001/04/xmlenc#sha256"/>
        <DigestValue>dQty6h4y3OjaBO679MIWuMByZpg6RKGw7ezGcnYUuw0=</DigestValue>
      </Reference>
      <Reference URI="/xl/sharedStrings.xml?ContentType=application/vnd.openxmlformats-officedocument.spreadsheetml.sharedStrings+xml">
        <DigestMethod Algorithm="http://www.w3.org/2001/04/xmlenc#sha256"/>
        <DigestValue>Yozf+wRVg/3gk+4FHBvWzOLfX9EJxCcVQ0n37ePJpG4=</DigestValue>
      </Reference>
      <Reference URI="/xl/styles.xml?ContentType=application/vnd.openxmlformats-officedocument.spreadsheetml.styles+xml">
        <DigestMethod Algorithm="http://www.w3.org/2001/04/xmlenc#sha256"/>
        <DigestValue>ZZ/D6sNtUqd5N9EZ623Y6fClEjk9fCHj53//1nVtqsk=</DigestValue>
      </Reference>
      <Reference URI="/xl/theme/theme1.xml?ContentType=application/vnd.openxmlformats-officedocument.theme+xml">
        <DigestMethod Algorithm="http://www.w3.org/2001/04/xmlenc#sha256"/>
        <DigestValue>6X+H6oZv8bFWXDlENb4AFhS8/e674SGlKGn83vH5aSI=</DigestValue>
      </Reference>
      <Reference URI="/xl/workbook.xml?ContentType=application/vnd.openxmlformats-officedocument.spreadsheetml.sheet.main+xml">
        <DigestMethod Algorithm="http://www.w3.org/2001/04/xmlenc#sha256"/>
        <DigestValue>ZPEWEG2TuHGD74oFqU1lSV7Epb7tP+m8/LzNsK1ckTM=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i2Zp4ch4j6O57AxbpYHg+Pj+Mvt1/H7oTobn95/jaU8=</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w7/FMpyEnPGfm3zk1dYN2P0PZZve3ptC+sr0qTIzyLY=</DigestValue>
      </Reference>
      <Reference URI="/xl/worksheets/sheet10.xml?ContentType=application/vnd.openxmlformats-officedocument.spreadsheetml.worksheet+xml">
        <DigestMethod Algorithm="http://www.w3.org/2001/04/xmlenc#sha256"/>
        <DigestValue>6yBD5i3sKWAq0u3Zb9apFSKFbCKUvBMw0Qx0w/XiF0w=</DigestValue>
      </Reference>
      <Reference URI="/xl/worksheets/sheet11.xml?ContentType=application/vnd.openxmlformats-officedocument.spreadsheetml.worksheet+xml">
        <DigestMethod Algorithm="http://www.w3.org/2001/04/xmlenc#sha256"/>
        <DigestValue>R4rfDNgRdvEjRiHUseBdlFYBpb1reJaEzbe6USwqI18=</DigestValue>
      </Reference>
      <Reference URI="/xl/worksheets/sheet12.xml?ContentType=application/vnd.openxmlformats-officedocument.spreadsheetml.worksheet+xml">
        <DigestMethod Algorithm="http://www.w3.org/2001/04/xmlenc#sha256"/>
        <DigestValue>9TyxxxjwAmF5WFd35p06yS82UGxfjnqvoS+N4NXl3VQ=</DigestValue>
      </Reference>
      <Reference URI="/xl/worksheets/sheet2.xml?ContentType=application/vnd.openxmlformats-officedocument.spreadsheetml.worksheet+xml">
        <DigestMethod Algorithm="http://www.w3.org/2001/04/xmlenc#sha256"/>
        <DigestValue>GLPFzpwvvwAgEVOKpovA3vklauRSGovr4il1dOPveE0=</DigestValue>
      </Reference>
      <Reference URI="/xl/worksheets/sheet3.xml?ContentType=application/vnd.openxmlformats-officedocument.spreadsheetml.worksheet+xml">
        <DigestMethod Algorithm="http://www.w3.org/2001/04/xmlenc#sha256"/>
        <DigestValue>n4RRNfq8S5LY39MsBzK+IndASIf5lEx21iM1MJfIDxU=</DigestValue>
      </Reference>
      <Reference URI="/xl/worksheets/sheet4.xml?ContentType=application/vnd.openxmlformats-officedocument.spreadsheetml.worksheet+xml">
        <DigestMethod Algorithm="http://www.w3.org/2001/04/xmlenc#sha256"/>
        <DigestValue>u9uU7VnMt2R8DTg1Jae9SzTYcnUDg0EfQD5RlR+gqWw=</DigestValue>
      </Reference>
      <Reference URI="/xl/worksheets/sheet5.xml?ContentType=application/vnd.openxmlformats-officedocument.spreadsheetml.worksheet+xml">
        <DigestMethod Algorithm="http://www.w3.org/2001/04/xmlenc#sha256"/>
        <DigestValue>qvIwzUX4gMJ+wg8JJGAGs5bC8uicPBiMAyu5lrIZ56s=</DigestValue>
      </Reference>
      <Reference URI="/xl/worksheets/sheet6.xml?ContentType=application/vnd.openxmlformats-officedocument.spreadsheetml.worksheet+xml">
        <DigestMethod Algorithm="http://www.w3.org/2001/04/xmlenc#sha256"/>
        <DigestValue>1+WK0XRshpQ/u7qO5d9n4wdPc7WR+v+bxjeJC2Io53U=</DigestValue>
      </Reference>
      <Reference URI="/xl/worksheets/sheet7.xml?ContentType=application/vnd.openxmlformats-officedocument.spreadsheetml.worksheet+xml">
        <DigestMethod Algorithm="http://www.w3.org/2001/04/xmlenc#sha256"/>
        <DigestValue>Yz02GKy+rZRX8YpXfDA6fS5p3if0RJycPJaB4PYkj+I=</DigestValue>
      </Reference>
      <Reference URI="/xl/worksheets/sheet8.xml?ContentType=application/vnd.openxmlformats-officedocument.spreadsheetml.worksheet+xml">
        <DigestMethod Algorithm="http://www.w3.org/2001/04/xmlenc#sha256"/>
        <DigestValue>sOmeKwZbxqXpWEahuRTL46QXghnuUFhESpc6pk/yQN4=</DigestValue>
      </Reference>
      <Reference URI="/xl/worksheets/sheet9.xml?ContentType=application/vnd.openxmlformats-officedocument.spreadsheetml.worksheet+xml">
        <DigestMethod Algorithm="http://www.w3.org/2001/04/xmlenc#sha256"/>
        <DigestValue>EX/LknrjZmRaUhs+zPJdd2XwlxkvXzKg3pA6olEuD8c=</DigestValue>
      </Reference>
    </Manifest>
    <SignatureProperties>
      <SignatureProperty Id="idSignatureTime" Target="#idPackageSignature">
        <mdssi:SignatureTime xmlns:mdssi="http://schemas.openxmlformats.org/package/2006/digital-signature">
          <mdssi:Format>YYYY-MM-DDThh:mm:ssTZD</mdssi:Format>
          <mdssi:Value>2020-06-30T16:27:58Z</mdssi:Value>
        </mdssi:SignatureTime>
      </SignatureProperty>
    </SignatureProperties>
  </Object>
  <Object Id="idOfficeObject">
    <SignatureProperties>
      <SignatureProperty Id="idOfficeV1Details" Target="#idPackageSignature">
        <SignatureInfoV1 xmlns="http://schemas.microsoft.com/office/2006/digsig">
          <SetupID>{3A0E01FA-5451-4542-AA95-7E4361E4780B}</SetupID>
          <SignatureText>Sebastian Oporto Leiva</SignatureText>
          <SignatureImage/>
          <SignatureComments/>
          <WindowsVersion>10.0</WindowsVersion>
          <OfficeVersion>16.0.12827/20</OfficeVersion>
          <ApplicationVersion>16.0.12827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2020-06-30T16:27:58Z</xd:SigningTime>
          <xd:SigningCertificate>
            <xd:Cert>
              <xd:CertDigest>
                <DigestMethod Algorithm="http://www.w3.org/2001/04/xmlenc#sha256"/>
                <DigestValue>QhP5e85eQG4bWE+IWRz67JUbVXp7WgavzjkzrSfWs+E=</DigestValue>
              </xd:CertDigest>
              <xd:IssuerSerial>
                <X509IssuerName>C=PY, O=DOCUMENTA S.A., CN=CA-DOCUMENTA S.A., SERIALNUMBER=RUC 80050172-1</X509IssuerName>
                <X509SerialNumber>1884429257328518680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EsBAAB/AAAAAAAAAAAAAAAxIwAAkQ0AACBFTUYAAAEAYBwAAKoAAAAGAAAAAAAAAAAAAAAAAAAAgAcAADgEAAAJAgAAJQEAAAAAAAAAAAAAAAAAACjzBwCIeAQACgAAABAAAAAAAAAAAAAAAEsAAAAQAAAAAAAAAAUAAAAeAAAAGAAAAAAAAAAAAAAATAEAAIAAAAAnAAAAGAAAAAEAAAAAAAAAAAAAAAAAAAAlAAAADAAAAAEAAABMAAAAZAAAAAAAAAAAAAAASwEAAH8AAAAAAAAAAAAAAEw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BLAQAAfwAAAAAAAAAAAAAATAEAAIAAAAAhAPAAAAAAAAAAAAAAAIA/AAAAAAAAAAAAAIA/AAAAAAAAAAAAAAAAAAAAAAAAAAAAAAAAAAAAAAAAAAAlAAAADAAAAAAAAIAoAAAADAAAAAEAAAAnAAAAGAAAAAEAAAAAAAAA8PDwAAAAAAAlAAAADAAAAAEAAABMAAAAZAAAAAAAAAAAAAAASwEAAH8AAAAAAAAAAAAAAEwBAACAAAAAIQDwAAAAAAAAAAAAAACAPwAAAAAAAAAAAACAPwAAAAAAAAAAAAAAAAAAAAAAAAAAAAAAAAAAAAAAAAAAJQAAAAwAAAAAAACAKAAAAAwAAAABAAAAJwAAABgAAAABAAAAAAAAAPDw8AAAAAAAJQAAAAwAAAABAAAATAAAAGQAAAAAAAAAAAAAAEsBAAB/AAAAAAAAAAAAAABMAQAAgAAAACEA8AAAAAAAAAAAAAAAgD8AAAAAAAAAAAAAgD8AAAAAAAAAAAAAAAAAAAAAAAAAAAAAAAAAAAAAAAAAACUAAAAMAAAAAAAAgCgAAAAMAAAAAQAAACcAAAAYAAAAAQAAAAAAAADw8PAAAAAAACUAAAAMAAAAAQAAAEwAAABkAAAAAAAAAAAAAABLAQAAfwAAAAAAAAAAAAAATAEAAIAAAAAhAPAAAAAAAAAAAAAAAIA/AAAAAAAAAAAAAIA/AAAAAAAAAAAAAAAAAAAAAAAAAAAAAAAAAAAAAAAAAAAlAAAADAAAAAAAAIAoAAAADAAAAAEAAAAnAAAAGAAAAAEAAAAAAAAA////AAAAAAAlAAAADAAAAAEAAABMAAAAZAAAAAAAAAAAAAAASwEAAH8AAAAAAAAAAAAAAEwBAACAAAAAIQDwAAAAAAAAAAAAAACAPwAAAAAAAAAAAACAPwAAAAAAAAAAAAAAAAAAAAAAAAAAAAAAAAAAAAAAAAAAJQAAAAwAAAAAAACAKAAAAAwAAAABAAAAJwAAABgAAAABAAAAAAAAAP///wAAAAAAJQAAAAwAAAABAAAATAAAAGQAAAAAAAAAAAAAAEsBAAB/AAAAAAAAAAAAAABM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CplCQAAAAkAAABowIgDQElUdn50lGXQeZsAYOuKAyUAAACF/5PHWEaiBRhFogVsW5ZlFr1G9uDAiAN+4itlAgIAAITAiAMlAAAAMwAAAGAAAAAzAAAAIgAAADyqmAXuvUb2/////1h90Inh5ytlGMKIA9nZ13RowIgDAAAAAAAA13QCAgAA9f///wAAAAAAAAAAAAAAAJABAAAAAAABAAAAAHMAZQBnAG8AZQAgAHUAaQAuFiXezMCIAxGx9XYAAFR2wMCIAwAAAADIwIgDAAAAAGzIKmUAAFR2AAAAABMAFAB+dJRlQElUduDAiAM0Xyh2AABUdn50lGVsyCplZHYACAAAAAAlAAAADAAAAAEAAAAYAAAADAAAAAAAAAASAAAADAAAAAEAAAAeAAAAGAAAAL0AAAAEAAAA9wAAABEAAAAlAAAADAAAAAEAAABUAAAAiAAAAL4AAAAEAAAA9QAAABAAAAABAAAAVRXZQXsJ2UG+AAAABAAAAAoAAABMAAAAAAAAAAAAAAAAAAAA//////////9gAAAAMwAwAC8AMAA2AC8AMgAwADIAMAAGAAAABgAAAAQAAAAGAAAABgAAAAQAAAAGAAAABgAAAAYAAAAGAAAASwAAAEAAAAAwAAAABQAAACAAAAABAAAAAQAAABAAAAAAAAAAAAAAAEwBAACAAAAAAAAAAAAAAABMAQAAgAAAAFIAAABwAQAAAgAAABAAAAAHAAAAAAAAAAAAAAC8AgAAAAAAAAECAiJTAHkAcwB0AGUAbQAAAAAAAAAAAAAAAAAAAAAAAAAAAAAAAAAAAAAAAAAAAAAAAAAAAAAAAAAAAAAAAAAAAAAAAAAgdxRohwO+VSB3CQAAAGDrigPpVSB3YGiHA2DrigNUdJRlAAAAAFR0lGUAAAAAYOuKAwAAAAAAAAAAAAAAAAAAAAB4/IoDAAAAAAAAAAAAAAAAAAAAAAAAAAAAAAAAAAAAAAAAAAAAAAAAAAAAAAAAAAAAAAAAAAAAAAAAAAAAAAAAAAAAACqxKt4AAAAACGmHA6ItG3cAAAAAAQAAAGBohwP//wAAAAAAAFwwG3dcMBt3WGiHAzhphwM8aYcDAACUZQcAAAAAAAAAhkH2dgkAAABUBjL/BwAAAHBphwPkXex2AdgAAHBphwM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IcDrdrXdCAAAACwZ4cDAAAAAMTjnmUAAIoDAAAAACAAAAAkbIcDoA8AAMxrhwM2oytkIAAAAAEAAACJuTEnsAWnBV+mK2ScZ4cDaogtZLAFpwUAAAAAQH1PEiwXg2QCAAAAFAAAAJDa34kkbIcDYGmHA9nZ13SwZ4cDBAAAAAAA13QCAAAA4P///wAAAAAAAAAAAAAAAJABAAAAAAABAAAAAGEAcgBpAGEAbAAAAAAAAAAAAAAAAAAAAAAAAAAAAAAAAAAAAIZB9nYAAAAAVAYy/wYAAAAUaYcD5F3sdgHYAAAUaYcDAAAAAAAAAAAAAAAAAAAAAAAAAABcaIcDZHYACAAAAAAlAAAADAAAAAMAAAAYAAAADAAAAAAAAAASAAAADAAAAAEAAAAWAAAADAAAAAgAAABUAAAAVAAAAAoAAAAnAAAAHgAAAEoAAAABAAAAVRXZQXsJ2U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DLAAAARwAAACkAAAAzAAAAowAAABUAAAAhAPAAAAAAAAAAAAAAAIA/AAAAAAAAAAAAAIA/AAAAAAAAAAAAAAAAAAAAAAAAAAAAAAAAAAAAAAAAAAAlAAAADAAAAAAAAIAoAAAADAAAAAQAAABSAAAAcAEAAAQAAADw////AAAAAAAAAAAAAAAAkAEAAAAAAAEAAAAAcwBlAGcAbwBlACAAdQBpAAAAAAAAAAAAAAAAAAAAAAAAAAAAAAAAAAAAAAAAAAAAAAAAAAAAAAAAAAAAAAAAAAAAhwOt2td0vAIAAORnhwMAAAAAUwB5AHMAdABlAG0AAAAAAAAAAAAAAAAAAAAAAAAAAAAAAAAAuRJYLMBnhwNzujRgAQAAAGhohwMgDQCEAAAAALoaSfbMZ4cDo7owZeBumAUYpl8RxNrfiQIAAACUaYcD2dnXdORnhwMFAAAAAADXdNW7MSfw////AAAAAAAAAAAAAAAAkAEAAAAAAAEAAAAAcwBlAGcAbwBlACAAdQBpAAAAAAAAAAAAAAAAAAAAAAAJAAAAAAAAAIZB9nYAAAAAVAYy/wkAAABIaYcD5F3sdgHYAABIaYcDAAAAAAAAAAAAAAAAAAAAAAAAAABkdgAIAAAAACUAAAAMAAAABAAAABgAAAAMAAAAAAAAABIAAAAMAAAAAQAAAB4AAAAYAAAAKQAAADMAAADMAAAASAAAACUAAAAMAAAABAAAAFQAAADQAAAAKgAAADMAAADKAAAARwAAAAEAAABVFdlBewnZQSoAAAAzAAAAFgAAAEwAAAAAAAAAAAAAAAAAAAD//////////3gAAABTAGUAYgBhAHMAdABpAGEAbgAgAE8AcABvAHIAdABvACAATABlAGkAdgBhAAkAAAAIAAAACQAAAAgAAAAHAAAABQAAAAQAAAAIAAAACQAAAAQAAAAMAAAACQAAAAkAAAAGAAAABQAAAAkAAAAEAAAACAAAAAgAAAAEAAAACAAAAAgAAABLAAAAQAAAADAAAAAFAAAAIAAAAAEAAAABAAAAEAAAAAAAAAAAAAAATAEAAIAAAAAAAAAAAAAAAEwBAACAAAAAJQAAAAwAAAACAAAAJwAAABgAAAAFAAAAAAAAAP///wAAAAAAJQAAAAwAAAAFAAAATAAAAGQAAAAAAAAAUAAAAEsBAAB8AAAAAAAAAFAAAABMAQAALQAAACEA8AAAAAAAAAAAAAAAgD8AAAAAAAAAAAAAgD8AAAAAAAAAAAAAAAAAAAAAAAAAAAAAAAAAAAAAAAAAACUAAAAMAAAAAAAAgCgAAAAMAAAABQAAACcAAAAYAAAABQAAAAAAAAD///8AAAAAACUAAAAMAAAABQAAAEwAAABkAAAACQAAAFAAAAD/AAAAXAAAAAkAAABQAAAA9wAAAA0AAAAhAPAAAAAAAAAAAAAAAIA/AAAAAAAAAAAAAIA/AAAAAAAAAAAAAAAAAAAAAAAAAAAAAAAAAAAAAAAAAAAlAAAADAAAAAAAAIAoAAAADAAAAAUAAAAlAAAADAAAAAEAAAAYAAAADAAAAAAAAAASAAAADAAAAAEAAAAeAAAAGAAAAAkAAABQAAAAAAEAAF0AAAAlAAAADAAAAAEAAABUAAAA0AAAAAoAAABQAAAAgAAAAFwAAAABAAAAVRXZQXsJ2UEKAAAAUAAAABYAAABMAAAAAAAAAAAAAAAAAAAA//////////94AAAAUwBlAGIAYQBzAHQAaQBhAG4AIABPAHAAbwByAHQAbwAgAEwAZQBpAHYAYQAGAAAABgAAAAcAAAAGAAAABQAAAAQAAAADAAAABgAAAAcAAAADAAAACQAAAAcAAAAHAAAABAAAAAQAAAAHAAAAAwAAAAUAAAAGAAAAAwAAAAUAAAAGAAAASwAAAEAAAAAwAAAABQAAACAAAAABAAAAAQAAABAAAAAAAAAAAAAAAEwBAACAAAAAAAAAAAAAAABMAQAAgAAAACUAAAAMAAAAAgAAACcAAAAYAAAABQAAAAAAAAD///8AAAAAACUAAAAMAAAABQAAAEwAAABkAAAACQAAAGAAAAD/AAAAbAAAAAkAAABgAAAA9wAAAA0AAAAhAPAAAAAAAAAAAAAAAIA/AAAAAAAAAAAAAIA/AAAAAAAAAAAAAAAAAAAAAAAAAAAAAAAAAAAAAAAAAAAlAAAADAAAAAAAAIAoAAAADAAAAAUAAAAlAAAADAAAAAEAAAAYAAAADAAAAAAAAAASAAAADAAAAAEAAAAeAAAAGAAAAAkAAABgAAAAAAEAAG0AAAAlAAAADAAAAAEAAABUAAAAoAAAAAoAAABgAAAAVQAAAGwAAAABAAAAVRXZQXsJ2UEKAAAAYAAAAA4AAABMAAAAAAAAAAAAAAAAAAAA//////////9oAAAAVgBpAGMAZQBwAHIAZQBzAGkAZABlAG4AdABlAAcAAAADAAAABQAAAAYAAAAHAAAABAAAAAYAAAAFAAAAAwAAAAcAAAAGAAAABwAAAAQAAAAGAAAASwAAAEAAAAAwAAAABQAAACAAAAABAAAAAQAAABAAAAAAAAAAAAAAAEwBAACAAAAAAAAAAAAAAABMAQAAgAAAACUAAAAMAAAAAgAAACcAAAAYAAAABQAAAAAAAAD///8AAAAAACUAAAAMAAAABQAAAEwAAABkAAAACQAAAHAAAABCAQAAfAAAAAkAAABwAAAAOgEAAA0AAAAhAPAAAAAAAAAAAAAAAIA/AAAAAAAAAAAAAIA/AAAAAAAAAAAAAAAAAAAAAAAAAAAAAAAAAAAAAAAAAAAlAAAADAAAAAAAAIAoAAAADAAAAAUAAAAlAAAADAAAAAEAAAAYAAAADAAAAAAAAAASAAAADAAAAAEAAAAWAAAADAAAAAAAAABUAAAAjAEAAAoAAABwAAAAQQEAAHwAAAABAAAAVRXZQXsJ2UEKAAAAcAAAADUAAABMAAAABAAAAAkAAABwAAAAQwEAAH0AAAC4AAAARgBpAHIAbQBhAGQAbwAgAHAAbwByADoAIABGAEUARABFAFIASQBDAE8AIABTAEUAQgBBAFMAVABJAEEATgAgAE8AUABPAFIAVABPACAATABFAEkAVgBBACAARQBTAFAASQBOAE8ATABBAAAABgAAAAMAAAAEAAAACQAAAAYAAAAHAAAABwAAAAMAAAAHAAAABwAAAAQAAAADAAAAAwAAAAYAAAAGAAAACAAAAAYAAAAHAAAAAwAAAAcAAAAJAAAAAwAAAAYAAAAGAAAABgAAAAcAAAAGAAAABgAAAAMAAAAHAAAACAAAAAMAAAAJAAAABgAAAAkAAAAHAAAABgAAAAkAAAADAAAABQAAAAYAAAADAAAABwAAAAcAAAADAAAABgAAAAYAAAAGAAAAAwAAAAgAAAAJAAAABQAAAAcAAAAWAAAADAAAAAAAAAAlAAAADAAAAAIAAAAOAAAAFAAAAAAAAAAQAAAAFAAAAA==</Object>
  <Object Id="idInvalidSigLnImg">AQAAAGwAAAAAAAAAAAAAAEsBAAB/AAAAAAAAAAAAAAAxIwAAkQ0AACBFTUYAAAEAzCEAALEAAAAGAAAAAAAAAAAAAAAAAAAAgAcAADgEAAAJAgAAJQEAAAAAAAAAAAAAAAAAACjzBwCIeAQACgAAABAAAAAAAAAAAAAAAEsAAAAQAAAAAAAAAAUAAAAeAAAAGAAAAAAAAAAAAAAATAEAAIAAAAAnAAAAGAAAAAEAAAAAAAAAAAAAAAAAAAAlAAAADAAAAAEAAABMAAAAZAAAAAAAAAAAAAAASwEAAH8AAAAAAAAAAAAAAEw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BLAQAAfwAAAAAAAAAAAAAATAEAAIAAAAAhAPAAAAAAAAAAAAAAAIA/AAAAAAAAAAAAAIA/AAAAAAAAAAAAAAAAAAAAAAAAAAAAAAAAAAAAAAAAAAAlAAAADAAAAAAAAIAoAAAADAAAAAEAAAAnAAAAGAAAAAEAAAAAAAAA8PDwAAAAAAAlAAAADAAAAAEAAABMAAAAZAAAAAAAAAAAAAAASwEAAH8AAAAAAAAAAAAAAEwBAACAAAAAIQDwAAAAAAAAAAAAAACAPwAAAAAAAAAAAACAPwAAAAAAAAAAAAAAAAAAAAAAAAAAAAAAAAAAAAAAAAAAJQAAAAwAAAAAAACAKAAAAAwAAAABAAAAJwAAABgAAAABAAAAAAAAAPDw8AAAAAAAJQAAAAwAAAABAAAATAAAAGQAAAAAAAAAAAAAAEsBAAB/AAAAAAAAAAAAAABMAQAAgAAAACEA8AAAAAAAAAAAAAAAgD8AAAAAAAAAAAAAgD8AAAAAAAAAAAAAAAAAAAAAAAAAAAAAAAAAAAAAAAAAACUAAAAMAAAAAAAAgCgAAAAMAAAAAQAAACcAAAAYAAAAAQAAAAAAAADw8PAAAAAAACUAAAAMAAAAAQAAAEwAAABkAAAAAAAAAAAAAABLAQAAfwAAAAAAAAAAAAAATAEAAIAAAAAhAPAAAAAAAAAAAAAAAIA/AAAAAAAAAAAAAIA/AAAAAAAAAAAAAAAAAAAAAAAAAAAAAAAAAAAAAAAAAAAlAAAADAAAAAAAAIAoAAAADAAAAAEAAAAnAAAAGAAAAAEAAAAAAAAA////AAAAAAAlAAAADAAAAAEAAABMAAAAZAAAAAAAAAAAAAAASwEAAH8AAAAAAAAAAAAAAEwBAACAAAAAIQDwAAAAAAAAAAAAAACAPwAAAAAAAAAAAACAPwAAAAAAAAAAAAAAAAAAAAAAAAAAAAAAAAAAAAAAAAAAJQAAAAwAAAAAAACAKAAAAAwAAAABAAAAJwAAABgAAAABAAAAAAAAAP///wAAAAAAJQAAAAwAAAABAAAATAAAAGQAAAAAAAAAAAAAAEsBAAB/AAAAAAAAAAAAAABM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CplCQAAAAkAAABowIgDQElUdn50lGXQeZsAYOuKAyUAAACF/5PHWEaiBRhFogVsW5ZlFr1G9uDAiAN+4itlAgIAAITAiAMlAAAAMwAAAGAAAAAzAAAAIgAAADyqmAXuvUb2/////1h90Inh5ytlGMKIA9nZ13RowIgDAAAAAAAA13QCAgAA9f///wAAAAAAAAAAAAAAAJABAAAAAAABAAAAAHMAZQBnAG8AZQAgAHUAaQAuFiXezMCIAxGx9XYAAFR2wMCIAwAAAADIwIgDAAAAAGzIKmUAAFR2AAAAABMAFAB+dJRlQElUduDAiAM0Xyh2AABUdn50lGVsyCplZHYACAAAAAAlAAAADAAAAAEAAAAYAAAADAAAAP8AAAASAAAADAAAAAEAAAAeAAAAGAAAACIAAAAEAAAAcgAAABEAAAAlAAAADAAAAAEAAABUAAAAqAAAACMAAAAEAAAAcAAAABAAAAABAAAAVRXZQXsJ2UEjAAAABAAAAA8AAABMAAAAAAAAAAAAAAAAAAAA//////////9sAAAARgBpAHIAbQBhACAAbgBvACAAdgDhAGwAaQBkAGEAfD4GAAAAAwAAAAQAAAAJAAAABgAAAAMAAAAHAAAABwAAAAMAAAAFAAAABgAAAAMAAAADAAAABwAAAAYAAABLAAAAQAAAADAAAAAFAAAAIAAAAAEAAAABAAAAEAAAAAAAAAAAAAAATAEAAIAAAAAAAAAAAAAAAEwBAACAAAAAUgAAAHABAAACAAAAEAAAAAcAAAAAAAAAAAAAALwCAAAAAAAAAQICIlMAeQBzAHQAZQBtAAAAAAAAAAAAAAAAAAAAAAAAAAAAAAAAAAAAAAAAAAAAAAAAAAAAAAAAAAAAAAAAAAAAAAAAACB3FGiHA75VIHcJAAAAYOuKA+lVIHdgaIcDYOuKA1R0lGUAAAAAVHSUZQAAAABg64oDAAAAAAAAAAAAAAAAAAAAAHj8igMAAAAAAAAAAAAAAAAAAAAAAAAAAAAAAAAAAAAAAAAAAAAAAAAAAAAAAAAAAAAAAAAAAAAAAAAAAAAAAAAAAAAAKrEq3gAAAAAIaYcDoi0bdwAAAAABAAAAYGiHA///AAAAAAAAXDAbd1wwG3dYaIcDOGmHAzxphwMAAJRlBwAAAAAAAACGQfZ2CQAAAFQGMv8HAAAAcGmHA+Rd7HYB2AAAcGmHAw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hwOt2td0IAAAALBnhwMAAAAAxOOeZQAAigMAAAAAIAAAACRshwOgDwAAzGuHAzajK2QgAAAAAQAAAIm5MSewBacFX6YrZJxnhwNqiC1ksAWnBQAAAABAfU8SLBeDZAIAAAAUAAAAkNrfiSRshwNgaYcD2dnXdLBnhwMEAAAAAADXdAIAAADg////AAAAAAAAAAAAAAAAkAEAAAAAAAEAAAAAYQByAGkAYQBsAAAAAAAAAAAAAAAAAAAAAAAAAAAAAAAAAAAAhkH2dgAAAABUBjL/BgAAABRphwPkXex2AdgAABRphwMAAAAAAAAAAAAAAAAAAAAAAAAAAFxohwNkdgAIAAAAACUAAAAMAAAAAwAAABgAAAAMAAAAAAAAABIAAAAMAAAAAQAAABYAAAAMAAAACAAAAFQAAABUAAAACgAAACcAAAAeAAAASgAAAAEAAABVFdlBewnZ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MsAAABHAAAAKQAAADMAAACjAAAAFQAAACEA8AAAAAAAAAAAAAAAgD8AAAAAAAAAAAAAgD8AAAAAAAAAAAAAAAAAAAAAAAAAAAAAAAAAAAAAAAAAACUAAAAMAAAAAAAAgCgAAAAMAAAABAAAAFIAAABwAQAABAAAAPD///8AAAAAAAAAAAAAAACQAQAAAAAAAQAAAABzAGUAZwBvAGUAIAB1AGkAAAAAAAAAAAAAAAAAAAAAAAAAAAAAAAAAAAAAAAAAAAAAAAAAAAAAAAAAAAAAAAAAAACHA63a13S8AgAA5GeHAwAAAABTAHkAcwB0AGUAbQAAAAAAAAAAAAAAAAAAAAAAAAAAAAAAAAC5ElgswGeHA3O6NGABAAAAaGiHAyANAIQAAAAAuhpJ9sxnhwOjujBl4G6YBRimXxHE2t+JAgAAAJRphwPZ2dd05GeHAwUAAAAAANd01bsxJ/D///8AAAAAAAAAAAAAAACQAQAAAAAAAQAAAABzAGUAZwBvAGUAIAB1AGkAAAAAAAAAAAAAAAAAAAAAAAkAAAAAAAAAhkH2dgAAAABUBjL/CQAAAEhphwPkXex2AdgAAEhphwMAAAAAAAAAAAAAAAAAAAAAAAAAAGR2AAgAAAAAJQAAAAwAAAAEAAAAGAAAAAwAAAAAAAAAEgAAAAwAAAABAAAAHgAAABgAAAApAAAAMwAAAMwAAABIAAAAJQAAAAwAAAAEAAAAVAAAANAAAAAqAAAAMwAAAMoAAABHAAAAAQAAAFUV2UF7CdlBKgAAADMAAAAWAAAATAAAAAAAAAAAAAAAAAAAAP//////////eAAAAFMAZQBiAGEAcwB0AGkAYQBuACAATwBwAG8AcgB0AG8AIABMAGUAaQB2AGEACQAAAAgAAAAJAAAACAAAAAcAAAAFAAAABAAAAAgAAAAJAAAABAAAAAwAAAAJAAAACQAAAAYAAAAFAAAACQAAAAQAAAAIAAAACAAAAAQAAAAIAAAACAAAAEsAAABAAAAAMAAAAAUAAAAgAAAAAQAAAAEAAAAQAAAAAAAAAAAAAABMAQAAgAAAAAAAAAAAAAAATAEAAIAAAAAlAAAADAAAAAIAAAAnAAAAGAAAAAUAAAAAAAAA////AAAAAAAlAAAADAAAAAUAAABMAAAAZAAAAAAAAABQAAAASwEAAHwAAAAAAAAAUAAAAEwBAAAtAAAAIQDwAAAAAAAAAAAAAACAPwAAAAAAAAAAAACAPwAAAAAAAAAAAAAAAAAAAAAAAAAAAAAAAAAAAAAAAAAAJQAAAAwAAAAAAACAKAAAAAwAAAAFAAAAJwAAABgAAAAFAAAAAAAAAP///wAAAAAAJQAAAAwAAAAFAAAATAAAAGQAAAAJAAAAUAAAAP8AAABcAAAACQAAAFAAAAD3AAAADQAAACEA8AAAAAAAAAAAAAAAgD8AAAAAAAAAAAAAgD8AAAAAAAAAAAAAAAAAAAAAAAAAAAAAAAAAAAAAAAAAACUAAAAMAAAAAAAAgCgAAAAMAAAABQAAACUAAAAMAAAAAQAAABgAAAAMAAAAAAAAABIAAAAMAAAAAQAAAB4AAAAYAAAACQAAAFAAAAAAAQAAXQAAACUAAAAMAAAAAQAAAFQAAADQAAAACgAAAFAAAACAAAAAXAAAAAEAAABVFdlBewnZQQoAAABQAAAAFgAAAEwAAAAAAAAAAAAAAAAAAAD//////////3gAAABTAGUAYgBhAHMAdABpAGEAbgAgAE8AcABvAHIAdABvACAATABlAGkAdgBhAAYAAAAGAAAABwAAAAYAAAAFAAAABAAAAAMAAAAGAAAABwAAAAMAAAAJAAAABwAAAAcAAAAEAAAABAAAAAcAAAADAAAABQAAAAYAAAADAAAABQAAAAYAAABLAAAAQAAAADAAAAAFAAAAIAAAAAEAAAABAAAAEAAAAAAAAAAAAAAATAEAAIAAAAAAAAAAAAAAAEwBAACAAAAAJQAAAAwAAAACAAAAJwAAABgAAAAFAAAAAAAAAP///wAAAAAAJQAAAAwAAAAFAAAATAAAAGQAAAAJAAAAYAAAAP8AAABsAAAACQAAAGAAAAD3AAAADQAAACEA8AAAAAAAAAAAAAAAgD8AAAAAAAAAAAAAgD8AAAAAAAAAAAAAAAAAAAAAAAAAAAAAAAAAAAAAAAAAACUAAAAMAAAAAAAAgCgAAAAMAAAABQAAACUAAAAMAAAAAQAAABgAAAAMAAAAAAAAABIAAAAMAAAAAQAAAB4AAAAYAAAACQAAAGAAAAAAAQAAbQAAACUAAAAMAAAAAQAAAFQAAACgAAAACgAAAGAAAABVAAAAbAAAAAEAAABVFdlBewnZQQoAAABgAAAADgAAAEwAAAAAAAAAAAAAAAAAAAD//////////2gAAABWAGkAYwBlAHAAcgBlAHMAaQBkAGUAbgB0AGUABwAAAAMAAAAFAAAABgAAAAcAAAAEAAAABgAAAAUAAAADAAAABwAAAAYAAAAHAAAABAAAAAYAAABLAAAAQAAAADAAAAAFAAAAIAAAAAEAAAABAAAAEAAAAAAAAAAAAAAATAEAAIAAAAAAAAAAAAAAAEwBAACAAAAAJQAAAAwAAAACAAAAJwAAABgAAAAFAAAAAAAAAP///wAAAAAAJQAAAAwAAAAFAAAATAAAAGQAAAAJAAAAcAAAAEIBAAB8AAAACQAAAHAAAAA6AQAADQAAACEA8AAAAAAAAAAAAAAAgD8AAAAAAAAAAAAAgD8AAAAAAAAAAAAAAAAAAAAAAAAAAAAAAAAAAAAAAAAAACUAAAAMAAAAAAAAgCgAAAAMAAAABQAAACUAAAAMAAAAAQAAABgAAAAMAAAAAAAAABIAAAAMAAAAAQAAABYAAAAMAAAAAAAAAFQAAACMAQAACgAAAHAAAABBAQAAfAAAAAEAAABVFdlBewnZQQoAAABwAAAANQAAAEwAAAAEAAAACQAAAHAAAABDAQAAfQAAALgAAABGAGkAcgBtAGEAZABvACAAcABvAHIAOgAgAEYARQBEAEUAUgBJAEMATwAgAFMARQBCAEEAUwBUAEkAQQBOACAATwBQAE8AUgBUAE8AIABMAEUASQBWAEEAIABFAFMAUABJAE4ATwBMAEEAAAAGAAAAAwAAAAQAAAAJAAAABgAAAAcAAAAHAAAAAwAAAAcAAAAHAAAABAAAAAMAAAADAAAABgAAAAYAAAAIAAAABgAAAAcAAAADAAAABwAAAAkAAAADAAAABgAAAAYAAAAGAAAABwAAAAYAAAAGAAAAAwAAAAcAAAAIAAAAAwAAAAkAAAAGAAAACQAAAAcAAAAGAAAACQAAAAMAAAAFAAAABgAAAAMAAAAHAAAABwAAAAMAAAAGAAAABgAAAAYAAAADAAAACAAAAAkAAAAFAAAABwAAABYAAAAMAAAAAAAAACUAAAAMAAAAAgAAAA4AAAAUAAAAAAAAABAAAAAUAAAA</Object>
</Signature>
</file>

<file path=_xmlsignatures/sig4.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pC3gqnvOslvbQTpsawkyxUq5KJj486mU3o2LAiq9r8Q=</DigestValue>
    </Reference>
    <Reference Type="http://www.w3.org/2000/09/xmldsig#Object" URI="#idOfficeObject">
      <DigestMethod Algorithm="http://www.w3.org/2001/04/xmlenc#sha256"/>
      <DigestValue>+kk8SGsliWmPMWr10vWnEUdeTO00gyI+5t5K3kbNq8w=</DigestValue>
    </Reference>
    <Reference Type="http://uri.etsi.org/01903#SignedProperties" URI="#idSignedProperties">
      <Transforms>
        <Transform Algorithm="http://www.w3.org/TR/2001/REC-xml-c14n-20010315"/>
      </Transforms>
      <DigestMethod Algorithm="http://www.w3.org/2001/04/xmlenc#sha256"/>
      <DigestValue>nGHlhQSANwrEMD4MZJ/vgKPPbZTRQJ9ipVqFF/Ll1sM=</DigestValue>
    </Reference>
    <Reference Type="http://www.w3.org/2000/09/xmldsig#Object" URI="#idValidSigLnImg">
      <DigestMethod Algorithm="http://www.w3.org/2001/04/xmlenc#sha256"/>
      <DigestValue>HY/Aka2GbkCmRAusN/DhQZk6FUyMoeJX2X7UbuAccmc=</DigestValue>
    </Reference>
    <Reference Type="http://www.w3.org/2000/09/xmldsig#Object" URI="#idInvalidSigLnImg">
      <DigestMethod Algorithm="http://www.w3.org/2001/04/xmlenc#sha256"/>
      <DigestValue>PqOv9fsP/0G3V15g/V2fgIhHNGQSB/6L6nENvIx7FWw=</DigestValue>
    </Reference>
  </SignedInfo>
  <SignatureValue>zHfmSK9KyUC/Mds4/mfHKXGQSSjq1CVUfD4t3NO0dHJSXSNujzUPgq7RDMuVUJYm1kAvCeT91aQ2
1UioCNKqhkSrX85ukZdnk3qADOEfdAk27xUmpKRV82Mg+29A0rKuf8G1zPAwHZykKe/gbXA+e00d
aGGfK6GtTkhGwd5kAnoV7ZcrGTl0ohRHZz15CphW4IFYEeW8ntpo2rycd2SbKGVt3zeFxYiSUDIS
4mBQmS2nPOBd2XZkGwCHLEO0MJyOKjFdiM1YcHtEOQ+6Bxqpjm2q4Y7ZVd2hpxsI50ztNG0Uhv8d
naZpHpwcv6x6Xmvd2Ri3lc6vLHm5gcf9txLNzQ==</SignatureValue>
  <KeyInfo>
    <X509Data>
      <X509Certificate>MIIH9zCCBd+gAwIBAgIINoAg9rBE6OUwDQYJKoZIhvcNAQELBQAwWzEXMBUGA1UEBRMOUlVDIDgwMDUwMTcyLTExGjAYBgNVBAMTEUNBLURPQ1VNRU5UQSBTLkEuMRcwFQYDVQQKEw5ET0NVTUVOVEEgUy5BLjELMAkGA1UEBhMCUFkwHhcNMTkwNjA0MTYxMjE2WhcNMjEwNjAzMTYyMjE2WjCBmTELMAkGA1UEBhMCUFkxFjAUBgNVBAQMDUNBTExJWk8gUEVDQ0kxEjAQBgNVBAUTCUNJMjAzNDY2MTERMA8GA1UEKgwIRkVERVJJQ08xFzAVBgNVBAoMDlBFUlNPTkEgRklTSUNBMREwDwYDVQQLDAhGSVJNQSBGMjEfMB0GA1UEAwwWRkVERVJJQ08gQ0FMTElaTyBQRUNDSTCCASIwDQYJKoZIhvcNAQEBBQADggEPADCCAQoCggEBAO1yWZUw7DZFlbOn0lg+s1cBLQX+W7PeUcVt3azEZ/I8LPK0/StqLafJVfW0DFAeVd/cMgfhODalgY4viZoABXaR0l4C1FALTxbyNevlid7ZOZIMoSGvR3yoaVuUjMXJ0nygN90StcFSv3n2O0DdBuiAMmCU1fQv0ivcTOM3CqumWufaXnQP7XyFjDlUSL9x2t2PJIyNWQmVBLlncTWuZ+kI1m2WspWICA0ycZAYEgjGbXja/hDWc0HsNLbVVfe/GP4zrBCnbBrZjsQvRQ8DnVn3nV4ZQeeaFi6ziSNmu6VUJBg61nszvhjeBDho9vUNRwCz568XWYgF+DODuG222O0CAwEAAaOCA34wggN6MAwGA1UdEwEB/wQCMAAwDgYDVR0PAQH/BAQDAgXgMCoGA1UdJQEB/wQgMB4GCCsGAQUFBwMBBggrBgEFBQcDAgYIKwYBBQUHAwQwHQYDVR0OBBYEFNWfOKUHxHm1tiemgXwgZM2hqBCFMIGWBggrBgEFBQcBAQSBiTCBhjA5BggrBgEFBQcwAYYtaHR0cDovL3d3dy5kb2N1bWVudGEuY29tLnB5L2Zpcm1hZGlnaXRhbC9vc2NwMEkGCCsGAQUFBzAChj1odHRwczovL3d3dy5kb2N1bWVudGEuY29tLnB5L2Zpcm1hZGlnaXRhbC9kZXNjYXJnYXMvY2Fkb2MuY3J0MB8GA1UdIwQYMBaAFEAmrCZcYo/G9QJU5I3BGibW7qWyME8GA1UdHwRIMEYwRKBCoECGPmh0dHBzOi8vd3d3LmRvY3VtZW50YS5jb20ucHkvZmlybWFkaWdpdGFsL2Rlc2Nhcmdhcy9jcmxkb2MuY3JsMCMGA1UdEQQcMBqBGGZjYWxsaXpvQGludmVzdG9yLmNvbS5we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B1+e6ZG61DTdFwdQJqOpOQO+44g0NWTf1wFf9JBeXTtjedlhuf8HZwq5XZVYZM+3c3eVTNqha2c6QxonbbWvHLT2EQ+1qtp0lx8fsT6h/enM7kHJ5VLb15od+gZxPfEVjLb8weWJL22JQjS0lP9yVJ5w+Cy5yKDmIE+a8p/G/Qbf2pU4j0yB1RWHvAuLHh9/IGef2QtDCWy5dnDbdcrZowlqGjSXZrJu16W1boPCmH3K9s6cn9MZLc2gYFhRhj22s+Qg4NL8Vg2P+r41iRb/XZyO8ezdTFtR69KMqM3tGKH+J+74dFZF23Wkg/2TCT0SRHo9QH0EQPTwICZucLLM7TMLtQn9uUlumKWO7RML8nNT7P4+6bAp4YsBlj08rruqJQbvd4VWiG9npjbr7JUtnthMiWjkDpiAiFhC+2PQoqxY+r0V7/+ZF8PjeB0kvIeqISN8gLV4bXijQASCOtRsY+Gu8r60ch3Kj4TypbG1wZfx1njXl/vwgurQTkInSLE1OzR2XQO341ctx6HhTE9Kkbfdqz80dGkPcJ7W/mvjALJngRAsQZuzVP7QiEzus3/mPQKmxawTLN75Y4JLGR7x/GW+LT0X3Th1ta9Eo22vBcPvjF3eKZlguOJMK6EihtjOfC4y1ZRALlUfFRSNtSrTuqMa1obXc0nIBYBiQhTv3Q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A86zVTj70nB/9aR3XUP5lCsvi9G/KrK3r+DW6c7tGf8=</DigestValue>
      </Reference>
      <Reference URI="/xl/calcChain.xml?ContentType=application/vnd.openxmlformats-officedocument.spreadsheetml.calcChain+xml">
        <DigestMethod Algorithm="http://www.w3.org/2001/04/xmlenc#sha256"/>
        <DigestValue>PhV9W/F5C5bngvRnNKaENCkWejQTrxKSHtOeUGjY+UA=</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fELFnqMc531iehO8E10qUnjU3FFGSSVfKvsVGL702GU=</DigestValue>
      </Reference>
      <Reference URI="/xl/drawings/drawing1.xml?ContentType=application/vnd.openxmlformats-officedocument.drawing+xml">
        <DigestMethod Algorithm="http://www.w3.org/2001/04/xmlenc#sha256"/>
        <DigestValue>6iOBfZu2rf+MSoqfkT1yegyHatr8YW5EzzXQyQ2zIeM=</DigestValue>
      </Reference>
      <Reference URI="/xl/drawings/vmlDrawing1.vml?ContentType=application/vnd.openxmlformats-officedocument.vmlDrawing">
        <DigestMethod Algorithm="http://www.w3.org/2001/04/xmlenc#sha256"/>
        <DigestValue>h3Z4U+JC202rfJoaLl/I8GpGtsWWUiiVXw/aHLaATU8=</DigestValue>
      </Reference>
      <Reference URI="/xl/media/image1.jpeg?ContentType=image/jpeg">
        <DigestMethod Algorithm="http://www.w3.org/2001/04/xmlenc#sha256"/>
        <DigestValue>gtntWbl+wkbpWIjrBYC+36tSrRtyqoQX7r0bRgwNDTQ=</DigestValue>
      </Reference>
      <Reference URI="/xl/media/image2.emf?ContentType=image/x-emf">
        <DigestMethod Algorithm="http://www.w3.org/2001/04/xmlenc#sha256"/>
        <DigestValue>cx4JTPnzMcbW/j+4HG6f/rIgCjPbAwh27ZDZUKXn38I=</DigestValue>
      </Reference>
      <Reference URI="/xl/media/image3.emf?ContentType=image/x-emf">
        <DigestMethod Algorithm="http://www.w3.org/2001/04/xmlenc#sha256"/>
        <DigestValue>b8fPWw/dLGRi5TyVy8CuyL3kzl7PIwebU9I9F7rqu6M=</DigestValue>
      </Reference>
      <Reference URI="/xl/media/image4.emf?ContentType=image/x-emf">
        <DigestMethod Algorithm="http://www.w3.org/2001/04/xmlenc#sha256"/>
        <DigestValue>K6ywhxISNPnZDYXynY6weRk0iEP6DejKitzUZJUCW7s=</DigestValue>
      </Reference>
      <Reference URI="/xl/media/image5.emf?ContentType=image/x-emf">
        <DigestMethod Algorithm="http://www.w3.org/2001/04/xmlenc#sha256"/>
        <DigestValue>a1/mgSi0cNkntQhQUk8SRIuEGSLWXL/rN1upWXe9JDU=</DigestValue>
      </Reference>
      <Reference URI="/xl/printerSettings/printerSettings1.bin?ContentType=application/vnd.openxmlformats-officedocument.spreadsheetml.printerSettings">
        <DigestMethod Algorithm="http://www.w3.org/2001/04/xmlenc#sha256"/>
        <DigestValue>dQty6h4y3OjaBO679MIWuMByZpg6RKGw7ezGcnYUuw0=</DigestValue>
      </Reference>
      <Reference URI="/xl/printerSettings/printerSettings2.bin?ContentType=application/vnd.openxmlformats-officedocument.spreadsheetml.printerSettings">
        <DigestMethod Algorithm="http://www.w3.org/2001/04/xmlenc#sha256"/>
        <DigestValue>dQty6h4y3OjaBO679MIWuMByZpg6RKGw7ezGcnYUuw0=</DigestValue>
      </Reference>
      <Reference URI="/xl/printerSettings/printerSettings3.bin?ContentType=application/vnd.openxmlformats-officedocument.spreadsheetml.printerSettings">
        <DigestMethod Algorithm="http://www.w3.org/2001/04/xmlenc#sha256"/>
        <DigestValue>dQty6h4y3OjaBO679MIWuMByZpg6RKGw7ezGcnYUuw0=</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printerSettings/printerSettings5.bin?ContentType=application/vnd.openxmlformats-officedocument.spreadsheetml.printerSettings">
        <DigestMethod Algorithm="http://www.w3.org/2001/04/xmlenc#sha256"/>
        <DigestValue>dQty6h4y3OjaBO679MIWuMByZpg6RKGw7ezGcnYUuw0=</DigestValue>
      </Reference>
      <Reference URI="/xl/printerSettings/printerSettings6.bin?ContentType=application/vnd.openxmlformats-officedocument.spreadsheetml.printerSettings">
        <DigestMethod Algorithm="http://www.w3.org/2001/04/xmlenc#sha256"/>
        <DigestValue>dQty6h4y3OjaBO679MIWuMByZpg6RKGw7ezGcnYUuw0=</DigestValue>
      </Reference>
      <Reference URI="/xl/printerSettings/printerSettings7.bin?ContentType=application/vnd.openxmlformats-officedocument.spreadsheetml.printerSettings">
        <DigestMethod Algorithm="http://www.w3.org/2001/04/xmlenc#sha256"/>
        <DigestValue>dQty6h4y3OjaBO679MIWuMByZpg6RKGw7ezGcnYUuw0=</DigestValue>
      </Reference>
      <Reference URI="/xl/sharedStrings.xml?ContentType=application/vnd.openxmlformats-officedocument.spreadsheetml.sharedStrings+xml">
        <DigestMethod Algorithm="http://www.w3.org/2001/04/xmlenc#sha256"/>
        <DigestValue>Yozf+wRVg/3gk+4FHBvWzOLfX9EJxCcVQ0n37ePJpG4=</DigestValue>
      </Reference>
      <Reference URI="/xl/styles.xml?ContentType=application/vnd.openxmlformats-officedocument.spreadsheetml.styles+xml">
        <DigestMethod Algorithm="http://www.w3.org/2001/04/xmlenc#sha256"/>
        <DigestValue>ZZ/D6sNtUqd5N9EZ623Y6fClEjk9fCHj53//1nVtqsk=</DigestValue>
      </Reference>
      <Reference URI="/xl/theme/theme1.xml?ContentType=application/vnd.openxmlformats-officedocument.theme+xml">
        <DigestMethod Algorithm="http://www.w3.org/2001/04/xmlenc#sha256"/>
        <DigestValue>6X+H6oZv8bFWXDlENb4AFhS8/e674SGlKGn83vH5aSI=</DigestValue>
      </Reference>
      <Reference URI="/xl/workbook.xml?ContentType=application/vnd.openxmlformats-officedocument.spreadsheetml.sheet.main+xml">
        <DigestMethod Algorithm="http://www.w3.org/2001/04/xmlenc#sha256"/>
        <DigestValue>ZPEWEG2TuHGD74oFqU1lSV7Epb7tP+m8/LzNsK1ckTM=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i2Zp4ch4j6O57AxbpYHg+Pj+Mvt1/H7oTobn95/jaU8=</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w7/FMpyEnPGfm3zk1dYN2P0PZZve3ptC+sr0qTIzyLY=</DigestValue>
      </Reference>
      <Reference URI="/xl/worksheets/sheet10.xml?ContentType=application/vnd.openxmlformats-officedocument.spreadsheetml.worksheet+xml">
        <DigestMethod Algorithm="http://www.w3.org/2001/04/xmlenc#sha256"/>
        <DigestValue>6yBD5i3sKWAq0u3Zb9apFSKFbCKUvBMw0Qx0w/XiF0w=</DigestValue>
      </Reference>
      <Reference URI="/xl/worksheets/sheet11.xml?ContentType=application/vnd.openxmlformats-officedocument.spreadsheetml.worksheet+xml">
        <DigestMethod Algorithm="http://www.w3.org/2001/04/xmlenc#sha256"/>
        <DigestValue>R4rfDNgRdvEjRiHUseBdlFYBpb1reJaEzbe6USwqI18=</DigestValue>
      </Reference>
      <Reference URI="/xl/worksheets/sheet12.xml?ContentType=application/vnd.openxmlformats-officedocument.spreadsheetml.worksheet+xml">
        <DigestMethod Algorithm="http://www.w3.org/2001/04/xmlenc#sha256"/>
        <DigestValue>9TyxxxjwAmF5WFd35p06yS82UGxfjnqvoS+N4NXl3VQ=</DigestValue>
      </Reference>
      <Reference URI="/xl/worksheets/sheet2.xml?ContentType=application/vnd.openxmlformats-officedocument.spreadsheetml.worksheet+xml">
        <DigestMethod Algorithm="http://www.w3.org/2001/04/xmlenc#sha256"/>
        <DigestValue>GLPFzpwvvwAgEVOKpovA3vklauRSGovr4il1dOPveE0=</DigestValue>
      </Reference>
      <Reference URI="/xl/worksheets/sheet3.xml?ContentType=application/vnd.openxmlformats-officedocument.spreadsheetml.worksheet+xml">
        <DigestMethod Algorithm="http://www.w3.org/2001/04/xmlenc#sha256"/>
        <DigestValue>n4RRNfq8S5LY39MsBzK+IndASIf5lEx21iM1MJfIDxU=</DigestValue>
      </Reference>
      <Reference URI="/xl/worksheets/sheet4.xml?ContentType=application/vnd.openxmlformats-officedocument.spreadsheetml.worksheet+xml">
        <DigestMethod Algorithm="http://www.w3.org/2001/04/xmlenc#sha256"/>
        <DigestValue>u9uU7VnMt2R8DTg1Jae9SzTYcnUDg0EfQD5RlR+gqWw=</DigestValue>
      </Reference>
      <Reference URI="/xl/worksheets/sheet5.xml?ContentType=application/vnd.openxmlformats-officedocument.spreadsheetml.worksheet+xml">
        <DigestMethod Algorithm="http://www.w3.org/2001/04/xmlenc#sha256"/>
        <DigestValue>qvIwzUX4gMJ+wg8JJGAGs5bC8uicPBiMAyu5lrIZ56s=</DigestValue>
      </Reference>
      <Reference URI="/xl/worksheets/sheet6.xml?ContentType=application/vnd.openxmlformats-officedocument.spreadsheetml.worksheet+xml">
        <DigestMethod Algorithm="http://www.w3.org/2001/04/xmlenc#sha256"/>
        <DigestValue>1+WK0XRshpQ/u7qO5d9n4wdPc7WR+v+bxjeJC2Io53U=</DigestValue>
      </Reference>
      <Reference URI="/xl/worksheets/sheet7.xml?ContentType=application/vnd.openxmlformats-officedocument.spreadsheetml.worksheet+xml">
        <DigestMethod Algorithm="http://www.w3.org/2001/04/xmlenc#sha256"/>
        <DigestValue>Yz02GKy+rZRX8YpXfDA6fS5p3if0RJycPJaB4PYkj+I=</DigestValue>
      </Reference>
      <Reference URI="/xl/worksheets/sheet8.xml?ContentType=application/vnd.openxmlformats-officedocument.spreadsheetml.worksheet+xml">
        <DigestMethod Algorithm="http://www.w3.org/2001/04/xmlenc#sha256"/>
        <DigestValue>sOmeKwZbxqXpWEahuRTL46QXghnuUFhESpc6pk/yQN4=</DigestValue>
      </Reference>
      <Reference URI="/xl/worksheets/sheet9.xml?ContentType=application/vnd.openxmlformats-officedocument.spreadsheetml.worksheet+xml">
        <DigestMethod Algorithm="http://www.w3.org/2001/04/xmlenc#sha256"/>
        <DigestValue>EX/LknrjZmRaUhs+zPJdd2XwlxkvXzKg3pA6olEuD8c=</DigestValue>
      </Reference>
    </Manifest>
    <SignatureProperties>
      <SignatureProperty Id="idSignatureTime" Target="#idPackageSignature">
        <mdssi:SignatureTime xmlns:mdssi="http://schemas.openxmlformats.org/package/2006/digital-signature">
          <mdssi:Format>YYYY-MM-DDThh:mm:ssTZD</mdssi:Format>
          <mdssi:Value>2020-06-30T17:29:35Z</mdssi:Value>
        </mdssi:SignatureTime>
      </SignatureProperty>
    </SignatureProperties>
  </Object>
  <Object Id="idOfficeObject">
    <SignatureProperties>
      <SignatureProperty Id="idOfficeV1Details" Target="#idPackageSignature">
        <SignatureInfoV1 xmlns="http://schemas.microsoft.com/office/2006/digsig">
          <SetupID>{6E9E9175-6233-406C-8B84-09F6E37ABFEB}</SetupID>
          <SignatureText>Federico Callizo Pecci</SignatureText>
          <SignatureImage/>
          <SignatureComments/>
          <WindowsVersion>10.0</WindowsVersion>
          <OfficeVersion>16.0.12827/20</OfficeVersion>
          <ApplicationVersion>16.0.12827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2020-06-30T17:29:35Z</xd:SigningTime>
          <xd:SigningCertificate>
            <xd:Cert>
              <xd:CertDigest>
                <DigestMethod Algorithm="http://www.w3.org/2001/04/xmlenc#sha256"/>
                <DigestValue>SWmuNmIvaJ4c5L2HTVwypbSqhpbmVolPq4zu1vzP/ek=</DigestValue>
              </xd:CertDigest>
              <xd:IssuerSerial>
                <X509IssuerName>C=PY, O=DOCUMENTA S.A., CN=CA-DOCUMENTA S.A., SERIALNUMBER=RUC 80050172-1</X509IssuerName>
                <X509SerialNumber>3927175118958422245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P8AAAB/AAAAAAAAAAAAAAAjGwAAkQ0AACBFTUYAAAEAABwAAKoAAAAGAAAAAAAAAAAAAAAAAAAAgAcAADgEAAAJAgAAJQEAAAAAAAAAAAAAAAAAACjzBwCIeAQ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CplCQAAAAkAAABAwL4AQElUdn50lGVwuqkA4Oq9AyUAAACF/5PHiJKoBWiSqAVsW5ZlI0VsD7jAvgB+4itlAgIAAFzAvgAlAAAAMwAAAGAAAAAzAAAAIgAAAOyd1gVrOmwP/////zet5/rh5ytl8MG+ANnZ13RAwL4AAAAAAAAA13QCAgAA9f///wAAAAAAAAAAAAAAAJABAAAAAAABAAAAAHMAZQBnAG8AZQAgAHUAaQA4P2h4pMC+ABGx9XYAAFR2mMC+AAAAAACgwL4AAAAAAGzIKmUAAFR2AAAAABMAFAB+dJRlQElUdrjAvgA0Xyh2AABUdn50lGVsyCplZHYACAAAAAAlAAAADAAAAAEAAAAYAAAADAAAAAAAAAASAAAADAAAAAEAAAAeAAAAGAAAAL0AAAAEAAAA9wAAABEAAAAlAAAADAAAAAEAAABUAAAAiAAAAL4AAAAEAAAA9QAAABAAAAABAAAAVRXZQXsJ2UG+AAAABAAAAAoAAABMAAAAAAAAAAAAAAAAAAAA//////////9gAAAAMwAwAC8AMAA2AC8AMgAwADIAMAAGAAAABgAAAAQAAAAGAAAABgAAAAQAAAAGAAAABgAAAAYAAAAGAAAASwAAAEAAAAAwAAAABQAAACAAAAABAAAAAQAAABAAAAAAAAAAAAAAAAABAACAAAAAAAAAAAAAAAAAAQAAgAAAAFIAAABwAQAAAgAAABAAAAAHAAAAAAAAAAAAAAC8AgAAAAAAAAECAiJTAHkAcwB0AGUAbQAAAAAAAAAAAAAAAAAAAAAAAAAAAAAAAAAAAAAAAAAAAAAAAAAAAAAAAAAAAAAAAAAAAAAAAAAgd+xnvQC+VSB3CQAAAODqvQPpVSB3OGi9AODqvQNUdJRlAAAAAFR0lGUAAAAA4Oq9AwAAAAAAAAAAAAAAAAAAAAAA+L0DAAAAAAAAAAAAAAAAAAAAAAAAAAAAAAAAAAAAAAAAAAAAAAAAAAAAAAAAAAAAAAAAAAAAAAAAAAAAAAAAAAAAADyYa3gAAAAA4Gi9AKItG3cAAAAAAQAAADhovQD//wAAAAAAAFwwG3dcMBt3MGi9ABBpvQAUab0AAACUZQcAAAAAAAAAhkH2dgkAAABUBjb/BwAAAEhpvQDkXex2AdgAAEhpvQA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L0ArdrXdCAAAACIZ70AAAAAAMTjnmUAAL0DAAAAACAAAAD8a70AoA8AAKRrvQA2oytkIAAAAAEAAACQxyRzqBt/El+mK2R0Z70AaogtZKgbfxIAAAAAsOWREiwXg2QCAAAAFAAAAG8K5Pr8a70AOGm9ANnZ13SIZ70ABAAAAAAA13QCAAAA4P///wAAAAAAAAAAAAAAAJABAAAAAAABAAAAAGEAcgBpAGEAbAAAAAAAAAAAAAAAAAAAAAAAAAAAAAAAAAAAAIZB9nYAAAAAVAY2/wYAAADsaL0A5F3sdgHYAADsaL0AAAAAAAAAAAAAAAAAAAAAAAAAAAA0aL0AZHYACAAAAAAlAAAADAAAAAMAAAAYAAAADAAAAAAAAAASAAAADAAAAAEAAAAWAAAADAAAAAgAAABUAAAAVAAAAAoAAAAnAAAAHgAAAEoAAAABAAAAVRXZQXsJ2U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AAAARwAAACkAAAAzAAAAlgAAABUAAAAhAPAAAAAAAAAAAAAAAIA/AAAAAAAAAAAAAIA/AAAAAAAAAAAAAAAAAAAAAAAAAAAAAAAAAAAAAAAAAAAlAAAADAAAAAAAAIAoAAAADAAAAAQAAABSAAAAcAEAAAQAAADw////AAAAAAAAAAAAAAAAkAEAAAAAAAEAAAAAcwBlAGcAbwBlACAAdQBpAAAAAAAAAAAAAAAAAAAAAAAAAAAAAAAAAAAAAAAAAAAAAAAAAAAAAAAAAAAAAAAAAAAAvQCt2td0vAIAALxnvQAAAAAAUwB5AHMAdABlAG0AAAAAAAAAAAAAAAAAAAAAAAAAAAAAAAAACTELZ5hnvQBzujRgAQAAAEBovQAgDQCEAAAAAF+dbw+kZ70Ao7owZWA8qAUQqk4Ruwrk+gIAAABsab0A2dnXdLxnvQAFAAAAAADXdFzFJHPw////AAAAAAAAAAAAAAAAkAEAAAAAAAEAAAAAcwBlAGcAbwBlACAAdQBpAAAAAAAAAAAAAAAAAAAAAAAJAAAAAAAAAIZB9nYAAAAAVAY2/wkAAAAgab0A5F3sdgHYAAAgab0AAAAAAAAAAAAAAAAAAAAAAAAAAABkdgAIAAAAACUAAAAMAAAABAAAABgAAAAMAAAAAAAAABIAAAAMAAAAAQAAAB4AAAAYAAAAKQAAADMAAAC/AAAASAAAACUAAAAMAAAABAAAAFQAAADQAAAAKgAAADMAAAC9AAAARwAAAAEAAABVFdlBewnZQSoAAAAzAAAAFgAAAEwAAAAAAAAAAAAAAAAAAAD//////////3gAAABGAGUAZABlAHIAaQBjAG8AIABDAGEAbABsAGkAegBvACAAUABlAGMAYwBpAAgAAAAIAAAACQAAAAgAAAAGAAAABAAAAAcAAAAJAAAABAAAAAoAAAAIAAAABAAAAAQAAAAEAAAABwAAAAkAAAAEAAAACQAAAAgAAAAHAAAABwAAAAQAAABLAAAAQAAAADAAAAAFAAAAIAAAAAEAAAABAAAAEAAAAAAAAAAAAAAAAAEAAIAAAAAAAAAAAAAAAAABAACAAAAAJQAAAAwAAAACAAAAJwAAABgAAAAFAAAAAAAAAP///wAAAAAAJQAAAAwAAAAFAAAATAAAAGQAAAAAAAAAUAAAAP8AAAB8AAAAAAAAAFAAAAAAAQAALQAAACEA8AAAAAAAAAAAAAAAgD8AAAAAAAAAAAAAgD8AAAAAAAAAAAAAAAAAAAAAAAAAAAAAAAAAAAAAAAAAACUAAAAMAAAAAAAAgCgAAAAMAAAABQAAACcAAAAYAAAABQAAAAAAAAD///8AAAAAACUAAAAMAAAABQAAAEwAAABkAAAACQAAAFAAAAD2AAAAXAAAAAkAAABQAAAA7gAAAA0AAAAhAPAAAAAAAAAAAAAAAIA/AAAAAAAAAAAAAIA/AAAAAAAAAAAAAAAAAAAAAAAAAAAAAAAAAAAAAAAAAAAlAAAADAAAAAAAAIAoAAAADAAAAAUAAAAlAAAADAAAAAEAAAAYAAAADAAAAAAAAAASAAAADAAAAAEAAAAeAAAAGAAAAAkAAABQAAAA9wAAAF0AAAAlAAAADAAAAAEAAABUAAAA0AAAAAoAAABQAAAAdgAAAFwAAAABAAAAVRXZQXsJ2UEKAAAAUAAAABYAAABMAAAAAAAAAAAAAAAAAAAA//////////94AAAARgBlAGQAZQByAGkAYwBvACAAQwBhAGwAbABpAHoAbwAgAFAAZQBjAGMAaQAGAAAABgAAAAcAAAAGAAAABAAAAAMAAAAFAAAABwAAAAMAAAAHAAAABgAAAAMAAAADAAAAAwAAAAUAAAAHAAAAAwAAAAYAAAAGAAAABQAAAAUAAAADAAAASwAAAEAAAAAwAAAABQAAACAAAAABAAAAAQAAABAAAAAAAAAAAAAAAAABAACAAAAAAAAAAAAAAAAAAQAAgAAAACUAAAAMAAAAAgAAACcAAAAYAAAABQAAAAAAAAD///8AAAAAACUAAAAMAAAABQAAAEwAAABkAAAACQAAAGAAAAD2AAAAbAAAAAkAAABgAAAA7gAAAA0AAAAhAPAAAAAAAAAAAAAAAIA/AAAAAAAAAAAAAIA/AAAAAAAAAAAAAAAAAAAAAAAAAAAAAAAAAAAAAAAAAAAlAAAADAAAAAAAAIAoAAAADAAAAAUAAAAlAAAADAAAAAEAAAAYAAAADAAAAAAAAAASAAAADAAAAAEAAAAeAAAAGAAAAAkAAABgAAAA9wAAAG0AAAAlAAAADAAAAAEAAABUAAAArAAAAAoAAABgAAAAVgAAAGwAAAABAAAAVRXZQXsJ2UEKAAAAYAAAABAAAABMAAAAAAAAAAAAAAAAAAAA//////////9sAAAARABpAHIAZQBjAHQAbwByACAAVABJAHQAdQBsAGEAcgAIAAAAAwAAAAQAAAAGAAAABQAAAAQAAAAHAAAABAAAAAMAAAAGAAAAAwAAAAQAAAAHAAAAAwAAAAYAAAAEAAAASwAAAEAAAAAwAAAABQAAACAAAAABAAAAAQAAABAAAAAAAAAAAAAAAAABAACAAAAAAAAAAAAAAAAAAQAAgAAAACUAAAAMAAAAAgAAACcAAAAYAAAABQAAAAAAAAD///8AAAAAACUAAAAMAAAABQAAAEwAAABkAAAACQAAAHAAAADQAAAAfAAAAAkAAABwAAAAyAAAAA0AAAAhAPAAAAAAAAAAAAAAAIA/AAAAAAAAAAAAAIA/AAAAAAAAAAAAAAAAAAAAAAAAAAAAAAAAAAAAAAAAAAAlAAAADAAAAAAAAIAoAAAADAAAAAUAAAAlAAAADAAAAAEAAAAYAAAADAAAAAAAAAASAAAADAAAAAEAAAAWAAAADAAAAAAAAABUAAAAIAEAAAoAAABwAAAAzwAAAHwAAAABAAAAVRXZQXsJ2UEKAAAAcAAAACMAAABMAAAABAAAAAkAAABwAAAA0QAAAH0AAACUAAAARgBpAHIAbQBhAGQAbwAgAHAAbwByADoAIABGAEUARABFAFIASQBDAE8AIABDAEEATABMAEkAWgBPACAAUABFAEMAQwBJAAAABgAAAAMAAAAEAAAACQAAAAYAAAAHAAAABwAAAAMAAAAHAAAABwAAAAQAAAADAAAAAwAAAAYAAAAGAAAACAAAAAYAAAAHAAAAAwAAAAcAAAAJAAAAAwAAAAcAAAAHAAAABQAAAAUAAAADAAAABgAAAAkAAAADAAAABgAAAAYAAAAHAAAABwAAAAMAAAAWAAAADAAAAAAAAAAlAAAADAAAAAIAAAAOAAAAFAAAAAAAAAAQAAAAFAAAAA==</Object>
  <Object Id="idInvalidSigLnImg">AQAAAGwAAAAAAAAAAAAAAP8AAAB/AAAAAAAAAAAAAAAjGwAAkQ0AACBFTUYAAAEAbCEAALEAAAAGAAAAAAAAAAAAAAAAAAAAgAcAADgEAAAJAgAAJQEAAAAAAAAAAAAAAAAAACjzBwCIeAQ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CplCQAAAAkAAABAwL4AQElUdn50lGVwuqkA4Oq9AyUAAACF/5PHiJKoBWiSqAVsW5ZlI0VsD7jAvgB+4itlAgIAAFzAvgAlAAAAMwAAAGAAAAAzAAAAIgAAAOyd1gVrOmwP/////zet5/rh5ytl8MG+ANnZ13RAwL4AAAAAAAAA13QCAgAA9f///wAAAAAAAAAAAAAAAJABAAAAAAABAAAAAHMAZQBnAG8AZQAgAHUAaQA4P2h4pMC+ABGx9XYAAFR2mMC+AAAAAACgwL4AAAAAAGzIKmUAAFR2AAAAABMAFAB+dJRlQElUdrjAvgA0Xyh2AABUdn50lGVsyCplZHYACAAAAAAlAAAADAAAAAEAAAAYAAAADAAAAP8AAAASAAAADAAAAAEAAAAeAAAAGAAAACIAAAAEAAAAcgAAABEAAAAlAAAADAAAAAEAAABUAAAAqAAAACMAAAAEAAAAcAAAABAAAAABAAAAVRXZQXsJ2UEjAAAABAAAAA8AAABMAAAAAAAAAAAAAAAAAAAA//////////9sAAAARgBpAHIAbQBhACAAbgBvACAAdgDhAGwAaQBkAGEAAAAGAAAAAwAAAAQAAAAJAAAABgAAAAMAAAAHAAAABwAAAAMAAAAFAAAABgAAAAMAAAADAAAABwAAAAYAAABLAAAAQAAAADAAAAAFAAAAIAAAAAEAAAABAAAAEAAAAAAAAAAAAAAAAAEAAIAAAAAAAAAAAAAAAAABAACAAAAAUgAAAHABAAACAAAAEAAAAAcAAAAAAAAAAAAAALwCAAAAAAAAAQICIlMAeQBzAHQAZQBtAAAAAAAAAAAAAAAAAAAAAAAAAAAAAAAAAAAAAAAAAAAAAAAAAAAAAAAAAAAAAAAAAAAAAAAAACB37Ge9AL5VIHcJAAAA4Oq9A+lVIHc4aL0A4Oq9A1R0lGUAAAAAVHSUZQAAAADg6r0DAAAAAAAAAAAAAAAAAAAAAAD4vQMAAAAAAAAAAAAAAAAAAAAAAAAAAAAAAAAAAAAAAAAAAAAAAAAAAAAAAAAAAAAAAAAAAAAAAAAAAAAAAAAAAAAAPJhreAAAAADgaL0Aoi0bdwAAAAABAAAAOGi9AP//AAAAAAAAXDAbd1wwG3cwaL0AEGm9ABRpvQAAAJRlBwAAAAAAAACGQfZ2CQAAAFQGNv8HAAAASGm9AORd7HYB2AAASGm9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vQCt2td0IAAAAIhnvQAAAAAAxOOeZQAAvQMAAAAAIAAAAPxrvQCgDwAApGu9ADajK2QgAAAAAQAAAJDHJHOoG38SX6YrZHRnvQBqiC1kqBt/EgAAAACw5ZESLBeDZAIAAAAUAAAAbwrk+vxrvQA4ab0A2dnXdIhnvQAEAAAAAADXdAIAAADg////AAAAAAAAAAAAAAAAkAEAAAAAAAEAAAAAYQByAGkAYQBsAAAAAAAAAAAAAAAAAAAAAAAAAAAAAAAAAAAAhkH2dgAAAABUBjb/BgAAAOxovQDkXex2AdgAAOxovQAAAAAAAAAAAAAAAAAAAAAAAAAAADRovQBkdgAIAAAAACUAAAAMAAAAAwAAABgAAAAMAAAAAAAAABIAAAAMAAAAAQAAABYAAAAMAAAACAAAAFQAAABUAAAACgAAACcAAAAeAAAASgAAAAEAAABVFdlBewnZ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L4AAABHAAAAKQAAADMAAACWAAAAFQAAACEA8AAAAAAAAAAAAAAAgD8AAAAAAAAAAAAAgD8AAAAAAAAAAAAAAAAAAAAAAAAAAAAAAAAAAAAAAAAAACUAAAAMAAAAAAAAgCgAAAAMAAAABAAAAFIAAABwAQAABAAAAPD///8AAAAAAAAAAAAAAACQAQAAAAAAAQAAAABzAGUAZwBvAGUAIAB1AGkAAAAAAAAAAAAAAAAAAAAAAAAAAAAAAAAAAAAAAAAAAAAAAAAAAAAAAAAAAAAAAAAAAAC9AK3a13S8AgAAvGe9AAAAAABTAHkAcwB0AGUAbQAAAAAAAAAAAAAAAAAAAAAAAAAAAAAAAAAJMQtnmGe9AHO6NGABAAAAQGi9ACANAIQAAAAAX51vD6RnvQCjujBlYDyoBRCqThG7CuT6AgAAAGxpvQDZ2dd0vGe9AAUAAAAAANd0XMUkc/D///8AAAAAAAAAAAAAAACQAQAAAAAAAQAAAABzAGUAZwBvAGUAIAB1AGkAAAAAAAAAAAAAAAAAAAAAAAkAAAAAAAAAhkH2dgAAAABUBjb/CQAAACBpvQDkXex2AdgAACBpvQAAAAAAAAAAAAAAAAAAAAAAAAAAAGR2AAgAAAAAJQAAAAwAAAAEAAAAGAAAAAwAAAAAAAAAEgAAAAwAAAABAAAAHgAAABgAAAApAAAAMwAAAL8AAABIAAAAJQAAAAwAAAAEAAAAVAAAANAAAAAqAAAAMwAAAL0AAABHAAAAAQAAAFUV2UF7CdlBKgAAADMAAAAWAAAATAAAAAAAAAAAAAAAAAAAAP//////////eAAAAEYAZQBkAGUAcgBpAGMAbwAgAEMAYQBsAGwAaQB6AG8AIABQAGUAYwBjAGkACAAAAAgAAAAJAAAACAAAAAYAAAAEAAAABwAAAAkAAAAEAAAACgAAAAgAAAAEAAAABAAAAAQAAAAHAAAACQAAAAQAAAAJAAAACAAAAAcAAAAHAAAAB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DQAAAACgAAAFAAAAB2AAAAXAAAAAEAAABVFdlBewnZQQoAAABQAAAAFgAAAEwAAAAAAAAAAAAAAAAAAAD//////////3gAAABGAGUAZABlAHIAaQBjAG8AIABDAGEAbABsAGkAegBvACAAUABlAGMAYwBpAAYAAAAGAAAABwAAAAYAAAAEAAAAAwAAAAUAAAAHAAAAAwAAAAcAAAAGAAAAAwAAAAMAAAADAAAABQAAAAcAAAADAAAABgAAAAYAAAAFAAAABQAAAAMAAABLAAAAQAAAADAAAAAFAAAAIAAAAAEAAAABAAAAEAAAAAAAAAAAAAAAAAEAAIAAAAAAAAAAAAAAAAABAACAAAAAJQAAAAwAAAAC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CsAAAACgAAAGAAAABWAAAAbAAAAAEAAABVFdlBewnZQQoAAABgAAAAEAAAAEwAAAAAAAAAAAAAAAAAAAD//////////2wAAABEAGkAcgBlAGMAdABvAHIAIABUAEkAdAB1AGwAYQByAAgAAAADAAAABAAAAAYAAAAFAAAABAAAAAcAAAAEAAAAAwAAAAYAAAADAAAABAAAAAcAAAADAAAABgAAAAQAAABLAAAAQAAAADAAAAAFAAAAIAAAAAEAAAABAAAAEAAAAAAAAAAAAAAAAAEAAIAAAAAAAAAAAAAAAAABAACAAAAAJQAAAAwAAAACAAAAJwAAABgAAAAFAAAAAAAAAP///wAAAAAAJQAAAAwAAAAFAAAATAAAAGQAAAAJAAAAcAAAANAAAAB8AAAACQAAAHAAAADIAAAADQAAACEA8AAAAAAAAAAAAAAAgD8AAAAAAAAAAAAAgD8AAAAAAAAAAAAAAAAAAAAAAAAAAAAAAAAAAAAAAAAAACUAAAAMAAAAAAAAgCgAAAAMAAAABQAAACUAAAAMAAAAAQAAABgAAAAMAAAAAAAAABIAAAAMAAAAAQAAABYAAAAMAAAAAAAAAFQAAAAgAQAACgAAAHAAAADPAAAAfAAAAAEAAABVFdlBewnZQQoAAABwAAAAIwAAAEwAAAAEAAAACQAAAHAAAADRAAAAfQAAAJQAAABGAGkAcgBtAGEAZABvACAAcABvAHIAOgAgAEYARQBEAEUAUgBJAEMATwAgAEMAQQBMAEwASQBaAE8AIABQAEUAQwBDAEkAAAAGAAAAAwAAAAQAAAAJAAAABgAAAAcAAAAHAAAAAwAAAAcAAAAHAAAABAAAAAMAAAADAAAABgAAAAYAAAAIAAAABgAAAAcAAAADAAAABwAAAAkAAAADAAAABwAAAAcAAAAFAAAABQAAAAMAAAAGAAAACQAAAAMAAAAGAAAABgAAAAcAAAAHAAAAAw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2</vt:i4>
      </vt:variant>
    </vt:vector>
  </HeadingPairs>
  <TitlesOfParts>
    <vt:vector size="14" baseType="lpstr">
      <vt:lpstr>indice</vt:lpstr>
      <vt:lpstr>1</vt:lpstr>
      <vt:lpstr>2</vt:lpstr>
      <vt:lpstr>3</vt:lpstr>
      <vt:lpstr>4</vt:lpstr>
      <vt:lpstr>5</vt:lpstr>
      <vt:lpstr>6</vt:lpstr>
      <vt:lpstr>7</vt:lpstr>
      <vt:lpstr>8</vt:lpstr>
      <vt:lpstr>9</vt:lpstr>
      <vt:lpstr>10</vt:lpstr>
      <vt:lpstr>11</vt:lpstr>
      <vt:lpstr>'10'!_Hlk486413223</vt:lpstr>
      <vt:lpstr>'10'!_Hlk492023274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Pablo.Roa</dc:creator>
  <cp:lastModifiedBy>Pablo.Roa</cp:lastModifiedBy>
  <cp:lastPrinted>2019-08-27T18:48:00Z</cp:lastPrinted>
  <dcterms:created xsi:type="dcterms:W3CDTF">2015-06-05T18:19:34Z</dcterms:created>
  <dcterms:modified xsi:type="dcterms:W3CDTF">2020-06-29T21:26:14Z</dcterms:modified>
</cp:coreProperties>
</file>