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Pablo Roa\Desktop\BALANCES JUNIO_2020\"/>
    </mc:Choice>
  </mc:AlternateContent>
  <xr:revisionPtr revIDLastSave="0" documentId="13_ncr:201_{4D8335CE-1A4B-4643-81F0-F6A0FD5B33ED}" xr6:coauthVersionLast="45" xr6:coauthVersionMax="45" xr10:uidLastSave="{00000000-0000-0000-0000-000000000000}"/>
  <bookViews>
    <workbookView xWindow="20370" yWindow="-120" windowWidth="19440" windowHeight="15000" tabRatio="850" activeTab="6"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'6'!$A$6</definedName>
    <definedName name="_Hlk492023274" localSheetId="6">'6'!$A$68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06" i="11" l="1"/>
  <c r="J107" i="1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5" i="11"/>
  <c r="N5" i="11"/>
  <c r="N95" i="11"/>
  <c r="N96" i="11"/>
  <c r="N97" i="11"/>
  <c r="N98" i="11"/>
  <c r="N99" i="11"/>
  <c r="N100" i="11"/>
  <c r="N101" i="11"/>
  <c r="N102" i="11"/>
  <c r="N103" i="11"/>
  <c r="N104" i="11"/>
  <c r="N105" i="11"/>
  <c r="N94" i="11"/>
  <c r="A2" i="11" l="1"/>
  <c r="B3" i="2"/>
  <c r="D32" i="1"/>
  <c r="B3" i="1"/>
  <c r="E14" i="3"/>
  <c r="E6" i="3"/>
  <c r="B4" i="3"/>
  <c r="B4" i="4"/>
  <c r="C79" i="9" l="1"/>
  <c r="D79" i="9"/>
  <c r="C17" i="4" l="1"/>
  <c r="C14" i="3" l="1"/>
  <c r="D14" i="3"/>
  <c r="C10" i="2"/>
  <c r="E15" i="3" l="1"/>
  <c r="D17" i="2"/>
  <c r="D11" i="2"/>
  <c r="N6" i="11" l="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E13" i="3" l="1"/>
  <c r="E23" i="4"/>
  <c r="E17" i="4"/>
  <c r="D29" i="1" l="1"/>
  <c r="D22" i="1"/>
  <c r="D15" i="1"/>
  <c r="D11" i="1"/>
  <c r="D16" i="1" l="1"/>
  <c r="D23" i="1" s="1"/>
  <c r="D30" i="1" s="1"/>
  <c r="E24" i="4"/>
  <c r="D136" i="9"/>
  <c r="C136" i="9"/>
  <c r="D116" i="9" l="1"/>
  <c r="C116" i="9"/>
  <c r="C11" i="1"/>
  <c r="C10" i="8" l="1"/>
  <c r="D12" i="2"/>
  <c r="E6" i="4" l="1"/>
  <c r="C6" i="4"/>
  <c r="D5" i="2"/>
  <c r="C5" i="2"/>
  <c r="D5" i="1"/>
  <c r="C5" i="1"/>
  <c r="N4" i="8" l="1"/>
  <c r="E11" i="3"/>
  <c r="E10" i="3"/>
  <c r="E7" i="3"/>
  <c r="D18" i="2"/>
  <c r="D19" i="2" s="1"/>
  <c r="C18" i="2"/>
  <c r="C12" i="2"/>
  <c r="C29" i="1"/>
  <c r="C22" i="1"/>
  <c r="C15" i="1"/>
  <c r="E12" i="3" l="1"/>
  <c r="C16" i="1"/>
  <c r="C19" i="2"/>
  <c r="C23" i="4" s="1"/>
  <c r="C24" i="4" l="1"/>
  <c r="C23" i="1"/>
  <c r="C30" i="1" s="1"/>
  <c r="C32" i="1" l="1"/>
</calcChain>
</file>

<file path=xl/sharedStrings.xml><?xml version="1.0" encoding="utf-8"?>
<sst xmlns="http://schemas.openxmlformats.org/spreadsheetml/2006/main" count="1035" uniqueCount="366">
  <si>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</si>
  <si>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</si>
  <si>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</si>
  <si>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</si>
  <si>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</si>
  <si>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</si>
  <si>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</si>
  <si>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</si>
  <si>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</si>
  <si>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</si>
  <si>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</si>
  <si>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</si>
  <si>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</si>
  <si>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</si>
  <si>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</si>
  <si>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</si>
  <si>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</si>
  <si>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</si>
  <si>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</si>
  <si>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</si>
  <si>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</si>
  <si>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</si>
  <si>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</si>
  <si>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</si>
  <si>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</si>
  <si>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</si>
  <si>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</si>
  <si>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</si>
  <si>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</si>
  <si>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</si>
  <si>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</si>
  <si>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</si>
  <si>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</si>
  <si>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</si>
  <si>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</si>
  <si>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</si>
  <si>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</si>
  <si>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</si>
  <si>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</si>
  <si>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</si>
  <si>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</si>
  <si>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</si>
  <si>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</si>
  <si>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</si>
  <si>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</si>
  <si>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</si>
  <si>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</si>
  <si>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</si>
  <si>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</si>
  <si>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</si>
  <si>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</si>
  <si>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FONDO MUTUO CORTO PLAZO GUARANIES</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</si>
  <si>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</si>
  <si>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</si>
  <si>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</si>
  <si>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</si>
  <si>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</si>
  <si>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</si>
  <si>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</si>
  <si>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</si>
  <si>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</si>
  <si>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</si>
  <si>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</si>
  <si>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</si>
  <si>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Fondo Mutuo Corto Plazo Guaraníes</t>
  </si>
  <si>
    <t xml:space="preserve">ESTADO DE FLUJO DE CAJA </t>
  </si>
  <si>
    <t>ESTADO DE VARIACION DEL ACTIVO NETO</t>
  </si>
  <si>
    <t xml:space="preserve">ESTADO DE RESULTADO </t>
  </si>
  <si>
    <t xml:space="preserve">BALANCE GENERAL </t>
  </si>
  <si>
    <t>Nota  1 – INFORMACIÓN BÁSICA DEL FONDO</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</si>
  <si>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</si>
  <si>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</si>
  <si>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</si>
  <si>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</si>
  <si>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</si>
  <si>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</si>
  <si>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</si>
  <si>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</si>
  <si>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</si>
  <si>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</si>
  <si>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</si>
  <si>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</si>
  <si>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</si>
  <si>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</si>
  <si>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</si>
  <si>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</si>
  <si>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</si>
  <si>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</si>
  <si>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</si>
  <si>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</si>
  <si>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</si>
  <si>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</si>
  <si>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</si>
  <si>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</si>
  <si>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</si>
  <si>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</si>
  <si>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</si>
  <si>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</si>
  <si>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</si>
  <si>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</si>
  <si>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</si>
  <si>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</si>
  <si>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</si>
  <si>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</si>
  <si>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</si>
  <si>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</si>
  <si>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2,20%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</si>
  <si>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</si>
  <si>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</si>
  <si>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</si>
  <si>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</si>
  <si>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</si>
  <si>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</si>
  <si>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</si>
  <si>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</si>
  <si>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</si>
  <si>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</si>
  <si>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</si>
  <si>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</si>
  <si>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</si>
  <si>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</si>
  <si>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</si>
  <si>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</si>
  <si>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</si>
  <si>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</si>
  <si>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</si>
  <si>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</si>
  <si>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</si>
  <si>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</si>
  <si>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</si>
  <si>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</si>
  <si>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</si>
  <si>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</si>
  <si>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</si>
  <si>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</si>
  <si>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</si>
  <si>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</si>
  <si>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</si>
  <si>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</si>
  <si>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</si>
  <si>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</si>
  <si>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</si>
  <si>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</si>
  <si>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</si>
  <si>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</si>
  <si>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</si>
  <si>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FONDO MUTUO CORTO PLAZO GUARANÍES</t>
  </si>
  <si>
    <t>Es mi informe.</t>
  </si>
  <si>
    <t>Juan José Talavera</t>
  </si>
  <si>
    <t>Síndico Titular</t>
  </si>
  <si>
    <t xml:space="preserve">       4.2 INVERSIONES</t>
  </si>
  <si>
    <t>Instrumento</t>
  </si>
  <si>
    <t>Emisor</t>
  </si>
  <si>
    <t>Fecha de vencimiento</t>
  </si>
  <si>
    <t>Total de las Inversiones</t>
  </si>
  <si>
    <t>CDA</t>
  </si>
  <si>
    <t>FIC S.A. DE FINANZAS</t>
  </si>
  <si>
    <t>Bonos Subordinados</t>
  </si>
  <si>
    <t>INTERFISA BANCO S.A.E.C.A.</t>
  </si>
  <si>
    <t>BANCO ITAU PARAGUAY S.A.</t>
  </si>
  <si>
    <t xml:space="preserve">FINEXPAR S.A.E.C.A. </t>
  </si>
  <si>
    <t>BANCO RIO S.A.E.C.A.</t>
  </si>
  <si>
    <t>SOLAR AHORRO Y FINANZAS S.A.E.C.A.</t>
  </si>
  <si>
    <t>BANCOP S.A.</t>
  </si>
  <si>
    <t>BANCO GNB PARAGUAY S.A.</t>
  </si>
  <si>
    <t>Bonos Corporativos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</si>
  <si>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</si>
  <si>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</si>
  <si>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</si>
  <si>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</si>
  <si>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</si>
  <si>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</si>
  <si>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</si>
  <si>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</si>
  <si>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</si>
  <si>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</si>
  <si>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</si>
  <si>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</si>
  <si>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</si>
  <si>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</si>
  <si>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</si>
  <si>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Financiero (Financieras)</t>
  </si>
  <si>
    <t>Paraguay</t>
  </si>
  <si>
    <t>Guaraníes</t>
  </si>
  <si>
    <t>10.00%</t>
  </si>
  <si>
    <t xml:space="preserve">BANCO CONTINENTAL S.A.E.C.A. </t>
  </si>
  <si>
    <t>Financiero (Bancos)</t>
  </si>
  <si>
    <t>09/11/2017</t>
  </si>
  <si>
    <t>21/07/2021</t>
  </si>
  <si>
    <t>17/07/2020</t>
  </si>
  <si>
    <t>Automaq S.A.E.C.A.</t>
  </si>
  <si>
    <t>Comercial</t>
  </si>
  <si>
    <t>09/02/2018</t>
  </si>
  <si>
    <t>02/03/2022</t>
  </si>
  <si>
    <t xml:space="preserve">VISION BANCO S.A.E.C.A. </t>
  </si>
  <si>
    <t>10/04/2018</t>
  </si>
  <si>
    <t>22/05/2024</t>
  </si>
  <si>
    <t>11/04/2018</t>
  </si>
  <si>
    <t>23/11/2020</t>
  </si>
  <si>
    <t>28/12/2020</t>
  </si>
  <si>
    <t>18/03/2021</t>
  </si>
  <si>
    <t>02/02/2021</t>
  </si>
  <si>
    <t>05/03/2021</t>
  </si>
  <si>
    <t>25/04/2018</t>
  </si>
  <si>
    <t>25/06/2024</t>
  </si>
  <si>
    <t>01/06/2018</t>
  </si>
  <si>
    <t>19/04/2021</t>
  </si>
  <si>
    <t>13/06/2018</t>
  </si>
  <si>
    <t>20/03/2023</t>
  </si>
  <si>
    <t>20/06/2018</t>
  </si>
  <si>
    <t>09/06/2021</t>
  </si>
  <si>
    <t>25/06/2018</t>
  </si>
  <si>
    <t>10/03/2023</t>
  </si>
  <si>
    <t>02/03/2023</t>
  </si>
  <si>
    <t>27/06/2018</t>
  </si>
  <si>
    <t>01/03/2023</t>
  </si>
  <si>
    <t>11/07/2018</t>
  </si>
  <si>
    <t>08/08/2018</t>
  </si>
  <si>
    <t>06/06/2022</t>
  </si>
  <si>
    <t>Bonos Financieros</t>
  </si>
  <si>
    <t>16/10/2018</t>
  </si>
  <si>
    <t>08/10/2021</t>
  </si>
  <si>
    <t>26/03/2021</t>
  </si>
  <si>
    <t>22/11/2018</t>
  </si>
  <si>
    <t>31/05/2027</t>
  </si>
  <si>
    <t>04/12/2018</t>
  </si>
  <si>
    <t>16/02/2021</t>
  </si>
  <si>
    <t xml:space="preserve">TU FINANCIERA S.A. </t>
  </si>
  <si>
    <t>01/02/2021</t>
  </si>
  <si>
    <t>02/08/2021</t>
  </si>
  <si>
    <t>19/12/2018</t>
  </si>
  <si>
    <t>05/12/2025</t>
  </si>
  <si>
    <t>26/12/2018</t>
  </si>
  <si>
    <t>27/12/2018</t>
  </si>
  <si>
    <t>02/03/2021</t>
  </si>
  <si>
    <t>19/02/2019</t>
  </si>
  <si>
    <t>23/08/2023</t>
  </si>
  <si>
    <t>05/03/2019</t>
  </si>
  <si>
    <t>30/08/2021</t>
  </si>
  <si>
    <t>11/04/2019</t>
  </si>
  <si>
    <t>06/10/2020</t>
  </si>
  <si>
    <t>03/05/2019</t>
  </si>
  <si>
    <t>Nucleo S.A.E.</t>
  </si>
  <si>
    <t>Telecomunicaciones</t>
  </si>
  <si>
    <t>11/03/2024</t>
  </si>
  <si>
    <t xml:space="preserve">SUDAMERIS BANK S.A.E.C.A. </t>
  </si>
  <si>
    <t>24/09/2021</t>
  </si>
  <si>
    <t>04/10/2021</t>
  </si>
  <si>
    <t>TELEFONICA CELULAR DEL PARAGUAY S.A.E.</t>
  </si>
  <si>
    <t>03/06/2024</t>
  </si>
  <si>
    <t>CRISOL Y ENCARNACION FINANCIERA S.A.E.C.A.</t>
  </si>
  <si>
    <t>10/03/2020</t>
  </si>
  <si>
    <t>BANCO BASA S.A.</t>
  </si>
  <si>
    <t>02/08/2019</t>
  </si>
  <si>
    <t>22/07/2021</t>
  </si>
  <si>
    <t>02/02/2022</t>
  </si>
  <si>
    <t>07/08/2019</t>
  </si>
  <si>
    <t>30/07/2020</t>
  </si>
  <si>
    <t>05/08/2020</t>
  </si>
  <si>
    <t>17/08/2020</t>
  </si>
  <si>
    <t xml:space="preserve">BANCO FAMILIAR S.A.E.C.A. </t>
  </si>
  <si>
    <t>21/08/2019</t>
  </si>
  <si>
    <t>23/05/2023</t>
  </si>
  <si>
    <t>22/08/2019</t>
  </si>
  <si>
    <t>13/09/2021</t>
  </si>
  <si>
    <t>14/06/2021</t>
  </si>
  <si>
    <t>08/07/2021</t>
  </si>
  <si>
    <t>26/09/2019</t>
  </si>
  <si>
    <t>13/06/2024</t>
  </si>
  <si>
    <t>27/09/2019</t>
  </si>
  <si>
    <t>22/06/2023</t>
  </si>
  <si>
    <t>INVERSIONES (Nota  4.2  )</t>
  </si>
  <si>
    <t>Titulo de Renta fija</t>
  </si>
  <si>
    <t xml:space="preserve">Valores al cobro  </t>
  </si>
  <si>
    <t>DISPONIBILIDADES (Nota 4.1 )</t>
  </si>
  <si>
    <t xml:space="preserve">Titulo de Renta fija </t>
  </si>
  <si>
    <t>Comisiones a Pagar a la Administradora (Nota  4.4  )</t>
  </si>
  <si>
    <t>Ver Cuadro</t>
  </si>
  <si>
    <r>
      <rPr>
        <b/>
        <sz val="12"/>
        <color theme="1"/>
        <rFont val="Arial"/>
        <family val="2"/>
      </rPr>
      <t>3.9</t>
    </r>
    <r>
      <rPr>
        <sz val="12"/>
        <color theme="1"/>
        <rFont val="Arial"/>
        <family val="2"/>
      </rPr>
      <t xml:space="preserve"> La Administradora no ha realizado cambios en la aplicación de los criterios contables del Fondo.</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</si>
  <si>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</si>
  <si>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3.10</t>
    </r>
    <r>
      <rPr>
        <sz val="12"/>
        <color theme="1"/>
        <rFont val="Arial"/>
        <family val="2"/>
      </rPr>
      <t xml:space="preserve"> –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</si>
  <si>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3.12</t>
    </r>
    <r>
      <rPr>
        <sz val="12"/>
        <color theme="1"/>
        <rFont val="Arial"/>
        <family val="2"/>
      </rPr>
      <t xml:space="preserve"> -  A la fecha de la información financiera, no se vendieron inversiones ni ajustaron los precios.</t>
    </r>
  </si>
  <si>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</si>
  <si>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t>El flujo de efectivos fue preparado de acuerdo con la Resolución CG N° 06/2019 de la Comisión Nacional de Valores.</t>
  </si>
  <si>
    <t>Banco Familiar Cta.Cte. Gs.</t>
  </si>
  <si>
    <t>Investor Casa de Bolsa SA</t>
  </si>
  <si>
    <t>Nota 5. HECHOS POSTERIORES - SITUACION SANITARIA GLOBAL</t>
  </si>
  <si>
    <t>03/10/2019</t>
  </si>
  <si>
    <t>21/09/2020</t>
  </si>
  <si>
    <t>31/10/2019</t>
  </si>
  <si>
    <t>08/11/2019</t>
  </si>
  <si>
    <t>07/11/2022</t>
  </si>
  <si>
    <t>15/11/2019</t>
  </si>
  <si>
    <t>26/04/2021</t>
  </si>
  <si>
    <t>22/11/2019</t>
  </si>
  <si>
    <t>28/11/2019</t>
  </si>
  <si>
    <t>22/11/2028</t>
  </si>
  <si>
    <t>03/12/2019</t>
  </si>
  <si>
    <t>09/12/2019</t>
  </si>
  <si>
    <t>04/01/2021</t>
  </si>
  <si>
    <t>28/10/2020</t>
  </si>
  <si>
    <t>20/12/2019</t>
  </si>
  <si>
    <t>06/09/2021</t>
  </si>
  <si>
    <t>Resultados Acumulados</t>
  </si>
  <si>
    <t>Las cinco (5) Notas que se acompañan son parte integrante de de estos Estados Financieros</t>
  </si>
  <si>
    <t>08/01/2020</t>
  </si>
  <si>
    <t>22/01/2020</t>
  </si>
  <si>
    <t>15/11/2022</t>
  </si>
  <si>
    <t>04/02/2020</t>
  </si>
  <si>
    <t>18/02/2020</t>
  </si>
  <si>
    <t>23/06/2020</t>
  </si>
  <si>
    <t>19/02/2020</t>
  </si>
  <si>
    <t>12/03/2020</t>
  </si>
  <si>
    <t>03/03/2020</t>
  </si>
  <si>
    <t>01/01/2021</t>
  </si>
  <si>
    <t>09/03/2020</t>
  </si>
  <si>
    <t>03/01/2025</t>
  </si>
  <si>
    <t>27/05/2022</t>
  </si>
  <si>
    <t>10/12/2024</t>
  </si>
  <si>
    <t>11/03/2020</t>
  </si>
  <si>
    <t>12/12/2022</t>
  </si>
  <si>
    <t>27/03/2020</t>
  </si>
  <si>
    <t>05/10/2021</t>
  </si>
  <si>
    <t>22/12/2022</t>
  </si>
  <si>
    <t>PATRIMONIO DEL FONDO AL 31/03/2020</t>
  </si>
  <si>
    <r>
      <rPr>
        <b/>
        <sz val="12"/>
        <color theme="1"/>
        <rFont val="Arial"/>
        <family val="2"/>
      </rPr>
      <t xml:space="preserve">3.8 </t>
    </r>
    <r>
      <rPr>
        <sz val="12"/>
        <color theme="1"/>
        <rFont val="Arial"/>
        <family val="2"/>
      </rPr>
      <t>– Los estados contables corresponden al trimestre cerrado el 30 de Junio de 2020.</t>
    </r>
  </si>
  <si>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6.793,79 Gs., Tipo Vendedor  para los pasivos 1 USD = 6.820,47</t>
  </si>
  <si>
    <t>Comision por corretaje</t>
  </si>
  <si>
    <t>Saldo al 30/06/2020</t>
  </si>
  <si>
    <t>Saldo al 30/06/2019</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</si>
  <si>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30 de Junio 2020,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</si>
  <si>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07/04/2020</t>
  </si>
  <si>
    <t>16/04/2020</t>
  </si>
  <si>
    <t>29/03/2021</t>
  </si>
  <si>
    <t>08/05/2020</t>
  </si>
  <si>
    <t>20/07/2020</t>
  </si>
  <si>
    <t>20/05/2020</t>
  </si>
  <si>
    <t>04/05/2021</t>
  </si>
  <si>
    <t>21/05/2020</t>
  </si>
  <si>
    <t>25/05/2020</t>
  </si>
  <si>
    <t>29/05/2020</t>
  </si>
  <si>
    <t>05/06/2020</t>
  </si>
  <si>
    <t>02/06/2025</t>
  </si>
  <si>
    <t>11/06/2020</t>
  </si>
  <si>
    <t>30/06/2020</t>
  </si>
  <si>
    <t>29/01/2027</t>
  </si>
  <si>
    <t>15/06/2020</t>
  </si>
  <si>
    <t>16/05/2022</t>
  </si>
  <si>
    <t>17/06/2020</t>
  </si>
  <si>
    <t>31/05/2029</t>
  </si>
  <si>
    <t>16/04/2025</t>
  </si>
  <si>
    <t>10/06/2025</t>
  </si>
  <si>
    <t>21/09/2023</t>
  </si>
  <si>
    <t>BANCO BILBAO VIZCAYA ARGENTARIA PARAGUAY S.A.</t>
  </si>
  <si>
    <t>18/06/2020</t>
  </si>
  <si>
    <t>17/12/2021</t>
  </si>
  <si>
    <t>19/06/2020</t>
  </si>
  <si>
    <t>27/02/2024</t>
  </si>
  <si>
    <t>22/06/2020</t>
  </si>
  <si>
    <t xml:space="preserve">BANCO ATLAS S.A. </t>
  </si>
  <si>
    <t>26/06/2020</t>
  </si>
  <si>
    <t>14/12/2021</t>
  </si>
  <si>
    <t>22/06/2022</t>
  </si>
  <si>
    <t>29/06/2023</t>
  </si>
  <si>
    <t>26/06/2023</t>
  </si>
  <si>
    <t>Con posterioridad al cierre del trimestre, se han producido rescates que en nuestro criterio no son significativos, debido a las medidas sanitarias impuestas por el gobierno y las autoridades sanitarias para hacer frente a la pandemia, especialmente en los meses de abril y mayo. No obstante, tales rescates no tienen impacto relevante en el rendimiento de los fondos administrados.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</si>
</sst>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_-;\-* #,##0_-;_-* &quot;-&quot;_-;_-@_-"/>
    <numFmt numFmtId="165" formatCode="_-* #,##0.00_-;\-* #,##0.00_-;_-* &quot;-&quot;??_-;_-@_-"/>
    <numFmt numFmtId="166" formatCode="0_);\(#,#00\)"/>
    <numFmt numFmtId="167" formatCode="#,##0.000000"/>
    <numFmt numFmtId="168" formatCode="#,##0.##"/>
    <numFmt numFmtId="169" formatCode="_-* #,##0_-;\-* #,##0_-;_-* &quot;-&quot;??_-;_-@_-"/>
    <numFmt numFmtId="170" formatCode="#,##0_ ;\-#,##0\ "/>
  </numFmts>
  <fonts count="48">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indexed="8"/>
      <name val="Calibri"/>
      <family val="2"/>
      <scheme val="minor"/>
    </font>
    <font>
      <b/>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88">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6"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7"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7"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165"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7" fillId="0" borderId="0" xfId="0" applyFont="1" applyAlignment="1">
      <alignment horizontal="center"/>
    </xf>
    <xf numFmtId="0" fontId="12" fillId="0" borderId="0" xfId="0" applyFont="1" applyAlignment="1">
      <alignment horizontal="center"/>
    </xf>
    <xf numFmtId="3" fontId="26" fillId="2" borderId="0" xfId="0" applyNumberFormat="1" applyFont="1" applyFill="1"/>
    <xf numFmtId="0" fontId="9" fillId="2" borderId="1" xfId="0" applyFont="1" applyFill="1" applyBorder="1" applyAlignment="1">
      <alignment horizontal="center"/>
    </xf>
    <xf numFmtId="0" fontId="12" fillId="0" borderId="10" xfId="0" applyFont="1" applyBorder="1" applyAlignment="1">
      <alignment horizontal="center"/>
    </xf>
    <xf numFmtId="0" fontId="9" fillId="0" borderId="12" xfId="0" applyFont="1" applyBorder="1"/>
    <xf numFmtId="0" fontId="9" fillId="2" borderId="13" xfId="0" applyFont="1" applyFill="1" applyBorder="1" applyAlignment="1">
      <alignment horizontal="center"/>
    </xf>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3" fontId="9" fillId="2" borderId="0" xfId="0" applyNumberFormat="1" applyFont="1" applyFill="1" applyBorder="1" applyAlignment="1">
      <alignment horizontal="center"/>
    </xf>
    <xf numFmtId="3" fontId="9" fillId="2" borderId="15" xfId="0" applyNumberFormat="1" applyFont="1" applyFill="1" applyBorder="1" applyAlignment="1">
      <alignment horizontal="center"/>
    </xf>
    <xf numFmtId="0" fontId="15" fillId="0" borderId="12" xfId="0" applyFont="1" applyBorder="1"/>
    <xf numFmtId="167" fontId="15" fillId="0" borderId="1" xfId="0" applyNumberFormat="1" applyFont="1" applyBorder="1"/>
    <xf numFmtId="3" fontId="15" fillId="2" borderId="13" xfId="0" applyNumberFormat="1" applyFont="1" applyFill="1" applyBorder="1"/>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center"/>
    </xf>
    <xf numFmtId="3" fontId="29" fillId="0" borderId="5" xfId="0" applyNumberFormat="1" applyFont="1" applyBorder="1" applyAlignment="1">
      <alignment horizontal="right"/>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wrapText="1"/>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3" fillId="0" borderId="4" xfId="0" applyFont="1" applyBorder="1" applyAlignment="1">
      <alignment horizontal="center" wrapText="1"/>
    </xf>
    <xf numFmtId="0" fontId="9"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wrapText="1"/>
    </xf>
    <xf numFmtId="37" fontId="29" fillId="0" borderId="18" xfId="0" applyNumberFormat="1" applyFont="1" applyBorder="1" applyAlignment="1">
      <alignment horizontal="center"/>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37" fontId="9" fillId="0" borderId="0" xfId="0"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xf>
    <xf numFmtId="0" fontId="39" fillId="0" borderId="4" xfId="0" applyFont="1" applyBorder="1" applyAlignment="1">
      <alignment vertical="center"/>
    </xf>
    <xf numFmtId="3" fontId="35" fillId="0" borderId="4" xfId="0" applyNumberFormat="1"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2" fillId="0" borderId="4" xfId="0" applyFont="1" applyBorder="1" applyAlignment="1">
      <alignment horizontal="center" vertical="center"/>
    </xf>
    <xf numFmtId="4" fontId="35" fillId="0" borderId="4" xfId="0" applyNumberFormat="1" applyFont="1" applyBorder="1" applyAlignment="1">
      <alignment horizontal="center" vertical="center"/>
    </xf>
    <xf numFmtId="3" fontId="35" fillId="0" borderId="4" xfId="0" applyNumberFormat="1" applyFont="1" applyBorder="1" applyAlignment="1">
      <alignment horizontal="center" vertical="center"/>
    </xf>
    <xf numFmtId="0" fontId="2" fillId="0" borderId="4" xfId="0" applyFont="1" applyBorder="1" applyAlignment="1">
      <alignment horizontal="center"/>
    </xf>
    <xf numFmtId="3" fontId="39" fillId="0" borderId="4" xfId="0" applyNumberFormat="1" applyFont="1" applyBorder="1" applyAlignment="1">
      <alignment vertical="center"/>
    </xf>
    <xf numFmtId="3" fontId="39" fillId="0" borderId="4" xfId="0" applyNumberFormat="1"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0" fillId="0" borderId="16" xfId="0" applyBorder="1" applyAlignment="1">
      <alignment horizontal="left" vertical="center"/>
    </xf>
    <xf numFmtId="0" fontId="39" fillId="0" borderId="0" xfId="0" applyFont="1" applyBorder="1" applyAlignment="1">
      <alignment vertical="center"/>
    </xf>
    <xf numFmtId="3" fontId="39" fillId="0" borderId="0" xfId="0" applyNumberFormat="1" applyFont="1" applyBorder="1" applyAlignment="1">
      <alignment vertical="center"/>
    </xf>
    <xf numFmtId="0" fontId="6" fillId="0" borderId="0" xfId="0" applyFont="1" applyFill="1" applyBorder="1"/>
    <xf numFmtId="0" fontId="34" fillId="0" borderId="0" xfId="2" applyFont="1" applyAlignment="1">
      <alignment vertical="center"/>
    </xf>
    <xf numFmtId="165" fontId="3" fillId="0" borderId="0" xfId="1" applyFont="1" applyBorder="1" applyAlignment="1">
      <alignment horizontal="center" vertical="center"/>
    </xf>
    <xf numFmtId="165" fontId="3" fillId="0" borderId="15" xfId="1" applyFont="1" applyBorder="1" applyAlignment="1">
      <alignment horizontal="center"/>
    </xf>
    <xf numFmtId="0" fontId="47" fillId="0" borderId="0" xfId="0" applyFont="1"/>
    <xf numFmtId="164" fontId="44" fillId="0" borderId="16" xfId="4" applyFont="1" applyBorder="1" applyAlignment="1">
      <alignment horizontal="right"/>
    </xf>
    <xf numFmtId="41" fontId="46" fillId="0" borderId="0" xfId="0" applyNumberFormat="1" applyFont="1"/>
    <xf numFmtId="0" fontId="45" fillId="0" borderId="4" xfId="0" applyFont="1" applyBorder="1" applyAlignment="1">
      <alignment horizontal="center" vertical="center" wrapText="1"/>
    </xf>
    <xf numFmtId="3" fontId="9" fillId="0" borderId="13" xfId="0" applyNumberFormat="1" applyFont="1" applyBorder="1" applyAlignment="1">
      <alignment horizontal="right"/>
    </xf>
    <xf numFmtId="169" fontId="26" fillId="0" borderId="0" xfId="1" applyNumberFormat="1" applyFont="1" applyBorder="1" applyAlignment="1">
      <alignment horizontal="center"/>
    </xf>
    <xf numFmtId="169" fontId="26" fillId="0" borderId="1" xfId="1" applyNumberFormat="1" applyFont="1" applyBorder="1" applyAlignment="1">
      <alignment horizontal="center"/>
    </xf>
    <xf numFmtId="169" fontId="9" fillId="0" borderId="1" xfId="1" applyNumberFormat="1" applyFont="1" applyBorder="1" applyAlignment="1">
      <alignment horizontal="center"/>
    </xf>
    <xf numFmtId="169" fontId="3" fillId="0" borderId="0" xfId="1" applyNumberFormat="1" applyFont="1" applyBorder="1" applyAlignment="1">
      <alignment horizontal="center"/>
    </xf>
    <xf numFmtId="169" fontId="9" fillId="0" borderId="2" xfId="1" applyNumberFormat="1" applyFont="1" applyBorder="1" applyAlignment="1">
      <alignment horizontal="center"/>
    </xf>
    <xf numFmtId="169" fontId="9" fillId="0" borderId="16" xfId="1" applyNumberFormat="1" applyFont="1" applyBorder="1" applyAlignment="1">
      <alignment horizontal="center"/>
    </xf>
    <xf numFmtId="169" fontId="9" fillId="0" borderId="8" xfId="1" applyNumberFormat="1" applyFont="1" applyBorder="1" applyAlignment="1">
      <alignment horizontal="center"/>
    </xf>
    <xf numFmtId="169" fontId="9" fillId="0" borderId="17" xfId="1" applyNumberFormat="1" applyFont="1" applyBorder="1" applyAlignment="1">
      <alignment horizontal="center"/>
    </xf>
    <xf numFmtId="169" fontId="0" fillId="0" borderId="0" xfId="1" applyNumberFormat="1" applyFont="1"/>
    <xf numFmtId="0" fontId="45" fillId="2" borderId="4" xfId="0" applyFont="1" applyFill="1" applyBorder="1" applyAlignment="1">
      <alignment horizontal="center" vertical="center" wrapText="1"/>
    </xf>
    <xf numFmtId="0" fontId="0" fillId="2" borderId="16" xfId="0" applyFill="1" applyBorder="1" applyAlignment="1">
      <alignment horizontal="left" vertical="center"/>
    </xf>
    <xf numFmtId="10" fontId="0" fillId="0" borderId="16" xfId="3" applyNumberFormat="1" applyFont="1" applyBorder="1" applyAlignment="1">
      <alignment horizontal="right" vertical="center"/>
    </xf>
    <xf numFmtId="168" fontId="0" fillId="0" borderId="16" xfId="0" applyNumberFormat="1" applyBorder="1" applyAlignment="1">
      <alignment horizontal="right" vertical="center"/>
    </xf>
    <xf numFmtId="0" fontId="46" fillId="0" borderId="0" xfId="0" applyFont="1" applyAlignment="1">
      <alignment horizontal="left" vertical="center"/>
    </xf>
    <xf numFmtId="3" fontId="26" fillId="0" borderId="15" xfId="0" applyNumberFormat="1" applyFont="1" applyFill="1" applyBorder="1" applyAlignment="1">
      <alignment horizontal="right"/>
    </xf>
    <xf numFmtId="169" fontId="26" fillId="0" borderId="15" xfId="1" applyNumberFormat="1" applyFont="1" applyBorder="1" applyAlignment="1">
      <alignment horizontal="right"/>
    </xf>
    <xf numFmtId="169" fontId="26" fillId="0" borderId="13" xfId="1" applyNumberFormat="1" applyFont="1" applyBorder="1" applyAlignment="1">
      <alignment horizontal="right"/>
    </xf>
    <xf numFmtId="169" fontId="9" fillId="0" borderId="13" xfId="1" applyNumberFormat="1" applyFont="1" applyBorder="1" applyAlignment="1">
      <alignment horizontal="right"/>
    </xf>
    <xf numFmtId="3" fontId="3" fillId="0" borderId="15" xfId="0" applyNumberFormat="1" applyFont="1" applyBorder="1" applyAlignment="1">
      <alignment horizontal="right"/>
    </xf>
    <xf numFmtId="170" fontId="3" fillId="0" borderId="15" xfId="1" applyNumberFormat="1" applyFont="1" applyBorder="1" applyAlignment="1">
      <alignment horizontal="right"/>
    </xf>
    <xf numFmtId="3" fontId="9" fillId="0" borderId="16" xfId="1" applyNumberFormat="1" applyFont="1" applyBorder="1" applyAlignment="1">
      <alignment horizontal="right" vertical="center"/>
    </xf>
    <xf numFmtId="170" fontId="26" fillId="2" borderId="15" xfId="1" applyNumberFormat="1" applyFont="1" applyFill="1" applyBorder="1" applyAlignment="1">
      <alignment horizontal="right" vertical="center"/>
    </xf>
    <xf numFmtId="170" fontId="26" fillId="2" borderId="13" xfId="1" applyNumberFormat="1" applyFont="1" applyFill="1" applyBorder="1" applyAlignment="1">
      <alignment horizontal="right" vertical="center"/>
    </xf>
    <xf numFmtId="3" fontId="3" fillId="0" borderId="15" xfId="1" applyNumberFormat="1" applyFont="1" applyBorder="1" applyAlignment="1">
      <alignment horizontal="right" vertical="center"/>
    </xf>
    <xf numFmtId="3" fontId="9" fillId="0" borderId="19" xfId="1"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0" xfId="0" applyNumberFormat="1" applyFont="1" applyBorder="1" applyAlignment="1">
      <alignment horizontal="right" vertical="center"/>
    </xf>
    <xf numFmtId="37" fontId="3" fillId="0" borderId="0" xfId="0" applyNumberFormat="1" applyFont="1" applyBorder="1" applyAlignment="1">
      <alignment horizontal="right" vertical="center"/>
    </xf>
    <xf numFmtId="3" fontId="26" fillId="2" borderId="0" xfId="0" applyNumberFormat="1" applyFont="1" applyFill="1" applyBorder="1" applyAlignment="1">
      <alignment horizontal="right" vertical="center"/>
    </xf>
    <xf numFmtId="165" fontId="3" fillId="0" borderId="0" xfId="1" applyFont="1" applyBorder="1" applyAlignment="1">
      <alignment horizontal="right" vertical="center"/>
    </xf>
    <xf numFmtId="3" fontId="9" fillId="0" borderId="2"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169" fontId="26" fillId="2" borderId="0" xfId="1" applyNumberFormat="1" applyFont="1" applyFill="1" applyBorder="1" applyAlignment="1">
      <alignment horizontal="right" vertical="center"/>
    </xf>
    <xf numFmtId="3" fontId="26" fillId="2" borderId="1" xfId="0" applyNumberFormat="1" applyFont="1" applyFill="1" applyBorder="1" applyAlignment="1">
      <alignment horizontal="right" vertical="center"/>
    </xf>
    <xf numFmtId="3" fontId="9" fillId="0" borderId="3" xfId="1" applyNumberFormat="1" applyFont="1" applyBorder="1" applyAlignment="1">
      <alignment horizontal="right" vertical="center"/>
    </xf>
    <xf numFmtId="3" fontId="26" fillId="2" borderId="0" xfId="0" applyNumberFormat="1" applyFont="1" applyFill="1" applyBorder="1" applyAlignment="1">
      <alignment horizontal="right"/>
    </xf>
    <xf numFmtId="3" fontId="26" fillId="2" borderId="15" xfId="0" applyNumberFormat="1" applyFont="1" applyFill="1" applyBorder="1" applyAlignment="1">
      <alignment horizontal="right"/>
    </xf>
    <xf numFmtId="3" fontId="26" fillId="2" borderId="13" xfId="0" applyNumberFormat="1" applyFont="1" applyFill="1" applyBorder="1" applyAlignment="1">
      <alignment horizontal="right"/>
    </xf>
    <xf numFmtId="3" fontId="9" fillId="2" borderId="16" xfId="0" applyNumberFormat="1" applyFont="1" applyFill="1" applyBorder="1" applyAlignment="1">
      <alignment horizontal="right"/>
    </xf>
    <xf numFmtId="3" fontId="9" fillId="2" borderId="15" xfId="0" applyNumberFormat="1" applyFont="1" applyFill="1" applyBorder="1" applyAlignment="1">
      <alignment horizontal="right"/>
    </xf>
    <xf numFmtId="3" fontId="9" fillId="2" borderId="17" xfId="0" applyNumberFormat="1" applyFont="1" applyFill="1" applyBorder="1" applyAlignment="1">
      <alignment horizontal="right"/>
    </xf>
    <xf numFmtId="167" fontId="26" fillId="0" borderId="15" xfId="0" applyNumberFormat="1" applyFont="1" applyBorder="1" applyAlignment="1">
      <alignment horizontal="right"/>
    </xf>
    <xf numFmtId="167" fontId="3" fillId="0" borderId="15" xfId="0" applyNumberFormat="1" applyFont="1" applyBorder="1" applyAlignment="1">
      <alignment horizontal="right"/>
    </xf>
    <xf numFmtId="3" fontId="9" fillId="2" borderId="2" xfId="0" applyNumberFormat="1" applyFont="1" applyFill="1" applyBorder="1" applyAlignment="1">
      <alignment horizontal="right"/>
    </xf>
    <xf numFmtId="3" fontId="3" fillId="2" borderId="0" xfId="0" applyNumberFormat="1" applyFont="1" applyFill="1" applyBorder="1" applyAlignment="1">
      <alignment horizontal="right"/>
    </xf>
    <xf numFmtId="3" fontId="9" fillId="2" borderId="0" xfId="0" applyNumberFormat="1" applyFont="1" applyFill="1" applyBorder="1" applyAlignment="1">
      <alignment horizontal="right"/>
    </xf>
    <xf numFmtId="3" fontId="9" fillId="2" borderId="8" xfId="0" applyNumberFormat="1" applyFont="1" applyFill="1" applyBorder="1" applyAlignment="1">
      <alignment horizontal="right"/>
    </xf>
    <xf numFmtId="3" fontId="9" fillId="2" borderId="1" xfId="0" applyNumberFormat="1" applyFont="1" applyFill="1" applyBorder="1" applyAlignment="1">
      <alignment horizontal="right"/>
    </xf>
    <xf numFmtId="167" fontId="26" fillId="0" borderId="0" xfId="0" applyNumberFormat="1" applyFont="1" applyBorder="1" applyAlignment="1">
      <alignment horizontal="right"/>
    </xf>
    <xf numFmtId="167" fontId="3" fillId="0" borderId="0" xfId="0" applyNumberFormat="1" applyFont="1" applyBorder="1" applyAlignment="1">
      <alignment horizontal="right"/>
    </xf>
    <xf numFmtId="3" fontId="3" fillId="0" borderId="6" xfId="0" applyNumberFormat="1" applyFont="1" applyBorder="1" applyAlignment="1">
      <alignment horizontal="right" vertical="center"/>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 fontId="3" fillId="0" borderId="7" xfId="0" applyNumberFormat="1" applyFont="1" applyBorder="1" applyAlignment="1">
      <alignment horizontal="right"/>
    </xf>
    <xf numFmtId="3" fontId="9" fillId="0" borderId="5" xfId="0" applyNumberFormat="1" applyFont="1" applyBorder="1" applyAlignment="1">
      <alignment horizontal="right"/>
    </xf>
    <xf numFmtId="37" fontId="29" fillId="0" borderId="4" xfId="0" applyNumberFormat="1" applyFont="1" applyBorder="1" applyAlignment="1">
      <alignment horizontal="right" vertical="center"/>
    </xf>
    <xf numFmtId="164" fontId="3" fillId="2" borderId="1" xfId="4" applyFont="1" applyFill="1" applyBorder="1" applyAlignment="1">
      <alignment horizontal="right"/>
    </xf>
    <xf numFmtId="164" fontId="26" fillId="2" borderId="15" xfId="4" applyFont="1" applyFill="1" applyBorder="1" applyAlignment="1">
      <alignment horizontal="center"/>
    </xf>
    <xf numFmtId="164" fontId="26" fillId="2" borderId="0" xfId="4" applyFont="1" applyFill="1" applyBorder="1" applyAlignment="1">
      <alignment horizontal="right"/>
    </xf>
    <xf numFmtId="164" fontId="3" fillId="2" borderId="13" xfId="4" applyFont="1" applyFill="1" applyBorder="1" applyAlignment="1">
      <alignment horizontal="center"/>
    </xf>
    <xf numFmtId="165" fontId="3" fillId="0" borderId="15" xfId="1" applyFont="1" applyBorder="1" applyAlignment="1">
      <alignment horizontal="right" vertical="center"/>
    </xf>
    <xf numFmtId="164" fontId="0" fillId="0" borderId="16" xfId="4" applyFont="1" applyBorder="1" applyAlignment="1">
      <alignment horizontal="right" vertical="center"/>
    </xf>
    <xf numFmtId="164" fontId="0" fillId="2" borderId="16" xfId="4" applyFont="1" applyFill="1" applyBorder="1" applyAlignment="1">
      <alignment horizontal="right" vertical="center"/>
    </xf>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28"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1" fillId="0" borderId="0" xfId="0" applyFont="1" applyAlignment="1">
      <alignment horizontal="left" vertical="center"/>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2" fillId="0" borderId="0" xfId="0" applyFont="1" applyAlignment="1">
      <alignment horizontal="left" vertic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1" fillId="0" borderId="0" xfId="0" applyFont="1" applyAlignment="1">
      <alignment horizontal="center" vertical="center"/>
    </xf>
    <xf numFmtId="0" fontId="37" fillId="0" borderId="0" xfId="0" applyFont="1" applyAlignment="1">
      <alignment horizontal="left" vertical="top" wrapText="1"/>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0" fillId="0" borderId="0" xfId="0"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4" fillId="0" borderId="16" xfId="0" applyFont="1" applyBorder="1" applyAlignment="1">
      <alignment horizontal="right"/>
    </xf>
    <xf numFmtId="0" fontId="45" fillId="0" borderId="4" xfId="0" applyFont="1" applyBorder="1" applyAlignment="1">
      <alignment horizontal="center" vertical="center" wrapText="1"/>
    </xf>
  </cellXfs>
  <cellStyles count="5">
    <cellStyle name="Hipervínculo" xfId="2" builtinId="8"/>
    <cellStyle name="Millares" xfId="1" builtinId="3"/>
    <cellStyle name="Millares [0]" xfId="4"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showGridLines="0" topLeftCell="A10" zoomScale="90" zoomScaleNormal="90" workbookViewId="0">
      <selection activeCell="K15" sqref="K15"/>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hidden="1" customWidth="1"/>
    <col min="13" max="13" width="25.28515625" hidden="1" customWidth="1"/>
    <col min="14" max="14" width="18" hidden="1" customWidth="1"/>
    <col min="15" max="15" width="11.425781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1"/>
      <c r="B1" s="61"/>
      <c r="C1" s="61"/>
      <c r="D1" s="61"/>
      <c r="E1" s="61"/>
      <c r="F1" s="61"/>
      <c r="G1" s="61"/>
      <c r="H1" s="61"/>
      <c r="I1" s="61"/>
      <c r="J1" s="61"/>
      <c r="K1" s="61"/>
      <c r="M1" s="51" t="s">
        <v>54</v>
      </c>
      <c r="N1" s="52">
        <v>43831</v>
      </c>
    </row>
    <row r="2" spans="1:15" ht="23.25">
      <c r="A2" s="62"/>
      <c r="B2" s="62"/>
      <c r="C2" s="62"/>
      <c r="D2" s="61"/>
      <c r="E2" s="61"/>
      <c r="F2" s="61"/>
      <c r="G2" s="61"/>
      <c r="H2" s="61"/>
      <c r="I2" s="63"/>
      <c r="J2" s="64"/>
      <c r="K2" s="63"/>
      <c r="M2" s="51" t="s">
        <v>55</v>
      </c>
      <c r="N2" s="52">
        <v>43646</v>
      </c>
      <c r="O2" s="53">
        <v>2019</v>
      </c>
    </row>
    <row r="3" spans="1:15" ht="23.25">
      <c r="A3" s="62"/>
      <c r="B3" s="62"/>
      <c r="C3" s="62"/>
      <c r="D3" s="61"/>
      <c r="E3" s="61"/>
      <c r="F3" s="61"/>
      <c r="G3" s="61"/>
      <c r="H3" s="61"/>
      <c r="I3" s="63"/>
      <c r="J3" s="65"/>
      <c r="K3" s="63"/>
      <c r="M3" s="51" t="s">
        <v>56</v>
      </c>
      <c r="N3" s="52">
        <v>44012</v>
      </c>
      <c r="O3" s="53">
        <v>2020</v>
      </c>
    </row>
    <row r="4" spans="1:15" ht="23.25">
      <c r="A4" s="62"/>
      <c r="B4" s="62"/>
      <c r="C4" s="62"/>
      <c r="D4" s="61"/>
      <c r="E4" s="61"/>
      <c r="F4" s="61"/>
      <c r="G4" s="61"/>
      <c r="H4" s="61"/>
      <c r="I4" s="63"/>
      <c r="J4" s="65"/>
      <c r="K4" s="63"/>
      <c r="M4" s="51"/>
      <c r="N4" s="54">
        <f>+N3</f>
        <v>44012</v>
      </c>
    </row>
    <row r="5" spans="1:15" ht="23.25">
      <c r="A5" s="62"/>
      <c r="B5" s="62"/>
      <c r="C5" s="62"/>
      <c r="D5" s="61"/>
      <c r="E5" s="61"/>
      <c r="F5" s="61"/>
      <c r="G5" s="61"/>
      <c r="H5" s="61"/>
      <c r="I5" s="63"/>
      <c r="J5" s="66"/>
      <c r="K5" s="63"/>
      <c r="M5" s="51" t="s">
        <v>57</v>
      </c>
      <c r="N5" s="55">
        <v>6793.79</v>
      </c>
    </row>
    <row r="6" spans="1:15" ht="23.25">
      <c r="A6" s="62"/>
      <c r="B6" s="62"/>
      <c r="C6" s="62"/>
      <c r="D6" s="61"/>
      <c r="E6" s="61"/>
      <c r="F6" s="61"/>
      <c r="G6" s="61"/>
      <c r="H6" s="61"/>
      <c r="I6" s="61"/>
      <c r="J6" s="61"/>
      <c r="K6" s="61"/>
      <c r="M6" s="51" t="s">
        <v>58</v>
      </c>
      <c r="N6" s="55">
        <v>6820.47</v>
      </c>
    </row>
    <row r="7" spans="1:15" ht="34.5">
      <c r="A7" s="61"/>
      <c r="B7" s="61"/>
      <c r="C7" s="239" t="s">
        <v>64</v>
      </c>
      <c r="D7" s="239"/>
      <c r="E7" s="239"/>
      <c r="F7" s="239"/>
      <c r="G7" s="239"/>
      <c r="H7" s="239"/>
      <c r="I7" s="239"/>
      <c r="J7" s="61"/>
      <c r="K7" s="61"/>
    </row>
    <row r="8" spans="1:15" ht="34.5">
      <c r="A8" s="61"/>
      <c r="B8" s="61"/>
      <c r="C8" s="239" t="s">
        <v>59</v>
      </c>
      <c r="D8" s="239"/>
      <c r="E8" s="239"/>
      <c r="F8" s="239"/>
      <c r="G8" s="239"/>
      <c r="H8" s="239"/>
      <c r="I8" s="239"/>
      <c r="J8" s="61"/>
      <c r="K8" s="61"/>
    </row>
    <row r="9" spans="1:15" ht="23.25">
      <c r="A9" s="61"/>
      <c r="B9" s="61"/>
      <c r="C9" s="240" t="s">
        <v>60</v>
      </c>
      <c r="D9" s="240"/>
      <c r="E9" s="240"/>
      <c r="F9" s="240"/>
      <c r="G9" s="240"/>
      <c r="H9" s="240"/>
      <c r="I9" s="240"/>
      <c r="J9" s="67"/>
      <c r="K9" s="61"/>
    </row>
    <row r="10" spans="1:15" ht="23.25">
      <c r="A10" s="61"/>
      <c r="B10" s="61"/>
      <c r="C10" s="241">
        <f>+N3</f>
        <v>44012</v>
      </c>
      <c r="D10" s="241"/>
      <c r="E10" s="241"/>
      <c r="F10" s="241"/>
      <c r="G10" s="241"/>
      <c r="H10" s="241"/>
      <c r="I10" s="241"/>
      <c r="J10" s="67"/>
      <c r="K10" s="61"/>
    </row>
    <row r="11" spans="1:15">
      <c r="A11" s="61"/>
      <c r="B11" s="61"/>
      <c r="C11" s="68"/>
      <c r="D11" s="68"/>
      <c r="E11" s="68"/>
      <c r="F11" s="68"/>
      <c r="G11" s="68"/>
      <c r="H11" s="68"/>
      <c r="I11" s="67"/>
      <c r="J11" s="67"/>
      <c r="K11" s="61"/>
    </row>
    <row r="12" spans="1:15">
      <c r="A12" s="37"/>
      <c r="B12" s="37"/>
      <c r="C12" s="56"/>
      <c r="D12" s="56"/>
      <c r="E12" s="56"/>
      <c r="F12" s="56"/>
      <c r="G12" s="56"/>
      <c r="H12" s="56"/>
      <c r="I12" s="57"/>
      <c r="J12" s="57"/>
      <c r="K12" s="37"/>
    </row>
    <row r="13" spans="1:15" ht="23.25">
      <c r="C13" s="58"/>
      <c r="D13" s="58"/>
      <c r="E13" s="59" t="s">
        <v>61</v>
      </c>
    </row>
    <row r="14" spans="1:15">
      <c r="B14" s="60"/>
      <c r="C14" s="137" t="s">
        <v>65</v>
      </c>
      <c r="D14" s="60"/>
      <c r="E14" s="60"/>
      <c r="F14" s="60"/>
      <c r="G14" s="60"/>
      <c r="H14" s="138">
        <v>1</v>
      </c>
      <c r="I14" s="60"/>
      <c r="J14" s="60"/>
    </row>
    <row r="15" spans="1:15">
      <c r="B15" s="60"/>
      <c r="C15" s="138" t="s">
        <v>66</v>
      </c>
      <c r="D15" s="60"/>
      <c r="E15" s="60"/>
      <c r="F15" s="60"/>
      <c r="G15" s="60"/>
      <c r="H15" s="138">
        <v>2</v>
      </c>
      <c r="I15" s="60"/>
      <c r="J15" s="60"/>
    </row>
    <row r="16" spans="1:15">
      <c r="B16" s="60"/>
      <c r="C16" s="138" t="s">
        <v>67</v>
      </c>
      <c r="D16" s="60"/>
      <c r="E16" s="60"/>
      <c r="F16" s="60"/>
      <c r="G16" s="60"/>
      <c r="H16" s="138">
        <v>3</v>
      </c>
      <c r="I16" s="60"/>
      <c r="J16" s="60"/>
    </row>
    <row r="17" spans="2:10">
      <c r="B17" s="60"/>
      <c r="C17" s="138" t="s">
        <v>68</v>
      </c>
      <c r="D17" s="60"/>
      <c r="E17" s="60"/>
      <c r="F17" s="60"/>
      <c r="G17" s="60"/>
      <c r="H17" s="138">
        <v>4</v>
      </c>
      <c r="I17" s="60"/>
      <c r="J17" s="60"/>
    </row>
    <row r="18" spans="2:10">
      <c r="B18" s="60"/>
      <c r="C18" s="138" t="s">
        <v>166</v>
      </c>
      <c r="D18" s="60"/>
      <c r="E18" s="60"/>
      <c r="F18" s="60"/>
      <c r="G18" s="60"/>
      <c r="H18" s="138">
        <v>5</v>
      </c>
      <c r="I18" s="60"/>
      <c r="J18" s="60"/>
    </row>
    <row r="19" spans="2:10">
      <c r="B19" s="1"/>
      <c r="C19" s="138" t="s">
        <v>167</v>
      </c>
      <c r="D19" s="60"/>
      <c r="E19" s="60"/>
      <c r="F19" s="60"/>
      <c r="G19" s="60"/>
      <c r="H19" s="138">
        <v>6</v>
      </c>
      <c r="I19" s="1"/>
      <c r="J19" s="60"/>
    </row>
    <row r="20" spans="2:10">
      <c r="B20" s="1"/>
      <c r="C20" s="138" t="s">
        <v>63</v>
      </c>
      <c r="D20" s="60"/>
      <c r="E20" s="60"/>
      <c r="F20" s="60"/>
      <c r="G20" s="60"/>
      <c r="H20" s="138">
        <v>7</v>
      </c>
      <c r="I20" s="1"/>
      <c r="J20" s="60"/>
    </row>
    <row r="21" spans="2:10">
      <c r="B21" s="1"/>
      <c r="C21" s="138"/>
      <c r="D21" s="60"/>
      <c r="E21" s="60"/>
      <c r="F21" s="60"/>
      <c r="G21" s="60"/>
      <c r="H21" s="138"/>
      <c r="I21" s="1"/>
      <c r="J21" s="58"/>
    </row>
    <row r="22" spans="2:10">
      <c r="B22" s="1"/>
      <c r="C22" s="138"/>
      <c r="D22" s="60"/>
      <c r="E22" s="60"/>
      <c r="F22" s="60"/>
      <c r="G22" s="60"/>
      <c r="H22" s="138"/>
      <c r="I22" s="1"/>
      <c r="J22" s="58"/>
    </row>
    <row r="23" spans="2:10">
      <c r="B23" s="1"/>
      <c r="C23" s="138"/>
      <c r="D23" s="60"/>
      <c r="E23" s="60"/>
      <c r="F23" s="60"/>
      <c r="G23" s="60"/>
      <c r="H23" s="138"/>
      <c r="I23" s="1"/>
      <c r="J23" s="58"/>
    </row>
    <row r="24" spans="2:10">
      <c r="B24" s="1"/>
      <c r="C24" s="138"/>
      <c r="D24" s="60"/>
      <c r="E24" s="60"/>
      <c r="F24" s="60"/>
      <c r="G24" s="60"/>
      <c r="H24" s="138"/>
      <c r="I24" s="1"/>
      <c r="J24" s="58"/>
    </row>
    <row r="25" spans="2:10">
      <c r="B25" s="1"/>
      <c r="C25" s="138"/>
      <c r="D25" s="60"/>
      <c r="E25" s="60"/>
      <c r="F25" s="60"/>
      <c r="G25" s="60"/>
      <c r="H25" s="138"/>
      <c r="I25" s="1"/>
      <c r="J25" s="58"/>
    </row>
    <row r="26" spans="2:10">
      <c r="B26" s="1"/>
      <c r="C26" s="138"/>
      <c r="D26" s="60"/>
      <c r="E26" s="60"/>
      <c r="F26" s="60"/>
      <c r="G26" s="60"/>
      <c r="H26" s="138"/>
      <c r="I26" s="1"/>
      <c r="J26" s="58"/>
    </row>
    <row r="27" spans="2:10">
      <c r="B27" s="1"/>
      <c r="C27" s="138"/>
      <c r="D27" s="60"/>
      <c r="E27" s="60"/>
      <c r="F27" s="60"/>
      <c r="G27" s="60"/>
      <c r="H27" s="138"/>
      <c r="I27" s="1"/>
      <c r="J27" s="58"/>
    </row>
    <row r="28" spans="2:10" ht="24.75" customHeight="1">
      <c r="B28" s="1"/>
      <c r="C28" s="138"/>
      <c r="D28" s="60"/>
      <c r="E28" s="60"/>
      <c r="F28" s="60"/>
      <c r="G28" s="60"/>
      <c r="H28" s="138"/>
      <c r="I28" s="1"/>
      <c r="J28" s="58"/>
    </row>
    <row r="29" spans="2:10">
      <c r="B29" s="1"/>
      <c r="C29" s="138"/>
      <c r="D29" s="60"/>
      <c r="E29" s="60"/>
      <c r="F29" s="60"/>
      <c r="G29" s="60"/>
      <c r="H29" s="138"/>
      <c r="I29" s="1"/>
      <c r="J29" s="58"/>
    </row>
    <row r="30" spans="2:10">
      <c r="B30" s="1"/>
      <c r="C30" s="138"/>
      <c r="D30" s="60"/>
      <c r="E30" s="60"/>
      <c r="F30" s="60"/>
      <c r="G30" s="60"/>
      <c r="H30" s="138"/>
      <c r="I30" s="1"/>
      <c r="J30" s="58"/>
    </row>
    <row r="31" spans="2:10">
      <c r="B31" s="60"/>
      <c r="C31" s="138"/>
      <c r="D31" s="60"/>
      <c r="E31" s="60"/>
      <c r="F31" s="60"/>
      <c r="G31" s="60"/>
      <c r="H31" s="138"/>
      <c r="I31" s="1"/>
      <c r="J31" s="58"/>
    </row>
    <row r="32" spans="2:10">
      <c r="C32" s="69"/>
      <c r="D32" s="1"/>
      <c r="E32" s="1"/>
      <c r="F32" s="1"/>
      <c r="G32" s="1"/>
      <c r="H32" s="69"/>
      <c r="I32" s="1"/>
    </row>
    <row r="33" spans="3:10">
      <c r="C33" s="58"/>
      <c r="D33" s="58"/>
      <c r="E33" s="58"/>
      <c r="F33" s="58"/>
      <c r="G33" s="58"/>
      <c r="H33" s="58"/>
      <c r="I33" s="58"/>
      <c r="J33" s="58"/>
    </row>
  </sheetData>
  <mergeCells count="4">
    <mergeCell ref="C7:I7"/>
    <mergeCell ref="C8:I8"/>
    <mergeCell ref="C9:I9"/>
    <mergeCell ref="C10:I10"/>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Informe Sindico'!A1" display="INFORME SINDICO" xr:uid="{00000000-0004-0000-0000-000008000000}"/>
    <hyperlink ref="H18" location="'Informe Sindico'!A1" display="'Informe Sindico'!A1" xr:uid="{00000000-0004-0000-0000-000009000000}"/>
    <hyperlink ref="C19" location="'Notas Contables'!A1" display="NOTAS A LOS ESTADOS CONTABLES" xr:uid="{00000000-0004-0000-0000-00000A000000}"/>
    <hyperlink ref="H19" location="'Notas Contables'!A1" display="'Notas Contables'!A1" xr:uid="{00000000-0004-0000-0000-00000B000000}"/>
    <hyperlink ref="C20" location="'Cuadro de Inversiones'!A1" display="CUADRO DE INVERSIONES" xr:uid="{00000000-0004-0000-0000-00000C000000}"/>
    <hyperlink ref="H20" location="'Cuadro de Inversiones'!A1" display="'Cuadro de Inversiones'!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workbookViewId="0">
      <selection activeCell="B27" sqref="B27"/>
    </sheetView>
  </sheetViews>
  <sheetFormatPr baseColWidth="10" defaultColWidth="9.140625" defaultRowHeight="14.25"/>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13.28515625" style="4" bestFit="1"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43"/>
      <c r="F2" s="243"/>
      <c r="G2" s="243"/>
      <c r="H2" s="243"/>
    </row>
    <row r="3" spans="1:9" ht="26.25">
      <c r="B3" s="244" t="s">
        <v>51</v>
      </c>
      <c r="C3" s="244"/>
      <c r="D3" s="244"/>
      <c r="E3" s="244"/>
      <c r="F3" s="50"/>
      <c r="G3" s="245"/>
      <c r="H3" s="245"/>
    </row>
    <row r="4" spans="1:9" ht="18">
      <c r="A4" s="4"/>
      <c r="B4" s="246" t="str">
        <f>+"ESTADO DE FLUJOS DE EFECTIVO AL "&amp;UPPER(TEXT(Indice!$N$3,"DD \D\E MMMM \D\E YYYY"))</f>
        <v>ESTADO DE FLUJOS DE EFECTIVO AL 30 DE JUNIO DE 2020</v>
      </c>
      <c r="C4" s="246"/>
      <c r="D4" s="246"/>
      <c r="E4" s="246"/>
    </row>
    <row r="5" spans="1:9" ht="12" customHeight="1">
      <c r="A5" s="6"/>
      <c r="C5" s="7"/>
    </row>
    <row r="6" spans="1:9" s="10" customFormat="1" ht="15">
      <c r="A6" s="1"/>
      <c r="B6" s="122"/>
      <c r="C6" s="123">
        <f>+Indice!O3</f>
        <v>2020</v>
      </c>
      <c r="D6" s="124"/>
      <c r="E6" s="125">
        <f>+Indice!O2</f>
        <v>2019</v>
      </c>
      <c r="G6" s="11"/>
      <c r="H6" s="11"/>
      <c r="I6" s="9"/>
    </row>
    <row r="7" spans="1:9" s="10" customFormat="1" ht="15">
      <c r="A7" s="1"/>
      <c r="B7" s="80"/>
      <c r="C7" s="126" t="s">
        <v>0</v>
      </c>
      <c r="D7" s="127"/>
      <c r="E7" s="128" t="s">
        <v>0</v>
      </c>
      <c r="G7" s="11"/>
      <c r="H7" s="11"/>
      <c r="I7" s="13"/>
    </row>
    <row r="8" spans="1:9" s="10" customFormat="1" ht="15">
      <c r="A8" s="1"/>
      <c r="B8" s="80"/>
      <c r="C8" s="129"/>
      <c r="D8" s="127"/>
      <c r="E8" s="130"/>
      <c r="G8" s="11"/>
      <c r="H8" s="11"/>
      <c r="I8" s="13"/>
    </row>
    <row r="9" spans="1:9" s="10" customFormat="1" ht="15">
      <c r="A9" s="1"/>
      <c r="B9" s="77" t="s">
        <v>1</v>
      </c>
      <c r="C9" s="200">
        <v>196225431</v>
      </c>
      <c r="D9" s="127"/>
      <c r="E9" s="174">
        <v>366901703</v>
      </c>
      <c r="G9" s="11"/>
      <c r="H9" s="11"/>
      <c r="I9" s="42"/>
    </row>
    <row r="10" spans="1:9" s="10" customFormat="1" ht="15">
      <c r="A10" s="1"/>
      <c r="B10" s="80" t="s">
        <v>2</v>
      </c>
      <c r="C10" s="201"/>
      <c r="D10" s="129"/>
      <c r="E10" s="130"/>
      <c r="G10" s="11"/>
      <c r="H10" s="11"/>
      <c r="I10" s="13"/>
    </row>
    <row r="11" spans="1:9" s="10" customFormat="1" ht="15">
      <c r="A11" s="6"/>
      <c r="B11" s="77" t="s">
        <v>3</v>
      </c>
      <c r="C11" s="202"/>
      <c r="D11" s="131"/>
      <c r="E11" s="132"/>
      <c r="G11" s="11"/>
      <c r="H11" s="11"/>
      <c r="I11" s="14"/>
    </row>
    <row r="12" spans="1:9" s="10" customFormat="1" ht="15">
      <c r="A12" s="6"/>
      <c r="B12" s="77" t="s">
        <v>4</v>
      </c>
      <c r="C12" s="202"/>
      <c r="D12" s="131"/>
      <c r="E12" s="132"/>
      <c r="G12" s="11"/>
      <c r="H12" s="11"/>
      <c r="I12" s="14"/>
    </row>
    <row r="13" spans="1:9" s="10" customFormat="1">
      <c r="A13" s="1"/>
      <c r="B13" s="80" t="s">
        <v>5</v>
      </c>
      <c r="C13" s="203">
        <v>-36754630184.041496</v>
      </c>
      <c r="D13" s="133"/>
      <c r="E13" s="193">
        <v>-2775849764</v>
      </c>
      <c r="F13" s="11"/>
      <c r="G13" s="11"/>
      <c r="H13" s="11"/>
      <c r="I13" s="44"/>
    </row>
    <row r="14" spans="1:9" s="10" customFormat="1">
      <c r="A14" s="1"/>
      <c r="B14" s="80" t="s">
        <v>6</v>
      </c>
      <c r="C14" s="204">
        <v>0</v>
      </c>
      <c r="D14" s="168"/>
      <c r="E14" s="169">
        <v>0</v>
      </c>
      <c r="G14" s="11"/>
      <c r="H14" s="11"/>
      <c r="I14" s="7"/>
    </row>
    <row r="15" spans="1:9" s="10" customFormat="1">
      <c r="A15" s="1"/>
      <c r="B15" s="80" t="s">
        <v>7</v>
      </c>
      <c r="C15" s="204">
        <v>0</v>
      </c>
      <c r="D15" s="131"/>
      <c r="E15" s="236">
        <v>0</v>
      </c>
      <c r="G15" s="11"/>
      <c r="H15" s="11"/>
      <c r="I15" s="44"/>
    </row>
    <row r="16" spans="1:9" s="10" customFormat="1">
      <c r="A16" s="1"/>
      <c r="B16" s="80" t="s">
        <v>8</v>
      </c>
      <c r="C16" s="204">
        <v>51437507</v>
      </c>
      <c r="D16" s="168"/>
      <c r="E16" s="194">
        <v>13598384</v>
      </c>
      <c r="G16" s="11"/>
      <c r="H16" s="11"/>
      <c r="I16" s="43"/>
    </row>
    <row r="17" spans="1:10" s="10" customFormat="1" ht="15">
      <c r="A17" s="1"/>
      <c r="B17" s="80" t="s">
        <v>9</v>
      </c>
      <c r="C17" s="205">
        <f>+C13+C14+C15+C16</f>
        <v>-36703192677.041496</v>
      </c>
      <c r="D17" s="136"/>
      <c r="E17" s="195">
        <f>+E13+E14+E15+E16</f>
        <v>-2762251380</v>
      </c>
      <c r="G17" s="11"/>
      <c r="H17" s="11"/>
      <c r="I17" s="43"/>
    </row>
    <row r="18" spans="1:10" s="10" customFormat="1">
      <c r="A18" s="1"/>
      <c r="B18" s="80"/>
      <c r="C18" s="206"/>
      <c r="D18" s="131"/>
      <c r="E18" s="134"/>
      <c r="G18" s="11"/>
      <c r="H18" s="11"/>
      <c r="I18" s="15"/>
    </row>
    <row r="19" spans="1:10" s="10" customFormat="1">
      <c r="A19" s="1"/>
      <c r="B19" s="80" t="s">
        <v>10</v>
      </c>
      <c r="C19" s="206"/>
      <c r="D19" s="131"/>
      <c r="E19" s="134"/>
      <c r="G19" s="11"/>
      <c r="H19" s="11"/>
      <c r="I19" s="15"/>
    </row>
    <row r="20" spans="1:10" s="10" customFormat="1" ht="15">
      <c r="A20" s="6"/>
      <c r="B20" s="80" t="s">
        <v>11</v>
      </c>
      <c r="C20" s="207"/>
      <c r="D20" s="131"/>
      <c r="E20" s="135"/>
      <c r="G20" s="11"/>
      <c r="H20" s="11"/>
      <c r="I20" s="45"/>
    </row>
    <row r="21" spans="1:10" s="10" customFormat="1" ht="15">
      <c r="A21" s="6"/>
      <c r="B21" s="80" t="s">
        <v>12</v>
      </c>
      <c r="C21" s="208">
        <v>9095564836</v>
      </c>
      <c r="D21" s="168"/>
      <c r="E21" s="196">
        <v>1030445106</v>
      </c>
      <c r="G21" s="11"/>
      <c r="H21" s="11"/>
      <c r="I21" s="38"/>
    </row>
    <row r="22" spans="1:10" s="10" customFormat="1" ht="15">
      <c r="A22" s="1"/>
      <c r="B22" s="80" t="s">
        <v>13</v>
      </c>
      <c r="C22" s="209">
        <v>29132305575.314087</v>
      </c>
      <c r="D22" s="131"/>
      <c r="E22" s="197">
        <v>1561130002</v>
      </c>
      <c r="G22" s="11"/>
      <c r="I22" s="42"/>
    </row>
    <row r="23" spans="1:10" s="10" customFormat="1">
      <c r="A23" s="1"/>
      <c r="B23" s="80" t="s">
        <v>14</v>
      </c>
      <c r="C23" s="206">
        <f>SUM(C20:C22)</f>
        <v>38227870411.314087</v>
      </c>
      <c r="D23" s="131"/>
      <c r="E23" s="198">
        <f>SUM(E20:E22)</f>
        <v>2591575108</v>
      </c>
      <c r="I23" s="15"/>
    </row>
    <row r="24" spans="1:10" s="10" customFormat="1" ht="15.75" thickBot="1">
      <c r="A24" s="6"/>
      <c r="B24" s="77" t="s">
        <v>15</v>
      </c>
      <c r="C24" s="210">
        <f>+C17+C23+C9</f>
        <v>1720903165.2725906</v>
      </c>
      <c r="D24" s="136"/>
      <c r="E24" s="199">
        <f>+E17+E23+E9</f>
        <v>196225431</v>
      </c>
      <c r="F24" s="11"/>
      <c r="I24" s="15"/>
      <c r="J24" s="11"/>
    </row>
    <row r="25" spans="1:10" s="10" customFormat="1" ht="15" thickTop="1">
      <c r="A25" s="1"/>
      <c r="B25" s="119"/>
      <c r="C25" s="120"/>
      <c r="D25" s="120"/>
      <c r="E25" s="121"/>
    </row>
    <row r="26" spans="1:10" s="10" customFormat="1">
      <c r="A26" s="1"/>
      <c r="B26" s="1"/>
      <c r="C26" s="14"/>
      <c r="D26" s="14"/>
      <c r="E26" s="14"/>
    </row>
    <row r="27" spans="1:10">
      <c r="B27" s="166" t="s">
        <v>304</v>
      </c>
      <c r="C27" s="16"/>
      <c r="D27" s="16"/>
      <c r="E27" s="16"/>
      <c r="I27" s="8"/>
    </row>
    <row r="28" spans="1:10" ht="15">
      <c r="B28" s="17"/>
      <c r="C28" s="8"/>
      <c r="D28" s="8"/>
      <c r="E28" s="8"/>
      <c r="F28" s="8"/>
      <c r="G28" s="8"/>
      <c r="H28" s="8"/>
      <c r="I28" s="8"/>
      <c r="J28" s="39"/>
    </row>
    <row r="29" spans="1:10">
      <c r="B29" s="21"/>
      <c r="C29" s="16"/>
      <c r="D29" s="16"/>
      <c r="E29" s="16"/>
    </row>
    <row r="30" spans="1:10" ht="15">
      <c r="B30" s="17"/>
      <c r="C30" s="16"/>
      <c r="D30" s="16"/>
      <c r="E30" s="16"/>
    </row>
    <row r="31" spans="1:10">
      <c r="C31" s="16"/>
      <c r="D31" s="16"/>
      <c r="E31" s="16"/>
    </row>
    <row r="32" spans="1:10" ht="15">
      <c r="B32" s="12"/>
      <c r="C32" s="242"/>
      <c r="D32" s="242"/>
      <c r="E32" s="242"/>
      <c r="F32" s="242"/>
      <c r="G32" s="242"/>
    </row>
    <row r="33" spans="2:7" ht="15">
      <c r="B33" s="12"/>
      <c r="C33" s="242"/>
      <c r="D33" s="242"/>
      <c r="E33" s="242"/>
      <c r="F33" s="242"/>
      <c r="G33" s="242"/>
    </row>
    <row r="34" spans="2:7">
      <c r="C34" s="16"/>
      <c r="D34" s="16"/>
      <c r="E34" s="16"/>
    </row>
  </sheetData>
  <mergeCells count="7">
    <mergeCell ref="C32:G32"/>
    <mergeCell ref="C33:G33"/>
    <mergeCell ref="E2:F2"/>
    <mergeCell ref="G2:H2"/>
    <mergeCell ref="B3:E3"/>
    <mergeCell ref="G3:H3"/>
    <mergeCell ref="B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workbookViewId="0">
      <selection activeCell="B17" sqref="B17"/>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20.25">
      <c r="A1" s="18"/>
      <c r="B1" s="19"/>
      <c r="C1" s="19"/>
      <c r="D1" s="19"/>
    </row>
    <row r="2" spans="1:13" ht="26.25">
      <c r="A2" s="20"/>
      <c r="B2" s="248" t="s">
        <v>51</v>
      </c>
      <c r="C2" s="248"/>
      <c r="D2" s="248"/>
      <c r="E2" s="248"/>
      <c r="F2" s="21"/>
      <c r="G2" s="21"/>
      <c r="H2" s="21"/>
      <c r="I2" s="21"/>
      <c r="J2" s="21"/>
      <c r="K2" s="21"/>
    </row>
    <row r="3" spans="1:13" ht="20.25">
      <c r="A3" s="22"/>
      <c r="B3" s="247" t="s">
        <v>16</v>
      </c>
      <c r="C3" s="247"/>
      <c r="D3" s="247"/>
      <c r="E3" s="247"/>
      <c r="F3" s="21"/>
      <c r="G3" s="21"/>
      <c r="H3" s="21"/>
      <c r="I3" s="23"/>
      <c r="J3" s="23"/>
      <c r="K3" s="23"/>
    </row>
    <row r="4" spans="1:13">
      <c r="A4" s="23"/>
      <c r="B4" s="242" t="str">
        <f>+"Correspondiente al periodo cerrado al "&amp;TEXT(Indice!$N$3,"DD \d\e MMMM \d\e YYYY")</f>
        <v>Correspondiente al periodo cerrado al 30 de junio de 2020</v>
      </c>
      <c r="C4" s="242"/>
      <c r="D4" s="242"/>
      <c r="E4" s="242"/>
      <c r="F4" s="21"/>
      <c r="G4" s="21"/>
      <c r="H4" s="21"/>
      <c r="I4" s="23"/>
      <c r="J4" s="23"/>
      <c r="K4" s="23"/>
    </row>
    <row r="5" spans="1:13">
      <c r="A5" s="23"/>
      <c r="B5" s="116"/>
      <c r="C5" s="116"/>
      <c r="D5" s="116"/>
      <c r="E5" s="116"/>
      <c r="F5" s="116"/>
      <c r="G5" s="116"/>
      <c r="H5" s="116"/>
      <c r="I5" s="23"/>
      <c r="J5" s="23"/>
      <c r="K5" s="23"/>
    </row>
    <row r="6" spans="1:13" ht="28.5">
      <c r="A6" s="23"/>
      <c r="B6" s="101" t="s">
        <v>17</v>
      </c>
      <c r="C6" s="101" t="s">
        <v>18</v>
      </c>
      <c r="D6" s="101" t="s">
        <v>19</v>
      </c>
      <c r="E6" s="102" t="str">
        <f>+"TOTAL ACTIVO NETO "&amp;UPPER(TEXT(Indice!N2,"DD \D\E MMMM \D\E YYYY"))</f>
        <v>TOTAL ACTIVO NETO 30 DE JUNIO DE 2019</v>
      </c>
      <c r="F6" s="97"/>
      <c r="G6" s="97"/>
      <c r="H6" s="97"/>
      <c r="I6" s="23"/>
      <c r="J6" s="23"/>
      <c r="K6" s="23"/>
    </row>
    <row r="7" spans="1:13" ht="15.75">
      <c r="A7" s="23"/>
      <c r="B7" s="110" t="s">
        <v>20</v>
      </c>
      <c r="C7" s="99">
        <v>17636284537</v>
      </c>
      <c r="D7" s="100">
        <v>1330112683</v>
      </c>
      <c r="E7" s="230">
        <f t="shared" ref="E7:E13" si="0">+C7+D7</f>
        <v>18966397220</v>
      </c>
      <c r="F7" s="97"/>
      <c r="G7" s="97"/>
      <c r="H7" s="97"/>
      <c r="I7" s="23"/>
      <c r="J7" s="23"/>
      <c r="K7" s="24"/>
    </row>
    <row r="8" spans="1:13">
      <c r="B8" s="103"/>
      <c r="C8" s="98"/>
      <c r="D8" s="98"/>
      <c r="E8" s="228"/>
      <c r="F8" s="60"/>
      <c r="G8" s="60"/>
      <c r="H8" s="60"/>
    </row>
    <row r="9" spans="1:13">
      <c r="A9" s="25"/>
      <c r="B9" s="104" t="s">
        <v>21</v>
      </c>
      <c r="C9" s="105"/>
      <c r="D9" s="105"/>
      <c r="E9" s="228"/>
      <c r="F9" s="26"/>
      <c r="G9" s="26"/>
      <c r="H9" s="72"/>
      <c r="I9" s="26"/>
      <c r="J9" s="26"/>
      <c r="K9" s="26"/>
    </row>
    <row r="10" spans="1:13">
      <c r="A10" s="25"/>
      <c r="B10" s="111" t="s">
        <v>13</v>
      </c>
      <c r="C10" s="226">
        <v>116036032800</v>
      </c>
      <c r="D10" s="105"/>
      <c r="E10" s="228">
        <f t="shared" si="0"/>
        <v>116036032800</v>
      </c>
      <c r="F10" s="26"/>
      <c r="G10" s="26"/>
      <c r="H10" s="40"/>
      <c r="I10" s="26"/>
      <c r="J10" s="26"/>
      <c r="K10" s="26"/>
    </row>
    <row r="11" spans="1:13">
      <c r="A11" s="27"/>
      <c r="B11" s="112" t="s">
        <v>22</v>
      </c>
      <c r="C11" s="227">
        <v>86903727224.685913</v>
      </c>
      <c r="D11" s="106"/>
      <c r="E11" s="228">
        <f t="shared" si="0"/>
        <v>86903727224.685913</v>
      </c>
      <c r="F11" s="28"/>
      <c r="G11" s="27"/>
      <c r="H11" s="72"/>
      <c r="I11" s="28"/>
      <c r="J11" s="29"/>
      <c r="K11" s="29"/>
    </row>
    <row r="12" spans="1:13">
      <c r="A12" s="25"/>
      <c r="B12" s="107" t="s">
        <v>303</v>
      </c>
      <c r="C12" s="228"/>
      <c r="D12" s="108">
        <v>7870250785</v>
      </c>
      <c r="E12" s="228">
        <f t="shared" si="0"/>
        <v>7870250785</v>
      </c>
      <c r="F12" s="25"/>
      <c r="G12" s="25"/>
      <c r="H12" s="30"/>
      <c r="I12" s="41"/>
      <c r="J12" s="41"/>
      <c r="K12" s="25"/>
    </row>
    <row r="13" spans="1:13">
      <c r="A13" s="25"/>
      <c r="B13" s="107" t="s">
        <v>23</v>
      </c>
      <c r="C13" s="229"/>
      <c r="D13" s="229">
        <v>1225314051</v>
      </c>
      <c r="E13" s="228">
        <f t="shared" si="0"/>
        <v>1225314051</v>
      </c>
      <c r="F13" s="25"/>
      <c r="G13" s="30"/>
      <c r="H13" s="30"/>
      <c r="I13" s="41"/>
      <c r="J13" s="41"/>
      <c r="K13" s="25"/>
    </row>
    <row r="14" spans="1:13" ht="29.25">
      <c r="A14" s="25"/>
      <c r="B14" s="113" t="s">
        <v>24</v>
      </c>
      <c r="C14" s="114">
        <f>+C7+C10-C11+C13</f>
        <v>46768590112.314087</v>
      </c>
      <c r="D14" s="231">
        <f>+D7+D12+D13</f>
        <v>10425677519</v>
      </c>
      <c r="E14" s="109" t="str">
        <f>+"TOTAL ACTIVO NETO AL "&amp;UPPER(TEXT(Indice!$N$3,"DD \D\E MMMM \D\E YYYY"))</f>
        <v>TOTAL ACTIVO NETO AL 30 DE JUNIO DE 2020</v>
      </c>
      <c r="F14" s="30"/>
      <c r="G14" s="30"/>
      <c r="H14" s="30"/>
      <c r="I14" s="30"/>
      <c r="J14" s="30"/>
      <c r="K14" s="30"/>
    </row>
    <row r="15" spans="1:13" ht="18.75" customHeight="1" thickBot="1">
      <c r="A15" s="25"/>
      <c r="B15" s="117"/>
      <c r="C15" s="118"/>
      <c r="D15" s="118"/>
      <c r="E15" s="115">
        <f>+C14+D14</f>
        <v>57194267631.314087</v>
      </c>
      <c r="F15" s="30"/>
      <c r="G15" s="30"/>
      <c r="H15" s="30"/>
      <c r="I15" s="30"/>
      <c r="J15" s="30"/>
      <c r="K15" s="30"/>
      <c r="M15" s="31"/>
    </row>
    <row r="16" spans="1:13" ht="15.75" thickTop="1">
      <c r="A16" s="32"/>
      <c r="B16" s="30"/>
      <c r="C16" s="30"/>
      <c r="D16" s="30"/>
      <c r="E16" s="49"/>
      <c r="F16" s="30"/>
      <c r="G16" s="30"/>
      <c r="H16" s="30"/>
      <c r="I16" s="30"/>
      <c r="J16" s="30"/>
      <c r="K16" s="30"/>
      <c r="M16" s="31"/>
    </row>
    <row r="17" spans="1:11">
      <c r="A17" s="25"/>
      <c r="B17" s="166" t="s">
        <v>304</v>
      </c>
      <c r="C17" s="30"/>
      <c r="D17" s="30"/>
      <c r="E17" s="30"/>
      <c r="F17" s="30"/>
      <c r="G17" s="30"/>
      <c r="H17" s="30"/>
      <c r="I17" s="30"/>
      <c r="J17" s="30"/>
      <c r="K17" s="30"/>
    </row>
    <row r="18" spans="1:11">
      <c r="A18" s="25"/>
      <c r="B18" s="17"/>
      <c r="C18" s="30"/>
      <c r="D18" s="30"/>
      <c r="E18" s="30"/>
      <c r="F18" s="30"/>
      <c r="G18" s="30"/>
      <c r="H18" s="30"/>
      <c r="I18" s="30"/>
      <c r="J18" s="30"/>
      <c r="K18" s="30"/>
    </row>
    <row r="19" spans="1:11">
      <c r="A19" s="25"/>
      <c r="B19" s="21"/>
      <c r="C19" s="30"/>
      <c r="D19" s="30"/>
      <c r="E19" s="30"/>
      <c r="F19" s="30"/>
      <c r="G19" s="30"/>
      <c r="H19" s="30"/>
      <c r="I19" s="30"/>
      <c r="J19" s="30"/>
      <c r="K19" s="30"/>
    </row>
    <row r="20" spans="1:11">
      <c r="A20" s="25"/>
      <c r="B20" s="17"/>
      <c r="C20" s="30"/>
      <c r="D20" s="30"/>
      <c r="E20" s="30"/>
      <c r="F20" s="30"/>
      <c r="G20" s="30"/>
      <c r="H20" s="30"/>
      <c r="I20" s="30"/>
      <c r="J20" s="30"/>
      <c r="K20" s="30"/>
    </row>
    <row r="21" spans="1:11">
      <c r="A21" s="25"/>
      <c r="B21" s="21"/>
      <c r="C21" s="30"/>
      <c r="D21" s="30"/>
      <c r="E21" s="30"/>
      <c r="F21" s="30"/>
      <c r="G21" s="30"/>
      <c r="H21" s="30"/>
      <c r="I21" s="30"/>
      <c r="J21" s="30"/>
      <c r="K21" s="30"/>
    </row>
    <row r="22" spans="1:11">
      <c r="A22" s="25"/>
      <c r="B22" s="30"/>
      <c r="C22" s="30"/>
      <c r="D22" s="30"/>
      <c r="E22" s="30"/>
      <c r="F22" s="30"/>
      <c r="G22" s="30"/>
      <c r="H22" s="30"/>
      <c r="I22" s="30"/>
      <c r="J22" s="30"/>
      <c r="K22" s="30"/>
    </row>
    <row r="23" spans="1:11">
      <c r="A23" s="25"/>
      <c r="B23" s="30"/>
      <c r="C23" s="30"/>
      <c r="D23" s="30"/>
      <c r="E23" s="30"/>
      <c r="F23" s="30"/>
      <c r="G23" s="30"/>
      <c r="H23" s="30"/>
      <c r="I23" s="30"/>
      <c r="J23" s="30"/>
      <c r="K23" s="30"/>
    </row>
    <row r="24" spans="1:11">
      <c r="A24" s="25"/>
      <c r="B24" s="30"/>
      <c r="C24" s="30"/>
      <c r="D24" s="30"/>
      <c r="E24" s="30"/>
      <c r="F24" s="30"/>
      <c r="G24" s="30"/>
      <c r="H24" s="30"/>
      <c r="I24" s="30"/>
      <c r="J24" s="30"/>
      <c r="K24" s="30"/>
    </row>
    <row r="25" spans="1:11">
      <c r="A25" s="33"/>
      <c r="B25" s="30"/>
      <c r="C25" s="30"/>
      <c r="D25" s="30"/>
      <c r="E25" s="30"/>
      <c r="F25" s="30"/>
      <c r="G25" s="30"/>
      <c r="H25" s="30"/>
      <c r="I25" s="30"/>
      <c r="J25" s="30"/>
      <c r="K25" s="30"/>
    </row>
    <row r="26" spans="1:11">
      <c r="A26" s="33"/>
      <c r="B26" s="30"/>
      <c r="C26" s="30"/>
      <c r="D26" s="30"/>
      <c r="E26" s="30"/>
      <c r="F26" s="30"/>
      <c r="G26" s="30"/>
      <c r="H26" s="30"/>
      <c r="I26" s="30"/>
      <c r="J26" s="30"/>
      <c r="K26" s="30"/>
    </row>
    <row r="28" spans="1:11">
      <c r="J28" s="31"/>
    </row>
    <row r="29" spans="1:11">
      <c r="G29" s="31"/>
    </row>
    <row r="30" spans="1:11">
      <c r="J30" s="31"/>
    </row>
    <row r="31" spans="1:11">
      <c r="J31" s="31"/>
    </row>
    <row r="32" spans="1:11">
      <c r="J32" s="31"/>
    </row>
    <row r="35" spans="2:8">
      <c r="B35" s="12"/>
      <c r="C35" s="6"/>
      <c r="D35" s="6"/>
      <c r="E35" s="242"/>
      <c r="F35" s="242"/>
      <c r="G35" s="242"/>
      <c r="H35" s="242"/>
    </row>
    <row r="36" spans="2:8">
      <c r="B36" s="12"/>
      <c r="C36" s="6"/>
      <c r="D36" s="6"/>
      <c r="E36" s="242"/>
      <c r="F36" s="242"/>
      <c r="G36" s="242"/>
      <c r="H36" s="242"/>
    </row>
  </sheetData>
  <mergeCells count="5">
    <mergeCell ref="B3:E3"/>
    <mergeCell ref="B4:E4"/>
    <mergeCell ref="E35:H35"/>
    <mergeCell ref="E36:H36"/>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workbookViewId="0">
      <selection activeCell="B22" sqref="B22"/>
    </sheetView>
  </sheetViews>
  <sheetFormatPr baseColWidth="10" defaultColWidth="9.140625" defaultRowHeight="15"/>
  <cols>
    <col min="1" max="1" width="11.42578125" customWidth="1"/>
    <col min="2" max="2" width="68.5703125" customWidth="1"/>
    <col min="3" max="3" width="17.85546875" customWidth="1"/>
    <col min="4" max="4" width="16.42578125" customWidth="1"/>
    <col min="5" max="5" width="17.85546875" customWidth="1"/>
    <col min="8" max="8" width="15.5703125" customWidth="1"/>
  </cols>
  <sheetData>
    <row r="1" spans="2:8">
      <c r="B1" s="2"/>
      <c r="C1" s="34"/>
      <c r="D1" s="2"/>
      <c r="E1" s="2"/>
      <c r="F1" s="2"/>
    </row>
    <row r="2" spans="2:8" ht="26.25">
      <c r="B2" s="244" t="s">
        <v>51</v>
      </c>
      <c r="C2" s="244"/>
      <c r="D2" s="244"/>
      <c r="E2" s="70"/>
      <c r="F2" s="5"/>
    </row>
    <row r="3" spans="2:8" ht="20.25">
      <c r="B3" s="249" t="str">
        <f>+"ESTADOS DE RESULTADOS AL "&amp;UPPER(TEXT(Indice!$N$3,"DD \D\E MMMM \D\E YYYY"))</f>
        <v>ESTADOS DE RESULTADOS AL 30 DE JUNIO DE 2020</v>
      </c>
      <c r="C3" s="249"/>
      <c r="D3" s="249"/>
      <c r="E3" s="71"/>
    </row>
    <row r="4" spans="2:8" ht="20.25">
      <c r="B4" s="71"/>
      <c r="C4" s="71"/>
      <c r="D4" s="71"/>
    </row>
    <row r="5" spans="2:8">
      <c r="B5" s="87"/>
      <c r="C5" s="250">
        <f>+Indice!O3</f>
        <v>2020</v>
      </c>
      <c r="D5" s="252">
        <f>+Indice!O2</f>
        <v>2019</v>
      </c>
    </row>
    <row r="6" spans="2:8">
      <c r="B6" s="88"/>
      <c r="C6" s="251"/>
      <c r="D6" s="253"/>
      <c r="H6" s="48"/>
    </row>
    <row r="7" spans="2:8">
      <c r="B7" s="77" t="s">
        <v>25</v>
      </c>
      <c r="C7" s="93"/>
      <c r="D7" s="94"/>
      <c r="H7" s="31"/>
    </row>
    <row r="8" spans="2:8">
      <c r="B8" s="77" t="s">
        <v>26</v>
      </c>
      <c r="C8" s="93"/>
      <c r="D8" s="94"/>
      <c r="H8" s="31"/>
    </row>
    <row r="9" spans="2:8">
      <c r="B9" s="80" t="s">
        <v>27</v>
      </c>
      <c r="C9" s="175">
        <v>1641662790</v>
      </c>
      <c r="D9" s="189">
        <v>693224631</v>
      </c>
      <c r="H9" s="31"/>
    </row>
    <row r="10" spans="2:8">
      <c r="B10" s="89" t="s">
        <v>168</v>
      </c>
      <c r="C10" s="175">
        <f>82968383+2</f>
        <v>82968385</v>
      </c>
      <c r="D10" s="190">
        <v>0</v>
      </c>
      <c r="H10" s="31"/>
    </row>
    <row r="11" spans="2:8">
      <c r="B11" s="89" t="s">
        <v>53</v>
      </c>
      <c r="C11" s="176">
        <v>0</v>
      </c>
      <c r="D11" s="191">
        <f>12917322+32</f>
        <v>12917354</v>
      </c>
      <c r="H11" s="31"/>
    </row>
    <row r="12" spans="2:8">
      <c r="B12" s="77" t="s">
        <v>28</v>
      </c>
      <c r="C12" s="177">
        <f>SUM(C8:C11)</f>
        <v>1724631175</v>
      </c>
      <c r="D12" s="192">
        <f>SUM(D8:D11)</f>
        <v>706141985</v>
      </c>
      <c r="H12" s="36"/>
    </row>
    <row r="13" spans="2:8" ht="21.75" customHeight="1">
      <c r="B13" s="77" t="s">
        <v>29</v>
      </c>
      <c r="C13" s="175"/>
      <c r="D13" s="190"/>
      <c r="H13" s="31"/>
    </row>
    <row r="14" spans="2:8">
      <c r="B14" s="89" t="s">
        <v>30</v>
      </c>
      <c r="C14" s="175">
        <v>487453891</v>
      </c>
      <c r="D14" s="189">
        <v>190502061</v>
      </c>
      <c r="F14" s="31"/>
      <c r="H14" s="31"/>
    </row>
    <row r="15" spans="2:8" hidden="1">
      <c r="B15" s="90" t="s">
        <v>31</v>
      </c>
      <c r="C15" s="175"/>
      <c r="D15" s="190"/>
      <c r="H15" s="31"/>
    </row>
    <row r="16" spans="2:8">
      <c r="B16" s="89" t="s">
        <v>32</v>
      </c>
      <c r="C16" s="175">
        <v>9431309</v>
      </c>
      <c r="D16" s="190">
        <v>0</v>
      </c>
      <c r="H16" s="31"/>
    </row>
    <row r="17" spans="2:9">
      <c r="B17" s="80" t="s">
        <v>33</v>
      </c>
      <c r="C17" s="178">
        <v>2431924</v>
      </c>
      <c r="D17" s="191">
        <f>389416+2013502</f>
        <v>2402918</v>
      </c>
      <c r="F17" s="31"/>
      <c r="H17" s="8"/>
    </row>
    <row r="18" spans="2:9">
      <c r="B18" s="91" t="s">
        <v>34</v>
      </c>
      <c r="C18" s="179">
        <f>SUM(C14:C17)</f>
        <v>499317124</v>
      </c>
      <c r="D18" s="180">
        <f>SUM(D14:D17)</f>
        <v>192904979</v>
      </c>
      <c r="H18" s="36"/>
    </row>
    <row r="19" spans="2:9" ht="15.75" thickBot="1">
      <c r="B19" s="91" t="s">
        <v>35</v>
      </c>
      <c r="C19" s="181">
        <f>+C12-C18</f>
        <v>1225314051</v>
      </c>
      <c r="D19" s="182">
        <f>+D12-D18</f>
        <v>513237006</v>
      </c>
      <c r="H19" s="36"/>
    </row>
    <row r="20" spans="2:9" ht="15.75" thickTop="1">
      <c r="B20" s="92"/>
      <c r="C20" s="95"/>
      <c r="D20" s="96"/>
    </row>
    <row r="21" spans="2:9">
      <c r="B21" s="35"/>
      <c r="C21" s="31"/>
      <c r="D21" s="31"/>
    </row>
    <row r="22" spans="2:9">
      <c r="B22" s="166" t="s">
        <v>304</v>
      </c>
      <c r="C22" s="36"/>
      <c r="D22" s="36"/>
      <c r="E22" s="36"/>
      <c r="I22" s="31"/>
    </row>
    <row r="23" spans="2:9">
      <c r="C23" s="31"/>
      <c r="D23" s="31"/>
      <c r="E23" s="31"/>
    </row>
    <row r="24" spans="2:9">
      <c r="B24" s="17"/>
      <c r="C24" s="31"/>
      <c r="D24" s="31"/>
      <c r="E24" s="31"/>
      <c r="I24" s="31"/>
    </row>
    <row r="25" spans="2:9">
      <c r="B25" s="21"/>
      <c r="C25" s="31"/>
      <c r="D25" s="31"/>
      <c r="E25" s="31"/>
    </row>
    <row r="26" spans="2:9">
      <c r="B26" s="17"/>
      <c r="C26" s="31"/>
      <c r="D26" s="31"/>
      <c r="E26" s="31"/>
    </row>
    <row r="27" spans="2:9">
      <c r="B27" s="21"/>
      <c r="C27" s="36"/>
      <c r="D27" s="36"/>
      <c r="E27" s="36"/>
    </row>
    <row r="28" spans="2:9">
      <c r="B28" s="21"/>
      <c r="C28" s="31"/>
      <c r="D28" s="31"/>
      <c r="E28" s="31"/>
    </row>
    <row r="29" spans="2:9">
      <c r="B29" s="4"/>
      <c r="C29" s="31"/>
      <c r="D29" s="31"/>
      <c r="E29" s="31"/>
    </row>
    <row r="30" spans="2:9">
      <c r="B30" s="21"/>
      <c r="C30" s="31"/>
      <c r="D30" s="31"/>
      <c r="E30" s="31"/>
    </row>
    <row r="31" spans="2:9">
      <c r="B31" s="4"/>
      <c r="C31" s="31"/>
      <c r="D31" s="31"/>
      <c r="E31" s="31"/>
    </row>
    <row r="32" spans="2:9">
      <c r="B32" s="21"/>
      <c r="C32" s="36"/>
      <c r="D32" s="36"/>
      <c r="E32" s="36"/>
    </row>
    <row r="33" spans="2:5">
      <c r="B33" s="4"/>
      <c r="C33" s="31"/>
      <c r="D33" s="31"/>
      <c r="E33" s="31"/>
    </row>
    <row r="34" spans="2:5">
      <c r="B34" s="21"/>
      <c r="C34" s="31"/>
      <c r="D34" s="31"/>
      <c r="E34" s="31"/>
    </row>
    <row r="35" spans="2:5">
      <c r="B35" s="21"/>
      <c r="C35" s="31"/>
      <c r="D35" s="31"/>
      <c r="E35" s="31"/>
    </row>
    <row r="36" spans="2:5">
      <c r="B36" s="21"/>
      <c r="C36" s="31"/>
      <c r="D36" s="31"/>
      <c r="E36" s="31"/>
    </row>
    <row r="37" spans="2:5">
      <c r="B37" s="21"/>
      <c r="C37" s="36"/>
      <c r="D37" s="36"/>
      <c r="E37" s="36"/>
    </row>
    <row r="39" spans="2:5">
      <c r="C39" s="31"/>
      <c r="D39" s="31"/>
      <c r="E39" s="31"/>
    </row>
    <row r="41" spans="2:5">
      <c r="C41" s="31"/>
    </row>
    <row r="42" spans="2:5">
      <c r="C42" s="31"/>
    </row>
    <row r="43" spans="2:5">
      <c r="C43" s="31"/>
    </row>
  </sheetData>
  <mergeCells count="4">
    <mergeCell ref="B2:D2"/>
    <mergeCell ref="B3:D3"/>
    <mergeCell ref="C5:C6"/>
    <mergeCell ref="D5: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zoomScaleNormal="100" workbookViewId="0">
      <selection activeCell="B35" sqref="B35"/>
    </sheetView>
  </sheetViews>
  <sheetFormatPr baseColWidth="10" defaultColWidth="9.140625" defaultRowHeight="15"/>
  <cols>
    <col min="1" max="1" width="11.42578125" customWidth="1"/>
    <col min="2" max="2" width="51.85546875" customWidth="1"/>
    <col min="3" max="3" width="16.7109375" style="37" customWidth="1"/>
    <col min="4" max="4" width="21.5703125" style="37" customWidth="1"/>
    <col min="5" max="5" width="15.85546875" style="37" customWidth="1"/>
    <col min="6" max="6" width="19.5703125" customWidth="1"/>
  </cols>
  <sheetData>
    <row r="1" spans="1:6" s="4" customFormat="1">
      <c r="A1" s="1"/>
      <c r="B1" s="2"/>
      <c r="C1" s="34"/>
      <c r="D1" s="2"/>
      <c r="E1" s="37"/>
    </row>
    <row r="2" spans="1:6" s="4" customFormat="1" ht="26.25">
      <c r="A2" s="1"/>
      <c r="B2" s="248" t="s">
        <v>51</v>
      </c>
      <c r="C2" s="248"/>
      <c r="D2" s="248"/>
      <c r="E2" s="37"/>
    </row>
    <row r="3" spans="1:6" ht="21.75" customHeight="1">
      <c r="B3" s="249" t="str">
        <f>+"ESTADO DEL ACTIVO NETO AL "&amp;UPPER(TEXT(Indice!$N$3,"DD \D\E MMMM \D\E YYYY"))</f>
        <v>ESTADO DEL ACTIVO NETO AL 30 DE JUNIO DE 2020</v>
      </c>
      <c r="C3" s="249"/>
      <c r="D3" s="249"/>
    </row>
    <row r="4" spans="1:6" ht="14.25" customHeight="1">
      <c r="B4" s="71"/>
      <c r="C4" s="71"/>
      <c r="D4" s="71"/>
    </row>
    <row r="5" spans="1:6" ht="14.25" customHeight="1">
      <c r="B5" s="74"/>
      <c r="C5" s="254">
        <f>+Indice!O3</f>
        <v>2020</v>
      </c>
      <c r="D5" s="256">
        <f>+Indice!O2</f>
        <v>2019</v>
      </c>
    </row>
    <row r="6" spans="1:6">
      <c r="B6" s="75" t="s">
        <v>36</v>
      </c>
      <c r="C6" s="255"/>
      <c r="D6" s="257"/>
    </row>
    <row r="7" spans="1:6" ht="17.25" customHeight="1">
      <c r="B7" s="77" t="s">
        <v>37</v>
      </c>
      <c r="C7" s="78"/>
      <c r="D7" s="79"/>
    </row>
    <row r="8" spans="1:6" ht="15" customHeight="1">
      <c r="B8" s="77" t="s">
        <v>274</v>
      </c>
      <c r="C8" s="78"/>
      <c r="D8" s="79"/>
    </row>
    <row r="9" spans="1:6" ht="14.25" customHeight="1">
      <c r="B9" s="80" t="s">
        <v>52</v>
      </c>
      <c r="C9" s="211">
        <v>5000000</v>
      </c>
      <c r="D9" s="212">
        <v>5000000</v>
      </c>
    </row>
    <row r="10" spans="1:6" ht="14.25" customHeight="1">
      <c r="B10" s="81" t="s">
        <v>273</v>
      </c>
      <c r="C10" s="211">
        <v>1715903164.958493</v>
      </c>
      <c r="D10" s="213">
        <v>191225431</v>
      </c>
    </row>
    <row r="11" spans="1:6">
      <c r="B11" s="81"/>
      <c r="C11" s="219">
        <f>SUM(C9:C10)</f>
        <v>1720903164.958493</v>
      </c>
      <c r="D11" s="214">
        <f>SUM(D9:D10)</f>
        <v>196225431</v>
      </c>
    </row>
    <row r="12" spans="1:6">
      <c r="B12" s="77" t="s">
        <v>271</v>
      </c>
      <c r="C12" s="78"/>
      <c r="D12" s="79"/>
    </row>
    <row r="13" spans="1:6">
      <c r="B13" s="80" t="s">
        <v>272</v>
      </c>
      <c r="C13" s="211">
        <v>9734141570.0415077</v>
      </c>
      <c r="D13" s="212">
        <v>3122210797</v>
      </c>
      <c r="F13" s="31"/>
    </row>
    <row r="14" spans="1:6">
      <c r="B14" s="80" t="s">
        <v>39</v>
      </c>
      <c r="C14" s="234">
        <v>0</v>
      </c>
      <c r="D14" s="233">
        <v>0</v>
      </c>
    </row>
    <row r="15" spans="1:6">
      <c r="B15" s="77"/>
      <c r="C15" s="219">
        <f>SUM(C13:C14)</f>
        <v>9734141570.0415077</v>
      </c>
      <c r="D15" s="214">
        <f>SUM(D13:D14)</f>
        <v>3122210797</v>
      </c>
    </row>
    <row r="16" spans="1:6">
      <c r="B16" s="77" t="s">
        <v>50</v>
      </c>
      <c r="C16" s="219">
        <f>+C11+C15</f>
        <v>11455044735</v>
      </c>
      <c r="D16" s="214">
        <f>+D11+D15</f>
        <v>3318436228</v>
      </c>
    </row>
    <row r="17" spans="2:6">
      <c r="B17" s="77"/>
      <c r="C17" s="82"/>
      <c r="D17" s="83"/>
    </row>
    <row r="18" spans="2:6">
      <c r="B18" s="77" t="s">
        <v>40</v>
      </c>
      <c r="C18" s="82"/>
      <c r="D18" s="83"/>
    </row>
    <row r="19" spans="2:6">
      <c r="B19" s="77" t="s">
        <v>271</v>
      </c>
      <c r="C19" s="82"/>
      <c r="D19" s="83"/>
    </row>
    <row r="20" spans="2:6">
      <c r="B20" s="80" t="s">
        <v>275</v>
      </c>
      <c r="C20" s="220">
        <v>45831198229</v>
      </c>
      <c r="D20" s="215">
        <v>15688498818</v>
      </c>
    </row>
    <row r="21" spans="2:6">
      <c r="B21" s="80" t="s">
        <v>39</v>
      </c>
      <c r="C21" s="232">
        <v>0</v>
      </c>
      <c r="D21" s="235">
        <v>0</v>
      </c>
    </row>
    <row r="22" spans="2:6">
      <c r="B22" s="77"/>
      <c r="C22" s="221">
        <f>SUM(C20:C21)</f>
        <v>45831198229</v>
      </c>
      <c r="D22" s="215">
        <f>SUM(D20:D21)</f>
        <v>15688498818</v>
      </c>
    </row>
    <row r="23" spans="2:6" ht="15.75" thickBot="1">
      <c r="B23" s="77" t="s">
        <v>41</v>
      </c>
      <c r="C23" s="222">
        <f>+C22+C16</f>
        <v>57286242964</v>
      </c>
      <c r="D23" s="216">
        <f>+D22+D16</f>
        <v>19006935046</v>
      </c>
    </row>
    <row r="24" spans="2:6" ht="27.75" customHeight="1" thickTop="1">
      <c r="B24" s="75" t="s">
        <v>42</v>
      </c>
      <c r="C24" s="73"/>
      <c r="D24" s="76"/>
    </row>
    <row r="25" spans="2:6">
      <c r="B25" s="77" t="s">
        <v>43</v>
      </c>
      <c r="C25" s="78"/>
      <c r="D25" s="79"/>
    </row>
    <row r="26" spans="2:6">
      <c r="B26" s="77" t="s">
        <v>44</v>
      </c>
      <c r="C26" s="78"/>
      <c r="D26" s="79"/>
    </row>
    <row r="27" spans="2:6">
      <c r="B27" s="81" t="s">
        <v>276</v>
      </c>
      <c r="C27" s="220">
        <v>91975333</v>
      </c>
      <c r="D27" s="212">
        <v>40537826</v>
      </c>
      <c r="F27" s="31"/>
    </row>
    <row r="28" spans="2:6">
      <c r="B28" s="80" t="s">
        <v>45</v>
      </c>
      <c r="C28" s="232">
        <v>0</v>
      </c>
      <c r="D28" s="233">
        <v>0</v>
      </c>
    </row>
    <row r="29" spans="2:6" ht="15.75" customHeight="1">
      <c r="B29" s="77" t="s">
        <v>46</v>
      </c>
      <c r="C29" s="223">
        <f>SUM(C27:C28)</f>
        <v>91975333</v>
      </c>
      <c r="D29" s="214">
        <f>SUM(D27:D28)</f>
        <v>40537826</v>
      </c>
    </row>
    <row r="30" spans="2:6" ht="15.75" thickBot="1">
      <c r="B30" s="77" t="s">
        <v>47</v>
      </c>
      <c r="C30" s="222">
        <f>+C23-C29</f>
        <v>57194267631</v>
      </c>
      <c r="D30" s="216">
        <f>+D23-D29</f>
        <v>18966397220</v>
      </c>
      <c r="F30" s="31"/>
    </row>
    <row r="31" spans="2:6" ht="15.75" thickTop="1">
      <c r="B31" s="77" t="s">
        <v>48</v>
      </c>
      <c r="C31" s="224">
        <v>489689.550116</v>
      </c>
      <c r="D31" s="217">
        <v>172050.88128500001</v>
      </c>
    </row>
    <row r="32" spans="2:6">
      <c r="B32" s="77" t="s">
        <v>49</v>
      </c>
      <c r="C32" s="225">
        <f>+C30/C31</f>
        <v>116796.99437623602</v>
      </c>
      <c r="D32" s="218">
        <f>+D30/D31</f>
        <v>110237.14077106303</v>
      </c>
    </row>
    <row r="33" spans="2:4">
      <c r="B33" s="84"/>
      <c r="C33" s="85"/>
      <c r="D33" s="86"/>
    </row>
    <row r="34" spans="2:4">
      <c r="C34" s="46"/>
    </row>
    <row r="35" spans="2:4">
      <c r="B35" s="166" t="s">
        <v>304</v>
      </c>
      <c r="C35" s="38"/>
    </row>
    <row r="36" spans="2:4">
      <c r="B36" s="17"/>
      <c r="C36" s="47"/>
    </row>
    <row r="37" spans="2:4">
      <c r="B37" s="21"/>
    </row>
    <row r="38" spans="2:4">
      <c r="B38" s="17"/>
    </row>
    <row r="51" ht="21" customHeight="1"/>
  </sheetData>
  <mergeCells count="4">
    <mergeCell ref="B2:D2"/>
    <mergeCell ref="B3:D3"/>
    <mergeCell ref="C5:C6"/>
    <mergeCell ref="D5: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7"/>
  <sheetViews>
    <sheetView showGridLines="0" zoomScale="115" zoomScaleNormal="115" workbookViewId="0">
      <selection activeCell="B2" sqref="B2:H2"/>
    </sheetView>
  </sheetViews>
  <sheetFormatPr baseColWidth="10" defaultRowHeight="15"/>
  <cols>
    <col min="7" max="7" width="16.42578125" customWidth="1"/>
    <col min="11" max="11" width="11.42578125" customWidth="1"/>
    <col min="12" max="12" width="5.5703125" customWidth="1"/>
  </cols>
  <sheetData>
    <row r="2" spans="2:8" ht="15" customHeight="1">
      <c r="B2" s="258" t="s">
        <v>144</v>
      </c>
      <c r="C2" s="258"/>
      <c r="D2" s="258"/>
      <c r="E2" s="258"/>
      <c r="F2" s="258"/>
      <c r="G2" s="258"/>
      <c r="H2" s="258"/>
    </row>
    <row r="3" spans="2:8" ht="15" customHeight="1">
      <c r="B3" s="159"/>
      <c r="C3" s="159"/>
      <c r="D3" s="159"/>
      <c r="E3" s="159"/>
      <c r="F3" s="159"/>
      <c r="G3" s="159"/>
      <c r="H3" s="159"/>
    </row>
    <row r="4" spans="2:8">
      <c r="C4" s="160"/>
    </row>
    <row r="5" spans="2:8">
      <c r="B5" s="259" t="s">
        <v>145</v>
      </c>
      <c r="C5" s="259"/>
      <c r="D5" s="259"/>
    </row>
    <row r="6" spans="2:8">
      <c r="B6" s="260" t="s">
        <v>146</v>
      </c>
      <c r="C6" s="260"/>
      <c r="D6" s="260"/>
      <c r="E6" s="260"/>
      <c r="F6" s="260"/>
      <c r="G6" s="260"/>
      <c r="H6" s="260"/>
    </row>
    <row r="7" spans="2:8">
      <c r="C7" s="160"/>
    </row>
    <row r="8" spans="2:8">
      <c r="B8" s="261" t="s">
        <v>330</v>
      </c>
      <c r="C8" s="261"/>
      <c r="D8" s="261"/>
      <c r="E8" s="261"/>
      <c r="F8" s="261"/>
      <c r="G8" s="261"/>
      <c r="H8" s="261"/>
    </row>
    <row r="9" spans="2:8">
      <c r="B9" s="261"/>
      <c r="C9" s="261"/>
      <c r="D9" s="261"/>
      <c r="E9" s="261"/>
      <c r="F9" s="261"/>
      <c r="G9" s="261"/>
      <c r="H9" s="261"/>
    </row>
    <row r="10" spans="2:8" ht="34.5" customHeight="1">
      <c r="B10" s="261"/>
      <c r="C10" s="261"/>
      <c r="D10" s="261"/>
      <c r="E10" s="261"/>
      <c r="F10" s="261"/>
      <c r="G10" s="261"/>
      <c r="H10" s="261"/>
    </row>
    <row r="11" spans="2:8" ht="43.5" customHeight="1">
      <c r="B11" s="261"/>
      <c r="C11" s="261"/>
      <c r="D11" s="261"/>
      <c r="E11" s="261"/>
      <c r="F11" s="261"/>
      <c r="G11" s="261"/>
      <c r="H11" s="261"/>
    </row>
    <row r="12" spans="2:8">
      <c r="C12" s="160"/>
    </row>
    <row r="13" spans="2:8">
      <c r="B13" s="160" t="s">
        <v>147</v>
      </c>
    </row>
    <row r="14" spans="2:8">
      <c r="C14" s="160"/>
    </row>
    <row r="16" spans="2:8">
      <c r="C16" s="161" t="s">
        <v>148</v>
      </c>
    </row>
    <row r="17" spans="3:3">
      <c r="C17" s="160" t="s">
        <v>149</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62"/>
  <sheetViews>
    <sheetView showGridLines="0" tabSelected="1" zoomScale="85" zoomScaleNormal="85" zoomScalePageLayoutView="85" workbookViewId="0">
      <pane ySplit="2" topLeftCell="A3" activePane="bottomLeft" state="frozen"/>
      <selection pane="bottomLeft" activeCell="A6" sqref="A6:G7"/>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2" spans="1:7" ht="15.75">
      <c r="A2" s="274" t="s">
        <v>62</v>
      </c>
      <c r="B2" s="274"/>
      <c r="C2" s="274"/>
      <c r="D2" s="274"/>
      <c r="E2" s="274"/>
      <c r="F2" s="274"/>
      <c r="G2" s="274"/>
    </row>
    <row r="3" spans="1:7" ht="15.75">
      <c r="A3" s="262" t="s">
        <v>69</v>
      </c>
      <c r="B3" s="262"/>
      <c r="C3" s="262"/>
      <c r="D3" s="262"/>
      <c r="E3" s="262"/>
      <c r="F3" s="262"/>
      <c r="G3" s="262"/>
    </row>
    <row r="4" spans="1:7" ht="15.75">
      <c r="A4" s="282" t="s">
        <v>70</v>
      </c>
      <c r="B4" s="282"/>
      <c r="C4" s="282"/>
      <c r="D4" s="282"/>
      <c r="E4" s="282"/>
      <c r="F4" s="282"/>
      <c r="G4" s="282"/>
    </row>
    <row r="5" spans="1:7" ht="34.5" customHeight="1">
      <c r="A5" s="267" t="s">
        <v>71</v>
      </c>
      <c r="B5" s="267"/>
      <c r="C5" s="267"/>
      <c r="D5" s="267"/>
      <c r="E5" s="267"/>
      <c r="F5" s="267"/>
      <c r="G5" s="267"/>
    </row>
    <row r="6" spans="1:7">
      <c r="A6" s="281" t="s">
        <v>72</v>
      </c>
      <c r="B6" s="281"/>
      <c r="C6" s="281"/>
      <c r="D6" s="281"/>
      <c r="E6" s="281"/>
      <c r="F6" s="281"/>
      <c r="G6" s="281"/>
    </row>
    <row r="7" spans="1:7" ht="121.5" customHeight="1">
      <c r="A7" s="281"/>
      <c r="B7" s="281"/>
      <c r="C7" s="281"/>
      <c r="D7" s="281"/>
      <c r="E7" s="281"/>
      <c r="F7" s="281"/>
      <c r="G7" s="281"/>
    </row>
    <row r="8" spans="1:7" ht="15.75">
      <c r="A8" s="262" t="s">
        <v>282</v>
      </c>
      <c r="B8" s="262"/>
      <c r="C8" s="262"/>
      <c r="D8" s="262"/>
      <c r="E8" s="262"/>
      <c r="F8" s="262"/>
      <c r="G8" s="262"/>
    </row>
    <row r="9" spans="1:7">
      <c r="A9" s="267" t="s">
        <v>73</v>
      </c>
      <c r="B9" s="267"/>
      <c r="C9" s="267"/>
      <c r="D9" s="267"/>
      <c r="E9" s="267"/>
      <c r="F9" s="267"/>
      <c r="G9" s="267"/>
    </row>
    <row r="10" spans="1:7" ht="91.5" customHeight="1">
      <c r="A10" s="267"/>
      <c r="B10" s="267"/>
      <c r="C10" s="267"/>
      <c r="D10" s="267"/>
      <c r="E10" s="267"/>
      <c r="F10" s="267"/>
      <c r="G10" s="267"/>
    </row>
    <row r="11" spans="1:7">
      <c r="A11" s="281" t="s">
        <v>74</v>
      </c>
      <c r="B11" s="281"/>
      <c r="C11" s="281"/>
      <c r="D11" s="281"/>
      <c r="E11" s="281"/>
      <c r="F11" s="281"/>
      <c r="G11" s="281"/>
    </row>
    <row r="12" spans="1:7" ht="19.5" customHeight="1">
      <c r="A12" s="281"/>
      <c r="B12" s="281"/>
      <c r="C12" s="281"/>
      <c r="D12" s="281"/>
      <c r="E12" s="281"/>
      <c r="F12" s="281"/>
      <c r="G12" s="281"/>
    </row>
    <row r="13" spans="1:7" ht="15.75">
      <c r="A13" s="262" t="s">
        <v>75</v>
      </c>
      <c r="B13" s="262"/>
      <c r="C13" s="262"/>
      <c r="D13" s="262"/>
      <c r="E13" s="262"/>
      <c r="F13" s="262"/>
      <c r="G13" s="262"/>
    </row>
    <row r="14" spans="1:7" ht="34.5" customHeight="1">
      <c r="A14" s="267" t="s">
        <v>76</v>
      </c>
      <c r="B14" s="267"/>
      <c r="C14" s="267"/>
      <c r="D14" s="267"/>
      <c r="E14" s="267"/>
      <c r="F14" s="267"/>
      <c r="G14" s="267"/>
    </row>
    <row r="15" spans="1:7" ht="76.5" customHeight="1">
      <c r="A15" s="267"/>
      <c r="B15" s="267"/>
      <c r="C15" s="267"/>
      <c r="D15" s="267"/>
      <c r="E15" s="267"/>
      <c r="F15" s="267"/>
      <c r="G15" s="267"/>
    </row>
    <row r="16" spans="1:7">
      <c r="A16" s="267" t="s">
        <v>77</v>
      </c>
      <c r="B16" s="267"/>
      <c r="C16" s="267"/>
      <c r="D16" s="267"/>
      <c r="E16" s="267"/>
      <c r="F16" s="267"/>
      <c r="G16" s="267"/>
    </row>
    <row r="17" spans="1:7" ht="15.75" customHeight="1">
      <c r="A17" s="267"/>
      <c r="B17" s="267"/>
      <c r="C17" s="267"/>
      <c r="D17" s="267"/>
      <c r="E17" s="267"/>
      <c r="F17" s="267"/>
      <c r="G17" s="267"/>
    </row>
    <row r="18" spans="1:7">
      <c r="A18" s="267" t="s">
        <v>78</v>
      </c>
      <c r="B18" s="267"/>
      <c r="C18" s="267"/>
      <c r="D18" s="267"/>
      <c r="E18" s="267"/>
      <c r="F18" s="267"/>
      <c r="G18" s="267"/>
    </row>
    <row r="19" spans="1:7" ht="18.75" customHeight="1">
      <c r="A19" s="267"/>
      <c r="B19" s="267"/>
      <c r="C19" s="267"/>
      <c r="D19" s="267"/>
      <c r="E19" s="267"/>
      <c r="F19" s="267"/>
      <c r="G19" s="267"/>
    </row>
    <row r="20" spans="1:7" ht="15.75">
      <c r="A20" s="262" t="s">
        <v>79</v>
      </c>
      <c r="B20" s="262"/>
      <c r="C20" s="262"/>
      <c r="D20" s="262"/>
      <c r="E20" s="262"/>
      <c r="F20" s="262"/>
      <c r="G20" s="262"/>
    </row>
    <row r="21" spans="1:7">
      <c r="A21" s="267" t="s">
        <v>80</v>
      </c>
      <c r="B21" s="267"/>
      <c r="C21" s="267"/>
      <c r="D21" s="267"/>
      <c r="E21" s="267"/>
      <c r="F21" s="267"/>
      <c r="G21" s="267"/>
    </row>
    <row r="22" spans="1:7" ht="38.25" customHeight="1">
      <c r="A22" s="267"/>
      <c r="B22" s="267"/>
      <c r="C22" s="267"/>
      <c r="D22" s="267"/>
      <c r="E22" s="267"/>
      <c r="F22" s="267"/>
      <c r="G22" s="267"/>
    </row>
    <row r="23" spans="1:7">
      <c r="A23" s="142"/>
      <c r="B23" s="142"/>
      <c r="C23" s="142"/>
      <c r="D23" s="142"/>
      <c r="E23" s="142"/>
      <c r="F23" s="142"/>
      <c r="G23" s="142"/>
    </row>
    <row r="24" spans="1:7">
      <c r="A24" s="142"/>
      <c r="B24" s="142"/>
      <c r="C24" s="142"/>
      <c r="D24" s="142"/>
      <c r="E24" s="142"/>
      <c r="F24" s="142"/>
      <c r="G24" s="142"/>
    </row>
    <row r="25" spans="1:7" ht="15" customHeight="1">
      <c r="A25" s="141"/>
      <c r="B25" s="143"/>
      <c r="C25" s="143"/>
      <c r="D25" s="143"/>
      <c r="E25" s="143"/>
    </row>
    <row r="26" spans="1:7" ht="15.75">
      <c r="A26" s="140" t="s">
        <v>81</v>
      </c>
      <c r="B26" s="143"/>
      <c r="C26" s="143"/>
      <c r="D26" s="143"/>
      <c r="E26" s="143"/>
    </row>
    <row r="27" spans="1:7">
      <c r="A27" s="267" t="s">
        <v>326</v>
      </c>
      <c r="B27" s="267"/>
      <c r="C27" s="267"/>
      <c r="D27" s="267"/>
      <c r="E27" s="267"/>
      <c r="F27" s="267"/>
      <c r="G27" s="267"/>
    </row>
    <row r="28" spans="1:7" ht="79.5" customHeight="1">
      <c r="A28" s="267"/>
      <c r="B28" s="267"/>
      <c r="C28" s="267"/>
      <c r="D28" s="267"/>
      <c r="E28" s="267"/>
      <c r="F28" s="267"/>
      <c r="G28" s="267"/>
    </row>
    <row r="29" spans="1:7" ht="15.75">
      <c r="A29" s="262" t="s">
        <v>82</v>
      </c>
      <c r="B29" s="262"/>
      <c r="C29" s="262"/>
      <c r="D29" s="262"/>
      <c r="E29" s="262"/>
      <c r="F29" s="262"/>
      <c r="G29" s="262"/>
    </row>
    <row r="30" spans="1:7">
      <c r="A30" s="267" t="s">
        <v>83</v>
      </c>
      <c r="B30" s="267"/>
      <c r="C30" s="267"/>
      <c r="D30" s="267"/>
      <c r="E30" s="267"/>
      <c r="F30" s="267"/>
      <c r="G30" s="267"/>
    </row>
    <row r="31" spans="1:7" ht="22.5" customHeight="1">
      <c r="A31" s="267"/>
      <c r="B31" s="267"/>
      <c r="C31" s="267"/>
      <c r="D31" s="267"/>
      <c r="E31" s="267"/>
      <c r="F31" s="267"/>
      <c r="G31" s="267"/>
    </row>
    <row r="32" spans="1:7" ht="15.75">
      <c r="A32" s="262" t="s">
        <v>84</v>
      </c>
      <c r="B32" s="262"/>
      <c r="C32" s="262"/>
      <c r="D32" s="262"/>
      <c r="E32" s="262"/>
      <c r="F32" s="262"/>
      <c r="G32" s="262"/>
    </row>
    <row r="33" spans="1:7" ht="19.5" customHeight="1">
      <c r="A33" s="279" t="s">
        <v>85</v>
      </c>
      <c r="B33" s="279"/>
      <c r="C33" s="279"/>
      <c r="D33" s="279"/>
      <c r="E33" s="279"/>
      <c r="F33" s="279"/>
      <c r="G33" s="279"/>
    </row>
    <row r="34" spans="1:7" ht="29.25" customHeight="1">
      <c r="A34" s="279"/>
      <c r="B34" s="279"/>
      <c r="C34" s="279"/>
      <c r="D34" s="279"/>
      <c r="E34" s="279"/>
      <c r="F34" s="279"/>
      <c r="G34" s="279"/>
    </row>
    <row r="35" spans="1:7" ht="15.75">
      <c r="A35" s="262" t="s">
        <v>86</v>
      </c>
      <c r="B35" s="262"/>
      <c r="C35" s="262"/>
      <c r="D35" s="262"/>
      <c r="E35" s="262"/>
      <c r="F35" s="262"/>
      <c r="G35" s="262"/>
    </row>
    <row r="36" spans="1:7" ht="15.75" customHeight="1">
      <c r="A36" s="267" t="s">
        <v>87</v>
      </c>
      <c r="B36" s="267"/>
      <c r="C36" s="267"/>
      <c r="D36" s="267"/>
      <c r="E36" s="267"/>
      <c r="F36" s="267"/>
      <c r="G36" s="267"/>
    </row>
    <row r="37" spans="1:7" ht="23.25" customHeight="1">
      <c r="A37" s="267"/>
      <c r="B37" s="267"/>
      <c r="C37" s="267"/>
      <c r="D37" s="267"/>
      <c r="E37" s="267"/>
      <c r="F37" s="267"/>
      <c r="G37" s="267"/>
    </row>
    <row r="38" spans="1:7" ht="15.75">
      <c r="A38" s="262" t="s">
        <v>88</v>
      </c>
      <c r="B38" s="262"/>
      <c r="C38" s="262"/>
      <c r="D38" s="262"/>
      <c r="E38" s="262"/>
      <c r="F38" s="262"/>
      <c r="G38" s="262"/>
    </row>
    <row r="39" spans="1:7">
      <c r="A39" s="267" t="s">
        <v>283</v>
      </c>
      <c r="B39" s="267"/>
      <c r="C39" s="267"/>
      <c r="D39" s="267"/>
      <c r="E39" s="267"/>
      <c r="F39" s="267"/>
      <c r="G39" s="267"/>
    </row>
    <row r="40" spans="1:7" ht="24.75" customHeight="1">
      <c r="A40" s="267"/>
      <c r="B40" s="267"/>
      <c r="C40" s="267"/>
      <c r="D40" s="267"/>
      <c r="E40" s="267"/>
      <c r="F40" s="267"/>
      <c r="G40" s="267"/>
    </row>
    <row r="41" spans="1:7" ht="31.5" customHeight="1">
      <c r="A41" s="267" t="s">
        <v>325</v>
      </c>
      <c r="B41" s="280"/>
      <c r="C41" s="280"/>
      <c r="D41" s="280"/>
      <c r="E41" s="280"/>
      <c r="F41" s="280"/>
      <c r="G41" s="280"/>
    </row>
    <row r="42" spans="1:7" ht="33" customHeight="1">
      <c r="A42" s="267" t="s">
        <v>278</v>
      </c>
      <c r="B42" s="267"/>
      <c r="C42" s="267"/>
      <c r="D42" s="267"/>
      <c r="E42" s="267"/>
      <c r="F42" s="267"/>
      <c r="G42" s="267"/>
    </row>
    <row r="43" spans="1:7" ht="54.75" customHeight="1">
      <c r="A43" s="267" t="s">
        <v>280</v>
      </c>
      <c r="B43" s="267"/>
      <c r="C43" s="267"/>
      <c r="D43" s="267"/>
      <c r="E43" s="267"/>
      <c r="F43" s="267"/>
      <c r="G43" s="267"/>
    </row>
    <row r="44" spans="1:7" ht="38.25" customHeight="1">
      <c r="A44" s="267" t="s">
        <v>279</v>
      </c>
      <c r="B44" s="267"/>
      <c r="C44" s="267"/>
      <c r="D44" s="267"/>
      <c r="E44" s="267"/>
      <c r="F44" s="267"/>
      <c r="G44" s="267"/>
    </row>
    <row r="45" spans="1:7">
      <c r="A45" s="267" t="s">
        <v>281</v>
      </c>
      <c r="B45" s="267"/>
      <c r="C45" s="267"/>
      <c r="D45" s="267"/>
      <c r="E45" s="267"/>
      <c r="F45" s="267"/>
      <c r="G45" s="267"/>
    </row>
    <row r="46" spans="1:7">
      <c r="A46" s="267"/>
      <c r="B46" s="267"/>
      <c r="C46" s="267"/>
      <c r="D46" s="267"/>
      <c r="E46" s="267"/>
      <c r="F46" s="267"/>
      <c r="G46" s="267"/>
    </row>
    <row r="47" spans="1:7">
      <c r="A47" s="142"/>
      <c r="B47" s="142"/>
      <c r="C47" s="142"/>
      <c r="D47" s="142"/>
      <c r="E47" s="142"/>
      <c r="F47" s="142"/>
      <c r="G47" s="142"/>
    </row>
    <row r="48" spans="1:7">
      <c r="A48" s="141"/>
      <c r="B48" s="143"/>
      <c r="C48" s="143"/>
      <c r="D48" s="143"/>
      <c r="E48" s="143"/>
    </row>
    <row r="49" spans="1:7" ht="15.75">
      <c r="A49" s="140" t="s">
        <v>89</v>
      </c>
      <c r="B49" s="143"/>
      <c r="C49" s="143"/>
      <c r="D49" s="143"/>
      <c r="E49" s="143"/>
    </row>
    <row r="50" spans="1:7" ht="15.75">
      <c r="A50" s="140"/>
      <c r="B50" s="143"/>
      <c r="C50" s="143"/>
      <c r="D50" s="143"/>
      <c r="E50" s="143"/>
    </row>
    <row r="51" spans="1:7" ht="30">
      <c r="B51" s="145"/>
      <c r="C51" s="147" t="s">
        <v>90</v>
      </c>
      <c r="D51" s="147" t="s">
        <v>91</v>
      </c>
      <c r="E51" s="147" t="s">
        <v>92</v>
      </c>
    </row>
    <row r="52" spans="1:7">
      <c r="B52" s="148" t="s">
        <v>93</v>
      </c>
      <c r="C52" s="268" t="s">
        <v>94</v>
      </c>
      <c r="D52" s="269"/>
      <c r="E52" s="270"/>
    </row>
    <row r="53" spans="1:7">
      <c r="B53" s="148" t="s">
        <v>95</v>
      </c>
      <c r="C53" s="271"/>
      <c r="D53" s="272"/>
      <c r="E53" s="273"/>
    </row>
    <row r="54" spans="1:7" ht="15.75">
      <c r="A54" s="140"/>
      <c r="B54" s="143"/>
      <c r="C54" s="143"/>
      <c r="D54" s="143"/>
      <c r="E54" s="143"/>
    </row>
    <row r="55" spans="1:7" ht="15.75">
      <c r="A55" s="140"/>
      <c r="B55" s="143"/>
      <c r="C55" s="143"/>
      <c r="D55" s="143"/>
      <c r="E55" s="143"/>
    </row>
    <row r="56" spans="1:7" ht="15.75">
      <c r="A56" s="140" t="s">
        <v>96</v>
      </c>
      <c r="B56" s="143"/>
      <c r="C56" s="143"/>
      <c r="D56" s="143"/>
      <c r="E56" s="143"/>
    </row>
    <row r="57" spans="1:7" ht="15.75">
      <c r="A57" s="140"/>
      <c r="B57" s="143"/>
      <c r="C57" s="143"/>
      <c r="D57" s="143"/>
      <c r="E57" s="143"/>
    </row>
    <row r="58" spans="1:7" ht="45">
      <c r="B58" s="145" t="s">
        <v>97</v>
      </c>
      <c r="C58" s="147" t="s">
        <v>98</v>
      </c>
      <c r="D58" s="147" t="s">
        <v>99</v>
      </c>
      <c r="E58" s="147" t="s">
        <v>100</v>
      </c>
      <c r="F58" s="147" t="s">
        <v>101</v>
      </c>
    </row>
    <row r="59" spans="1:7">
      <c r="B59" s="145" t="s">
        <v>102</v>
      </c>
      <c r="C59" s="268" t="s">
        <v>94</v>
      </c>
      <c r="D59" s="269"/>
      <c r="E59" s="269"/>
      <c r="F59" s="270"/>
    </row>
    <row r="60" spans="1:7">
      <c r="B60" s="145" t="s">
        <v>103</v>
      </c>
      <c r="C60" s="271"/>
      <c r="D60" s="272"/>
      <c r="E60" s="272"/>
      <c r="F60" s="273"/>
    </row>
    <row r="61" spans="1:7" ht="15.75">
      <c r="A61" s="140"/>
      <c r="B61" s="143"/>
      <c r="C61" s="143"/>
      <c r="D61" s="143"/>
      <c r="E61" s="143"/>
    </row>
    <row r="62" spans="1:7" ht="15.75">
      <c r="A62" s="140"/>
      <c r="B62" s="143"/>
      <c r="C62" s="143"/>
      <c r="D62" s="143"/>
      <c r="E62" s="143"/>
    </row>
    <row r="63" spans="1:7" ht="15.75">
      <c r="A63" s="262" t="s">
        <v>104</v>
      </c>
      <c r="B63" s="262"/>
      <c r="C63" s="262"/>
      <c r="D63" s="262"/>
      <c r="E63" s="262"/>
      <c r="F63" s="262"/>
      <c r="G63" s="262"/>
    </row>
    <row r="64" spans="1:7" ht="15.75">
      <c r="A64" s="140" t="s">
        <v>94</v>
      </c>
      <c r="B64" s="143"/>
      <c r="C64" s="143"/>
      <c r="D64" s="143"/>
      <c r="E64" s="143"/>
    </row>
    <row r="65" spans="1:7" ht="15.75">
      <c r="A65" s="140"/>
      <c r="B65" s="143"/>
      <c r="C65" s="143"/>
      <c r="D65" s="143"/>
      <c r="E65" s="143"/>
    </row>
    <row r="66" spans="1:7" ht="15.75">
      <c r="A66" s="274" t="s">
        <v>105</v>
      </c>
      <c r="B66" s="274"/>
      <c r="C66" s="274"/>
      <c r="D66" s="274"/>
      <c r="E66" s="274"/>
      <c r="F66" s="274"/>
      <c r="G66" s="274"/>
    </row>
    <row r="67" spans="1:7" ht="15.75">
      <c r="A67" s="140"/>
      <c r="B67" s="143"/>
      <c r="C67" s="143"/>
      <c r="D67" s="143"/>
      <c r="E67" s="143"/>
    </row>
    <row r="68" spans="1:7">
      <c r="A68" s="275" t="s">
        <v>106</v>
      </c>
      <c r="B68" s="275"/>
      <c r="C68" s="275"/>
      <c r="D68" s="275"/>
      <c r="E68" s="275"/>
      <c r="F68" s="275"/>
      <c r="G68" s="275"/>
    </row>
    <row r="69" spans="1:7" ht="37.5" customHeight="1">
      <c r="A69" s="275"/>
      <c r="B69" s="275"/>
      <c r="C69" s="275"/>
      <c r="D69" s="275"/>
      <c r="E69" s="275"/>
      <c r="F69" s="275"/>
      <c r="G69" s="275"/>
    </row>
    <row r="70" spans="1:7">
      <c r="A70" s="275" t="s">
        <v>107</v>
      </c>
      <c r="B70" s="275"/>
      <c r="C70" s="275"/>
      <c r="D70" s="275"/>
      <c r="E70" s="275"/>
      <c r="F70" s="275"/>
      <c r="G70" s="275"/>
    </row>
    <row r="71" spans="1:7" ht="37.5" customHeight="1">
      <c r="A71" s="275"/>
      <c r="B71" s="275"/>
      <c r="C71" s="275"/>
      <c r="D71" s="275"/>
      <c r="E71" s="275"/>
      <c r="F71" s="275"/>
      <c r="G71" s="275"/>
    </row>
    <row r="72" spans="1:7">
      <c r="A72" s="275" t="s">
        <v>108</v>
      </c>
      <c r="B72" s="275"/>
      <c r="C72" s="275"/>
      <c r="D72" s="275"/>
      <c r="E72" s="275"/>
      <c r="F72" s="275"/>
      <c r="G72" s="275"/>
    </row>
    <row r="73" spans="1:7" ht="25.5" customHeight="1">
      <c r="A73" s="275"/>
      <c r="B73" s="275"/>
      <c r="C73" s="275"/>
      <c r="D73" s="275"/>
      <c r="E73" s="275"/>
      <c r="F73" s="275"/>
      <c r="G73" s="275"/>
    </row>
    <row r="74" spans="1:7" ht="15.75">
      <c r="A74" s="140"/>
      <c r="B74" s="143"/>
      <c r="C74" s="143"/>
      <c r="D74" s="143"/>
      <c r="E74" s="143"/>
    </row>
    <row r="75" spans="1:7" ht="30">
      <c r="B75" s="151" t="s">
        <v>109</v>
      </c>
      <c r="C75" s="151" t="s">
        <v>110</v>
      </c>
      <c r="D75" s="151" t="s">
        <v>111</v>
      </c>
      <c r="E75" s="143"/>
    </row>
    <row r="76" spans="1:7">
      <c r="B76" s="145" t="s">
        <v>112</v>
      </c>
      <c r="C76" s="155">
        <v>487453891</v>
      </c>
      <c r="D76" s="155">
        <v>190502061</v>
      </c>
      <c r="E76" s="143"/>
    </row>
    <row r="77" spans="1:7">
      <c r="B77" s="145" t="s">
        <v>327</v>
      </c>
      <c r="C77" s="155">
        <v>9431309</v>
      </c>
      <c r="D77" s="155">
        <v>0</v>
      </c>
      <c r="E77" s="143"/>
    </row>
    <row r="78" spans="1:7">
      <c r="B78" s="145" t="s">
        <v>113</v>
      </c>
      <c r="C78" s="155">
        <v>2431924</v>
      </c>
      <c r="D78" s="155">
        <v>2402918</v>
      </c>
      <c r="E78" s="143"/>
    </row>
    <row r="79" spans="1:7">
      <c r="B79" s="149" t="s">
        <v>114</v>
      </c>
      <c r="C79" s="158">
        <f>+SUM(C76:C78)</f>
        <v>499317124</v>
      </c>
      <c r="D79" s="158">
        <f>+SUM(D76:D78)</f>
        <v>192904979</v>
      </c>
      <c r="E79" s="143"/>
    </row>
    <row r="80" spans="1:7" ht="15.75">
      <c r="A80" s="140"/>
      <c r="B80" s="143"/>
      <c r="C80" s="143"/>
      <c r="D80" s="143"/>
      <c r="E80" s="143"/>
    </row>
    <row r="81" spans="1:5" ht="15.75">
      <c r="A81" s="140"/>
      <c r="B81" s="143"/>
      <c r="C81" s="143"/>
      <c r="D81" s="143"/>
      <c r="E81" s="143"/>
    </row>
    <row r="82" spans="1:5" ht="15.75">
      <c r="A82" s="140"/>
      <c r="B82" s="143"/>
      <c r="C82" s="143"/>
      <c r="D82" s="143"/>
      <c r="E82" s="143"/>
    </row>
    <row r="83" spans="1:5" ht="15.75">
      <c r="A83" s="140" t="s">
        <v>115</v>
      </c>
      <c r="B83" s="143"/>
      <c r="C83" s="143"/>
      <c r="D83" s="143"/>
      <c r="E83" s="143"/>
    </row>
    <row r="84" spans="1:5" ht="15.75">
      <c r="A84" s="140"/>
      <c r="B84" s="143"/>
      <c r="C84" s="143"/>
      <c r="D84" s="143"/>
      <c r="E84" s="143"/>
    </row>
    <row r="85" spans="1:5" ht="15.75">
      <c r="A85" s="140"/>
      <c r="B85" s="143"/>
      <c r="C85" s="143"/>
      <c r="D85" s="143"/>
      <c r="E85" s="143"/>
    </row>
    <row r="86" spans="1:5" ht="30">
      <c r="B86" s="152" t="s">
        <v>116</v>
      </c>
      <c r="C86" s="151" t="s">
        <v>117</v>
      </c>
      <c r="D86" s="151" t="s">
        <v>118</v>
      </c>
      <c r="E86" s="151" t="s">
        <v>119</v>
      </c>
    </row>
    <row r="87" spans="1:5">
      <c r="B87" s="149" t="s">
        <v>120</v>
      </c>
      <c r="C87" s="152"/>
      <c r="D87" s="153"/>
      <c r="E87" s="152"/>
    </row>
    <row r="88" spans="1:5">
      <c r="B88" s="145" t="s">
        <v>121</v>
      </c>
      <c r="C88" s="154">
        <v>114155.913589</v>
      </c>
      <c r="D88" s="155">
        <v>39349601630.219559</v>
      </c>
      <c r="E88" s="155">
        <v>138</v>
      </c>
    </row>
    <row r="89" spans="1:5">
      <c r="B89" s="145" t="s">
        <v>122</v>
      </c>
      <c r="C89" s="154">
        <v>114696.172017</v>
      </c>
      <c r="D89" s="155">
        <v>40459686846.646263</v>
      </c>
      <c r="E89" s="155">
        <v>142</v>
      </c>
    </row>
    <row r="90" spans="1:5">
      <c r="B90" s="145" t="s">
        <v>123</v>
      </c>
      <c r="C90" s="154">
        <v>115217.35582700001</v>
      </c>
      <c r="D90" s="155">
        <v>46830016365.562492</v>
      </c>
      <c r="E90" s="155">
        <v>151</v>
      </c>
    </row>
    <row r="91" spans="1:5">
      <c r="B91" s="149" t="s">
        <v>124</v>
      </c>
      <c r="C91" s="152"/>
      <c r="D91" s="152"/>
      <c r="E91" s="152"/>
    </row>
    <row r="92" spans="1:5">
      <c r="B92" s="145" t="s">
        <v>125</v>
      </c>
      <c r="C92" s="154">
        <v>115735.008025</v>
      </c>
      <c r="D92" s="155">
        <v>43312420930.861389</v>
      </c>
      <c r="E92" s="155">
        <v>154</v>
      </c>
    </row>
    <row r="93" spans="1:5">
      <c r="B93" s="145" t="s">
        <v>126</v>
      </c>
      <c r="C93" s="154">
        <v>116263.05396999999</v>
      </c>
      <c r="D93" s="155">
        <v>45792055490.657158</v>
      </c>
      <c r="E93" s="155">
        <v>170</v>
      </c>
    </row>
    <row r="94" spans="1:5">
      <c r="B94" s="145" t="s">
        <v>127</v>
      </c>
      <c r="C94" s="154">
        <v>116796.994376</v>
      </c>
      <c r="D94" s="155">
        <v>57194267630.884422</v>
      </c>
      <c r="E94" s="155">
        <v>182</v>
      </c>
    </row>
    <row r="95" spans="1:5">
      <c r="B95" s="149" t="s">
        <v>128</v>
      </c>
      <c r="C95" s="152"/>
      <c r="D95" s="156"/>
      <c r="E95" s="152"/>
    </row>
    <row r="96" spans="1:5">
      <c r="B96" s="145" t="s">
        <v>129</v>
      </c>
      <c r="C96" s="154"/>
      <c r="D96" s="155"/>
      <c r="E96" s="146"/>
    </row>
    <row r="97" spans="1:6">
      <c r="B97" s="145" t="s">
        <v>130</v>
      </c>
      <c r="C97" s="154"/>
      <c r="D97" s="155"/>
      <c r="E97" s="146"/>
    </row>
    <row r="98" spans="1:6">
      <c r="B98" s="145" t="s">
        <v>131</v>
      </c>
      <c r="C98" s="154"/>
      <c r="D98" s="155"/>
      <c r="E98" s="146"/>
    </row>
    <row r="99" spans="1:6">
      <c r="B99" s="149" t="s">
        <v>132</v>
      </c>
      <c r="C99" s="152"/>
      <c r="D99" s="156"/>
      <c r="E99" s="152"/>
    </row>
    <row r="100" spans="1:6">
      <c r="B100" s="145" t="s">
        <v>133</v>
      </c>
      <c r="C100" s="154"/>
      <c r="D100" s="155"/>
      <c r="E100" s="146"/>
    </row>
    <row r="101" spans="1:6">
      <c r="B101" s="145" t="s">
        <v>134</v>
      </c>
      <c r="C101" s="154"/>
      <c r="D101" s="155"/>
      <c r="E101" s="146"/>
    </row>
    <row r="102" spans="1:6">
      <c r="B102" s="145" t="s">
        <v>135</v>
      </c>
      <c r="C102" s="154"/>
      <c r="D102" s="155"/>
      <c r="E102" s="146"/>
    </row>
    <row r="103" spans="1:6" ht="15.75">
      <c r="A103" s="140"/>
      <c r="B103" s="143"/>
      <c r="C103" s="143"/>
      <c r="D103" s="143"/>
      <c r="E103" s="143"/>
    </row>
    <row r="104" spans="1:6" ht="15.75">
      <c r="A104" s="140"/>
      <c r="B104" s="143"/>
      <c r="C104" s="143"/>
      <c r="D104" s="143"/>
      <c r="E104" s="143"/>
    </row>
    <row r="105" spans="1:6" ht="15.75">
      <c r="A105" s="140" t="s">
        <v>136</v>
      </c>
      <c r="B105" s="143"/>
      <c r="C105" s="143"/>
      <c r="D105" s="143"/>
      <c r="E105" s="143"/>
    </row>
    <row r="106" spans="1:6" ht="15.75">
      <c r="A106" s="140"/>
      <c r="B106" s="143"/>
      <c r="C106" s="143"/>
      <c r="D106" s="143"/>
      <c r="E106" s="143"/>
    </row>
    <row r="107" spans="1:6" ht="15.75">
      <c r="A107" s="140" t="s">
        <v>137</v>
      </c>
      <c r="B107" s="143"/>
      <c r="C107" s="143"/>
      <c r="D107" s="143"/>
      <c r="E107" s="143"/>
    </row>
    <row r="108" spans="1:6">
      <c r="A108" s="267" t="s">
        <v>138</v>
      </c>
      <c r="B108" s="267"/>
      <c r="C108" s="267"/>
      <c r="D108" s="267"/>
      <c r="E108" s="267"/>
      <c r="F108" s="267"/>
    </row>
    <row r="109" spans="1:6" ht="21" customHeight="1">
      <c r="A109" s="267"/>
      <c r="B109" s="267"/>
      <c r="C109" s="267"/>
      <c r="D109" s="267"/>
      <c r="E109" s="267"/>
      <c r="F109" s="267"/>
    </row>
    <row r="110" spans="1:6">
      <c r="B110" s="276" t="s">
        <v>38</v>
      </c>
      <c r="C110" s="277"/>
      <c r="D110" s="278"/>
      <c r="E110" s="143"/>
    </row>
    <row r="111" spans="1:6" ht="30">
      <c r="B111" s="152" t="s">
        <v>17</v>
      </c>
      <c r="C111" s="151" t="s">
        <v>328</v>
      </c>
      <c r="D111" s="151" t="s">
        <v>329</v>
      </c>
      <c r="E111" s="143"/>
    </row>
    <row r="112" spans="1:6">
      <c r="B112" s="145"/>
      <c r="C112" s="145"/>
      <c r="D112" s="145"/>
      <c r="E112" s="143"/>
    </row>
    <row r="113" spans="1:6">
      <c r="B113" s="145" t="s">
        <v>284</v>
      </c>
      <c r="C113" s="150">
        <v>5000000</v>
      </c>
      <c r="D113" s="150">
        <v>5000000</v>
      </c>
      <c r="E113" s="143"/>
    </row>
    <row r="114" spans="1:6">
      <c r="B114" s="145" t="s">
        <v>285</v>
      </c>
      <c r="C114" s="150">
        <v>1411710834</v>
      </c>
      <c r="D114" s="150">
        <v>191225431</v>
      </c>
      <c r="E114" s="143"/>
      <c r="F114" s="183"/>
    </row>
    <row r="115" spans="1:6">
      <c r="B115" s="145" t="s">
        <v>139</v>
      </c>
      <c r="C115" s="150">
        <v>304192330.95849299</v>
      </c>
      <c r="D115" s="150">
        <v>0</v>
      </c>
      <c r="E115" s="143"/>
    </row>
    <row r="116" spans="1:6">
      <c r="B116" s="149" t="s">
        <v>114</v>
      </c>
      <c r="C116" s="157">
        <f>+SUM(C113:C115)</f>
        <v>1720903164.958493</v>
      </c>
      <c r="D116" s="157">
        <f>+SUM(D113:D115)</f>
        <v>196225431</v>
      </c>
      <c r="E116" s="143"/>
    </row>
    <row r="117" spans="1:6">
      <c r="B117" s="164"/>
      <c r="C117" s="165"/>
      <c r="D117" s="165"/>
      <c r="E117" s="143"/>
    </row>
    <row r="118" spans="1:6" ht="15.75">
      <c r="A118" s="140"/>
      <c r="B118" s="143"/>
      <c r="C118" s="143"/>
      <c r="D118" s="143"/>
      <c r="E118" s="143"/>
    </row>
    <row r="119" spans="1:6" ht="15.75">
      <c r="A119" s="262" t="s">
        <v>143</v>
      </c>
      <c r="B119" s="262"/>
      <c r="C119" s="262"/>
      <c r="D119" s="262"/>
      <c r="E119" s="262"/>
      <c r="F119" s="262"/>
    </row>
    <row r="120" spans="1:6">
      <c r="A120" s="144"/>
      <c r="B120" s="143"/>
      <c r="C120" s="143"/>
      <c r="D120" s="143"/>
      <c r="E120" s="143"/>
    </row>
    <row r="121" spans="1:6">
      <c r="A121" s="167" t="s">
        <v>277</v>
      </c>
      <c r="B121" s="143"/>
      <c r="C121" s="143"/>
      <c r="D121" s="143"/>
      <c r="E121" s="143"/>
    </row>
    <row r="122" spans="1:6" ht="15.75">
      <c r="A122" s="140"/>
      <c r="B122" s="143"/>
      <c r="C122" s="143"/>
      <c r="D122" s="143"/>
      <c r="E122" s="143"/>
    </row>
    <row r="123" spans="1:6" ht="15.75">
      <c r="A123" s="140" t="s">
        <v>140</v>
      </c>
      <c r="B123" s="143"/>
      <c r="C123" s="143"/>
      <c r="D123" s="143"/>
      <c r="E123" s="143"/>
    </row>
    <row r="124" spans="1:6" ht="15.75">
      <c r="A124" s="140"/>
      <c r="B124" s="143"/>
      <c r="C124" s="143"/>
      <c r="D124" s="143"/>
      <c r="E124" s="143"/>
    </row>
    <row r="125" spans="1:6">
      <c r="B125" s="152" t="s">
        <v>109</v>
      </c>
      <c r="C125" s="151" t="s">
        <v>90</v>
      </c>
      <c r="D125" s="151" t="s">
        <v>91</v>
      </c>
      <c r="E125" s="143"/>
    </row>
    <row r="126" spans="1:6" ht="15" customHeight="1">
      <c r="B126" s="145"/>
      <c r="C126" s="263" t="s">
        <v>141</v>
      </c>
      <c r="D126" s="264"/>
      <c r="E126" s="143"/>
    </row>
    <row r="127" spans="1:6">
      <c r="B127" s="145"/>
      <c r="C127" s="265"/>
      <c r="D127" s="266"/>
      <c r="E127" s="143"/>
    </row>
    <row r="128" spans="1:6">
      <c r="B128" s="152" t="s">
        <v>114</v>
      </c>
      <c r="C128" s="145"/>
      <c r="D128" s="145"/>
      <c r="E128" s="143"/>
    </row>
    <row r="129" spans="1:5" ht="15.75">
      <c r="A129" s="140"/>
      <c r="B129" s="143"/>
      <c r="C129" s="143"/>
      <c r="D129" s="143"/>
      <c r="E129" s="143"/>
    </row>
    <row r="130" spans="1:5">
      <c r="A130" s="144"/>
      <c r="B130" s="143"/>
      <c r="C130" s="143"/>
      <c r="D130" s="143"/>
      <c r="E130" s="143"/>
    </row>
    <row r="131" spans="1:5" ht="15.75">
      <c r="A131" s="140" t="s">
        <v>142</v>
      </c>
      <c r="B131" s="143"/>
      <c r="C131" s="143"/>
      <c r="D131" s="143"/>
      <c r="E131" s="143"/>
    </row>
    <row r="132" spans="1:5">
      <c r="A132" s="144"/>
      <c r="B132" s="143"/>
      <c r="C132" s="143"/>
      <c r="D132" s="143"/>
      <c r="E132" s="143"/>
    </row>
    <row r="133" spans="1:5">
      <c r="B133" s="151" t="s">
        <v>109</v>
      </c>
      <c r="C133" s="151" t="s">
        <v>90</v>
      </c>
      <c r="D133" s="151" t="s">
        <v>91</v>
      </c>
      <c r="E133" s="143"/>
    </row>
    <row r="134" spans="1:5">
      <c r="B134" s="145" t="s">
        <v>30</v>
      </c>
      <c r="C134" s="155">
        <v>91975333</v>
      </c>
      <c r="D134" s="155">
        <v>40537826</v>
      </c>
      <c r="E134" s="143"/>
    </row>
    <row r="135" spans="1:5">
      <c r="B135" s="145"/>
      <c r="C135" s="146"/>
      <c r="D135" s="146"/>
      <c r="E135" s="143"/>
    </row>
    <row r="136" spans="1:5">
      <c r="B136" s="152" t="s">
        <v>114</v>
      </c>
      <c r="C136" s="158">
        <f>SUM(C134:C135)</f>
        <v>91975333</v>
      </c>
      <c r="D136" s="158">
        <f>SUM(D134:D135)</f>
        <v>40537826</v>
      </c>
      <c r="E136" s="143"/>
    </row>
    <row r="137" spans="1:5">
      <c r="A137" s="139"/>
      <c r="B137" s="143"/>
      <c r="C137" s="143"/>
      <c r="D137" s="143"/>
      <c r="E137" s="143"/>
    </row>
    <row r="139" spans="1:5" ht="15.75">
      <c r="A139" s="170" t="s">
        <v>286</v>
      </c>
    </row>
    <row r="141" spans="1:5">
      <c r="A141" s="281" t="s">
        <v>365</v>
      </c>
      <c r="B141" s="281"/>
      <c r="C141" s="281"/>
      <c r="D141" s="281"/>
      <c r="E141" s="281"/>
    </row>
    <row r="142" spans="1:5">
      <c r="A142" s="281"/>
      <c r="B142" s="281"/>
      <c r="C142" s="281"/>
      <c r="D142" s="281"/>
      <c r="E142" s="281"/>
    </row>
    <row r="143" spans="1:5">
      <c r="A143" s="281"/>
      <c r="B143" s="281"/>
      <c r="C143" s="281"/>
      <c r="D143" s="281"/>
      <c r="E143" s="281"/>
    </row>
    <row r="144" spans="1:5">
      <c r="A144" s="281"/>
      <c r="B144" s="281"/>
      <c r="C144" s="281"/>
      <c r="D144" s="281"/>
      <c r="E144" s="281"/>
    </row>
    <row r="145" spans="1:5">
      <c r="A145" s="281"/>
      <c r="B145" s="281"/>
      <c r="C145" s="281"/>
      <c r="D145" s="281"/>
      <c r="E145" s="281"/>
    </row>
    <row r="146" spans="1:5">
      <c r="A146" s="281"/>
      <c r="B146" s="281"/>
      <c r="C146" s="281"/>
      <c r="D146" s="281"/>
      <c r="E146" s="281"/>
    </row>
    <row r="147" spans="1:5">
      <c r="A147" s="281"/>
      <c r="B147" s="281"/>
      <c r="C147" s="281"/>
      <c r="D147" s="281"/>
      <c r="E147" s="281"/>
    </row>
    <row r="148" spans="1:5">
      <c r="A148" s="281"/>
      <c r="B148" s="281"/>
      <c r="C148" s="281"/>
      <c r="D148" s="281"/>
      <c r="E148" s="281"/>
    </row>
    <row r="149" spans="1:5">
      <c r="A149" s="281"/>
      <c r="B149" s="281"/>
      <c r="C149" s="281"/>
      <c r="D149" s="281"/>
      <c r="E149" s="281"/>
    </row>
    <row r="150" spans="1:5">
      <c r="A150" s="281"/>
      <c r="B150" s="281"/>
      <c r="C150" s="281"/>
      <c r="D150" s="281"/>
      <c r="E150" s="281"/>
    </row>
    <row r="151" spans="1:5">
      <c r="A151" s="281"/>
      <c r="B151" s="281"/>
      <c r="C151" s="281"/>
      <c r="D151" s="281"/>
      <c r="E151" s="281"/>
    </row>
    <row r="152" spans="1:5">
      <c r="A152" s="281"/>
      <c r="B152" s="281"/>
      <c r="C152" s="281"/>
      <c r="D152" s="281"/>
      <c r="E152" s="281"/>
    </row>
    <row r="153" spans="1:5">
      <c r="A153" s="281"/>
      <c r="B153" s="281"/>
      <c r="C153" s="281"/>
      <c r="D153" s="281"/>
      <c r="E153" s="281"/>
    </row>
    <row r="154" spans="1:5">
      <c r="A154" s="281"/>
      <c r="B154" s="281"/>
      <c r="C154" s="281"/>
      <c r="D154" s="281"/>
      <c r="E154" s="281"/>
    </row>
    <row r="155" spans="1:5">
      <c r="A155" s="281"/>
      <c r="B155" s="281"/>
      <c r="C155" s="281"/>
      <c r="D155" s="281"/>
      <c r="E155" s="281"/>
    </row>
    <row r="156" spans="1:5">
      <c r="A156" s="281"/>
      <c r="B156" s="281"/>
      <c r="C156" s="281"/>
      <c r="D156" s="281"/>
      <c r="E156" s="281"/>
    </row>
    <row r="157" spans="1:5">
      <c r="A157" s="281"/>
      <c r="B157" s="281"/>
      <c r="C157" s="281"/>
      <c r="D157" s="281"/>
      <c r="E157" s="281"/>
    </row>
    <row r="158" spans="1:5">
      <c r="A158" s="281"/>
      <c r="B158" s="281"/>
      <c r="C158" s="281"/>
      <c r="D158" s="281"/>
      <c r="E158" s="281"/>
    </row>
    <row r="159" spans="1:5">
      <c r="A159" s="281"/>
      <c r="B159" s="281"/>
      <c r="C159" s="281"/>
      <c r="D159" s="281"/>
      <c r="E159" s="281"/>
    </row>
    <row r="160" spans="1:5">
      <c r="A160" s="281"/>
      <c r="B160" s="281"/>
      <c r="C160" s="281"/>
      <c r="D160" s="281"/>
      <c r="E160" s="281"/>
    </row>
    <row r="161" spans="1:5">
      <c r="A161" s="281"/>
      <c r="B161" s="281"/>
      <c r="C161" s="281"/>
      <c r="D161" s="281"/>
      <c r="E161" s="281"/>
    </row>
    <row r="162" spans="1:5">
      <c r="A162" s="281"/>
      <c r="B162" s="281"/>
      <c r="C162" s="281"/>
      <c r="D162" s="281"/>
      <c r="E162" s="281"/>
    </row>
  </sheetData>
  <mergeCells count="40">
    <mergeCell ref="A141:E162"/>
    <mergeCell ref="A27:G28"/>
    <mergeCell ref="A2:G2"/>
    <mergeCell ref="A3:G3"/>
    <mergeCell ref="A4:G4"/>
    <mergeCell ref="A5:G5"/>
    <mergeCell ref="A6:G7"/>
    <mergeCell ref="A8:G8"/>
    <mergeCell ref="A9:G10"/>
    <mergeCell ref="A11:G12"/>
    <mergeCell ref="A13:G13"/>
    <mergeCell ref="A14:G15"/>
    <mergeCell ref="A16:G17"/>
    <mergeCell ref="A18:G19"/>
    <mergeCell ref="A20:G20"/>
    <mergeCell ref="A21:G22"/>
    <mergeCell ref="A44:G44"/>
    <mergeCell ref="A29:G29"/>
    <mergeCell ref="A30:G31"/>
    <mergeCell ref="A32:G32"/>
    <mergeCell ref="A33:G34"/>
    <mergeCell ref="A35:G35"/>
    <mergeCell ref="A36:G37"/>
    <mergeCell ref="A38:G38"/>
    <mergeCell ref="A39:G40"/>
    <mergeCell ref="A41:G41"/>
    <mergeCell ref="A42:G42"/>
    <mergeCell ref="A43:G43"/>
    <mergeCell ref="A119:F119"/>
    <mergeCell ref="C126:D127"/>
    <mergeCell ref="A45:G46"/>
    <mergeCell ref="C52:E53"/>
    <mergeCell ref="C59:F60"/>
    <mergeCell ref="A63:G63"/>
    <mergeCell ref="A66:G66"/>
    <mergeCell ref="A68:G69"/>
    <mergeCell ref="A70:G71"/>
    <mergeCell ref="A72:G73"/>
    <mergeCell ref="A108:F109"/>
    <mergeCell ref="B110:D110"/>
  </mergeCells>
  <hyperlinks>
    <hyperlink ref="A121" location="'7'!A1" display="Ver Cuadro" xr:uid="{00000000-0004-0000-0600-000000000000}"/>
  </hyperlinks>
  <pageMargins left="0.35539215686274511"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11"/>
  <sheetViews>
    <sheetView showGridLines="0" zoomScale="70" zoomScaleNormal="70" workbookViewId="0">
      <pane ySplit="4" topLeftCell="A23" activePane="bottomLeft" state="frozen"/>
      <selection pane="bottomLeft" activeCell="C32" sqref="C32"/>
    </sheetView>
  </sheetViews>
  <sheetFormatPr baseColWidth="10" defaultColWidth="11.42578125" defaultRowHeight="15"/>
  <cols>
    <col min="1" max="1" width="24.42578125" style="162" customWidth="1"/>
    <col min="2" max="2" width="47.85546875" style="162" bestFit="1" customWidth="1"/>
    <col min="3" max="3" width="23.85546875" style="162" bestFit="1" customWidth="1"/>
    <col min="4" max="4" width="13.28515625" style="162" customWidth="1"/>
    <col min="5" max="5" width="19.7109375" style="162" customWidth="1"/>
    <col min="6" max="6" width="22.140625" style="162" bestFit="1" customWidth="1"/>
    <col min="7" max="7" width="11.42578125" style="162" bestFit="1" customWidth="1"/>
    <col min="8" max="9" width="17.140625" style="162" bestFit="1" customWidth="1"/>
    <col min="10" max="10" width="21.28515625" style="162" bestFit="1" customWidth="1"/>
    <col min="11" max="11" width="17.140625" style="162" bestFit="1" customWidth="1"/>
    <col min="12" max="16384" width="11.42578125" style="162"/>
  </cols>
  <sheetData>
    <row r="1" spans="1:15">
      <c r="A1" s="283" t="s">
        <v>150</v>
      </c>
      <c r="B1" s="283"/>
    </row>
    <row r="2" spans="1:15" ht="18.75">
      <c r="A2" s="284" t="str">
        <f>+"COMPOSICIÓN DE LAS INVERSIONES DEL FONDO MUTUO CORTO PLAZO GUARANÍES CORRESPONDIENTE AL "&amp;UPPER(TEXT(Indice!$N$3,"DD \D\E MMMM \D\E YYYY"))</f>
        <v>COMPOSICIÓN DE LAS INVERSIONES DEL FONDO MUTUO CORTO PLAZO GUARANÍES CORRESPONDIENTE AL 30 DE JUNIO DE 2020</v>
      </c>
      <c r="B2" s="285"/>
      <c r="C2" s="285"/>
      <c r="D2" s="285"/>
      <c r="E2" s="285"/>
      <c r="F2" s="285"/>
      <c r="G2" s="285"/>
      <c r="H2" s="285"/>
      <c r="I2" s="285"/>
    </row>
    <row r="3" spans="1:15" ht="15" customHeight="1">
      <c r="A3"/>
      <c r="B3"/>
      <c r="C3"/>
      <c r="D3"/>
      <c r="E3"/>
      <c r="F3"/>
      <c r="G3"/>
      <c r="H3"/>
      <c r="I3"/>
      <c r="J3"/>
      <c r="K3"/>
      <c r="L3"/>
      <c r="M3"/>
      <c r="N3"/>
      <c r="O3"/>
    </row>
    <row r="4" spans="1:15" ht="56.25">
      <c r="A4" s="173" t="s">
        <v>151</v>
      </c>
      <c r="B4" s="173" t="s">
        <v>152</v>
      </c>
      <c r="C4" s="173" t="s">
        <v>169</v>
      </c>
      <c r="D4" s="173" t="s">
        <v>170</v>
      </c>
      <c r="E4" s="184" t="s">
        <v>171</v>
      </c>
      <c r="F4" s="173" t="s">
        <v>153</v>
      </c>
      <c r="G4" s="173" t="s">
        <v>172</v>
      </c>
      <c r="H4" s="173" t="s">
        <v>173</v>
      </c>
      <c r="I4" s="173" t="s">
        <v>174</v>
      </c>
      <c r="J4" s="173" t="s">
        <v>175</v>
      </c>
      <c r="K4" s="173" t="s">
        <v>176</v>
      </c>
      <c r="L4" s="173" t="s">
        <v>177</v>
      </c>
      <c r="M4" s="173" t="s">
        <v>178</v>
      </c>
      <c r="N4" s="173" t="s">
        <v>179</v>
      </c>
      <c r="O4" s="173" t="s">
        <v>180</v>
      </c>
    </row>
    <row r="5" spans="1:15" ht="16.5" customHeight="1">
      <c r="A5" s="163" t="s">
        <v>155</v>
      </c>
      <c r="B5" s="163" t="s">
        <v>159</v>
      </c>
      <c r="C5" s="163" t="s">
        <v>186</v>
      </c>
      <c r="D5" s="163" t="s">
        <v>182</v>
      </c>
      <c r="E5" s="185" t="s">
        <v>192</v>
      </c>
      <c r="F5" s="163" t="s">
        <v>193</v>
      </c>
      <c r="G5" s="163" t="s">
        <v>183</v>
      </c>
      <c r="H5" s="237">
        <v>1055836263</v>
      </c>
      <c r="I5" s="237">
        <v>786898552</v>
      </c>
      <c r="J5" s="237">
        <v>940712463.14794302</v>
      </c>
      <c r="K5" s="237">
        <v>1055836263</v>
      </c>
      <c r="L5" s="186">
        <v>0.1</v>
      </c>
      <c r="M5" s="187" t="s">
        <v>184</v>
      </c>
      <c r="N5" s="186">
        <f t="shared" ref="N5:N36" si="0">+J5/$C$111</f>
        <v>1.6447670406621297E-2</v>
      </c>
      <c r="O5" s="186">
        <f>+SUMIFS($N$5:$N$106,$B$5:$B$106,B5)</f>
        <v>9.1717534657898836E-2</v>
      </c>
    </row>
    <row r="6" spans="1:15" ht="16.5" customHeight="1">
      <c r="A6" s="163" t="s">
        <v>155</v>
      </c>
      <c r="B6" s="163" t="s">
        <v>159</v>
      </c>
      <c r="C6" s="163" t="s">
        <v>186</v>
      </c>
      <c r="D6" s="163" t="s">
        <v>182</v>
      </c>
      <c r="E6" s="185" t="s">
        <v>217</v>
      </c>
      <c r="F6" s="163" t="s">
        <v>218</v>
      </c>
      <c r="G6" s="163" t="s">
        <v>183</v>
      </c>
      <c r="H6" s="237">
        <v>228920578</v>
      </c>
      <c r="I6" s="237">
        <v>175149195</v>
      </c>
      <c r="J6" s="237">
        <v>200873519.69726101</v>
      </c>
      <c r="K6" s="237">
        <v>228920578</v>
      </c>
      <c r="L6" s="186">
        <v>7.2499999999999995E-2</v>
      </c>
      <c r="M6" s="187" t="s">
        <v>184</v>
      </c>
      <c r="N6" s="186">
        <f t="shared" si="0"/>
        <v>3.5121267920088196E-3</v>
      </c>
      <c r="O6" s="186">
        <f t="shared" ref="O6:O69" si="1">+SUMIFS($N$5:$N$106,$B$5:$B$106,B6)</f>
        <v>9.1717534657898836E-2</v>
      </c>
    </row>
    <row r="7" spans="1:15" ht="16.5" customHeight="1">
      <c r="A7" s="163" t="s">
        <v>155</v>
      </c>
      <c r="B7" s="163" t="s">
        <v>194</v>
      </c>
      <c r="C7" s="163" t="s">
        <v>186</v>
      </c>
      <c r="D7" s="163" t="s">
        <v>182</v>
      </c>
      <c r="E7" s="185" t="s">
        <v>209</v>
      </c>
      <c r="F7" s="163" t="s">
        <v>210</v>
      </c>
      <c r="G7" s="163" t="s">
        <v>183</v>
      </c>
      <c r="H7" s="237">
        <v>324343150</v>
      </c>
      <c r="I7" s="237">
        <v>255021312</v>
      </c>
      <c r="J7" s="237">
        <v>301010185.39374697</v>
      </c>
      <c r="K7" s="237">
        <v>324343150</v>
      </c>
      <c r="L7" s="186">
        <v>8.2500000000000004E-2</v>
      </c>
      <c r="M7" s="187" t="s">
        <v>184</v>
      </c>
      <c r="N7" s="186">
        <f t="shared" si="0"/>
        <v>5.2629432609246785E-3</v>
      </c>
      <c r="O7" s="186">
        <f t="shared" si="1"/>
        <v>2.1074775180620706E-2</v>
      </c>
    </row>
    <row r="8" spans="1:15" ht="16.5" customHeight="1">
      <c r="A8" s="163" t="s">
        <v>157</v>
      </c>
      <c r="B8" s="163" t="s">
        <v>194</v>
      </c>
      <c r="C8" s="163" t="s">
        <v>186</v>
      </c>
      <c r="D8" s="163" t="s">
        <v>182</v>
      </c>
      <c r="E8" s="185" t="s">
        <v>203</v>
      </c>
      <c r="F8" s="163" t="s">
        <v>204</v>
      </c>
      <c r="G8" s="163" t="s">
        <v>183</v>
      </c>
      <c r="H8" s="237">
        <v>50648763</v>
      </c>
      <c r="I8" s="237">
        <v>26931950</v>
      </c>
      <c r="J8" s="237">
        <v>34859778.191169001</v>
      </c>
      <c r="K8" s="237">
        <v>50648763</v>
      </c>
      <c r="L8" s="186">
        <v>0.13750000000000001</v>
      </c>
      <c r="M8" s="187" t="s">
        <v>184</v>
      </c>
      <c r="N8" s="186">
        <f t="shared" si="0"/>
        <v>6.0949776323533406E-4</v>
      </c>
      <c r="O8" s="186">
        <f t="shared" si="1"/>
        <v>2.1074775180620706E-2</v>
      </c>
    </row>
    <row r="9" spans="1:15" ht="16.5" customHeight="1">
      <c r="A9" s="163" t="s">
        <v>157</v>
      </c>
      <c r="B9" s="163" t="s">
        <v>194</v>
      </c>
      <c r="C9" s="163" t="s">
        <v>186</v>
      </c>
      <c r="D9" s="163" t="s">
        <v>182</v>
      </c>
      <c r="E9" s="185" t="s">
        <v>195</v>
      </c>
      <c r="F9" s="163" t="s">
        <v>196</v>
      </c>
      <c r="G9" s="163" t="s">
        <v>183</v>
      </c>
      <c r="H9" s="237">
        <v>31368768</v>
      </c>
      <c r="I9" s="237">
        <v>14846700</v>
      </c>
      <c r="J9" s="237">
        <v>20268905.461021401</v>
      </c>
      <c r="K9" s="237">
        <v>31368768</v>
      </c>
      <c r="L9" s="186">
        <v>0.14249999999999999</v>
      </c>
      <c r="M9" s="187" t="s">
        <v>184</v>
      </c>
      <c r="N9" s="186">
        <f t="shared" si="0"/>
        <v>3.5438700940588835E-4</v>
      </c>
      <c r="O9" s="186">
        <f t="shared" si="1"/>
        <v>2.1074775180620706E-2</v>
      </c>
    </row>
    <row r="10" spans="1:15" ht="16.5" customHeight="1">
      <c r="A10" s="163" t="s">
        <v>155</v>
      </c>
      <c r="B10" s="163" t="s">
        <v>185</v>
      </c>
      <c r="C10" s="163" t="s">
        <v>186</v>
      </c>
      <c r="D10" s="163" t="s">
        <v>182</v>
      </c>
      <c r="E10" s="185" t="s">
        <v>211</v>
      </c>
      <c r="F10" s="163" t="s">
        <v>212</v>
      </c>
      <c r="G10" s="163" t="s">
        <v>183</v>
      </c>
      <c r="H10" s="237">
        <v>259601141</v>
      </c>
      <c r="I10" s="238">
        <v>176425027</v>
      </c>
      <c r="J10" s="237">
        <v>210692961.58753499</v>
      </c>
      <c r="K10" s="237">
        <v>259601141</v>
      </c>
      <c r="L10" s="186">
        <v>0.1</v>
      </c>
      <c r="M10" s="187" t="s">
        <v>184</v>
      </c>
      <c r="N10" s="186">
        <f t="shared" si="0"/>
        <v>3.683812562225725E-3</v>
      </c>
      <c r="O10" s="186">
        <f t="shared" si="1"/>
        <v>9.4256234514836446E-2</v>
      </c>
    </row>
    <row r="11" spans="1:15" ht="16.5" customHeight="1">
      <c r="A11" s="163" t="s">
        <v>155</v>
      </c>
      <c r="B11" s="163" t="s">
        <v>185</v>
      </c>
      <c r="C11" s="163" t="s">
        <v>186</v>
      </c>
      <c r="D11" s="163" t="s">
        <v>182</v>
      </c>
      <c r="E11" s="185" t="s">
        <v>216</v>
      </c>
      <c r="F11" s="163" t="s">
        <v>213</v>
      </c>
      <c r="G11" s="163" t="s">
        <v>183</v>
      </c>
      <c r="H11" s="237">
        <v>821752737</v>
      </c>
      <c r="I11" s="237">
        <v>567356890</v>
      </c>
      <c r="J11" s="237">
        <v>675167905.47960401</v>
      </c>
      <c r="K11" s="237">
        <v>821752737</v>
      </c>
      <c r="L11" s="186">
        <v>0.16500000000000001</v>
      </c>
      <c r="M11" s="187" t="s">
        <v>184</v>
      </c>
      <c r="N11" s="186">
        <f t="shared" si="0"/>
        <v>1.1804817745580273E-2</v>
      </c>
      <c r="O11" s="186">
        <f t="shared" si="1"/>
        <v>9.4256234514836446E-2</v>
      </c>
    </row>
    <row r="12" spans="1:15" ht="16.5" customHeight="1">
      <c r="A12" s="163" t="s">
        <v>155</v>
      </c>
      <c r="B12" s="163" t="s">
        <v>185</v>
      </c>
      <c r="C12" s="163" t="s">
        <v>186</v>
      </c>
      <c r="D12" s="163" t="s">
        <v>182</v>
      </c>
      <c r="E12" s="185" t="s">
        <v>211</v>
      </c>
      <c r="F12" s="163" t="s">
        <v>213</v>
      </c>
      <c r="G12" s="163" t="s">
        <v>183</v>
      </c>
      <c r="H12" s="237">
        <v>798072823</v>
      </c>
      <c r="I12" s="237">
        <v>544720041</v>
      </c>
      <c r="J12" s="237">
        <v>650588091.30646205</v>
      </c>
      <c r="K12" s="237">
        <v>798072823</v>
      </c>
      <c r="L12" s="186">
        <v>0.12</v>
      </c>
      <c r="M12" s="187" t="s">
        <v>184</v>
      </c>
      <c r="N12" s="186">
        <f t="shared" si="0"/>
        <v>1.1375057645641789E-2</v>
      </c>
      <c r="O12" s="186">
        <f t="shared" si="1"/>
        <v>9.4256234514836446E-2</v>
      </c>
    </row>
    <row r="13" spans="1:15" ht="16.5" customHeight="1">
      <c r="A13" s="163" t="s">
        <v>155</v>
      </c>
      <c r="B13" s="163" t="s">
        <v>185</v>
      </c>
      <c r="C13" s="163" t="s">
        <v>186</v>
      </c>
      <c r="D13" s="163" t="s">
        <v>182</v>
      </c>
      <c r="E13" s="185" t="s">
        <v>197</v>
      </c>
      <c r="F13" s="163" t="s">
        <v>198</v>
      </c>
      <c r="G13" s="163" t="s">
        <v>183</v>
      </c>
      <c r="H13" s="237">
        <v>7868315</v>
      </c>
      <c r="I13" s="237">
        <v>6496777</v>
      </c>
      <c r="J13" s="237">
        <v>7603182.7573982598</v>
      </c>
      <c r="K13" s="237">
        <v>7868315</v>
      </c>
      <c r="L13" s="186">
        <v>0.08</v>
      </c>
      <c r="M13" s="187" t="s">
        <v>184</v>
      </c>
      <c r="N13" s="186">
        <f t="shared" si="0"/>
        <v>1.3293609783431316E-4</v>
      </c>
      <c r="O13" s="186">
        <f t="shared" si="1"/>
        <v>9.4256234514836446E-2</v>
      </c>
    </row>
    <row r="14" spans="1:15" ht="16.5" customHeight="1">
      <c r="A14" s="163" t="s">
        <v>155</v>
      </c>
      <c r="B14" s="163" t="s">
        <v>185</v>
      </c>
      <c r="C14" s="163" t="s">
        <v>186</v>
      </c>
      <c r="D14" s="163" t="s">
        <v>182</v>
      </c>
      <c r="E14" s="185" t="s">
        <v>197</v>
      </c>
      <c r="F14" s="163" t="s">
        <v>199</v>
      </c>
      <c r="G14" s="163" t="s">
        <v>183</v>
      </c>
      <c r="H14" s="237">
        <v>13756270</v>
      </c>
      <c r="I14" s="237">
        <v>11160707</v>
      </c>
      <c r="J14" s="237">
        <v>13250618.4122336</v>
      </c>
      <c r="K14" s="237">
        <v>13756270</v>
      </c>
      <c r="L14" s="186">
        <v>0.08</v>
      </c>
      <c r="M14" s="187" t="s">
        <v>184</v>
      </c>
      <c r="N14" s="186">
        <f t="shared" si="0"/>
        <v>2.3167738588156751E-4</v>
      </c>
      <c r="O14" s="186">
        <f t="shared" si="1"/>
        <v>9.4256234514836446E-2</v>
      </c>
    </row>
    <row r="15" spans="1:15" ht="16.5" customHeight="1">
      <c r="A15" s="163" t="s">
        <v>155</v>
      </c>
      <c r="B15" s="163" t="s">
        <v>185</v>
      </c>
      <c r="C15" s="163" t="s">
        <v>186</v>
      </c>
      <c r="D15" s="163" t="s">
        <v>182</v>
      </c>
      <c r="E15" s="185" t="s">
        <v>197</v>
      </c>
      <c r="F15" s="163" t="s">
        <v>200</v>
      </c>
      <c r="G15" s="163" t="s">
        <v>183</v>
      </c>
      <c r="H15" s="237">
        <v>12805680</v>
      </c>
      <c r="I15" s="237">
        <v>10354851</v>
      </c>
      <c r="J15" s="237">
        <v>12126868.5360315</v>
      </c>
      <c r="K15" s="237">
        <v>12805680</v>
      </c>
      <c r="L15" s="186">
        <v>7.0000000000000007E-2</v>
      </c>
      <c r="M15" s="187" t="s">
        <v>184</v>
      </c>
      <c r="N15" s="186">
        <f t="shared" si="0"/>
        <v>2.1202943998170878E-4</v>
      </c>
      <c r="O15" s="186">
        <f t="shared" si="1"/>
        <v>9.4256234514836446E-2</v>
      </c>
    </row>
    <row r="16" spans="1:15" ht="16.5" customHeight="1">
      <c r="A16" s="163" t="s">
        <v>155</v>
      </c>
      <c r="B16" s="163" t="s">
        <v>185</v>
      </c>
      <c r="C16" s="163" t="s">
        <v>186</v>
      </c>
      <c r="D16" s="163" t="s">
        <v>182</v>
      </c>
      <c r="E16" s="185" t="s">
        <v>197</v>
      </c>
      <c r="F16" s="163" t="s">
        <v>201</v>
      </c>
      <c r="G16" s="163" t="s">
        <v>183</v>
      </c>
      <c r="H16" s="237">
        <v>7337112</v>
      </c>
      <c r="I16" s="237">
        <v>5909212</v>
      </c>
      <c r="J16" s="237">
        <v>7015735.8837243496</v>
      </c>
      <c r="K16" s="237">
        <v>7337112</v>
      </c>
      <c r="L16" s="186">
        <v>0.08</v>
      </c>
      <c r="M16" s="187" t="s">
        <v>184</v>
      </c>
      <c r="N16" s="186">
        <f t="shared" si="0"/>
        <v>1.2266501826632722E-4</v>
      </c>
      <c r="O16" s="186">
        <f t="shared" si="1"/>
        <v>9.4256234514836446E-2</v>
      </c>
    </row>
    <row r="17" spans="1:15" ht="16.5" customHeight="1">
      <c r="A17" s="163" t="s">
        <v>155</v>
      </c>
      <c r="B17" s="163" t="s">
        <v>185</v>
      </c>
      <c r="C17" s="163" t="s">
        <v>186</v>
      </c>
      <c r="D17" s="163" t="s">
        <v>182</v>
      </c>
      <c r="E17" s="185" t="s">
        <v>197</v>
      </c>
      <c r="F17" s="163" t="s">
        <v>202</v>
      </c>
      <c r="G17" s="163" t="s">
        <v>183</v>
      </c>
      <c r="H17" s="237">
        <v>8047015</v>
      </c>
      <c r="I17" s="237">
        <v>6579065</v>
      </c>
      <c r="J17" s="237">
        <v>7682661.88411122</v>
      </c>
      <c r="K17" s="237">
        <v>8047015</v>
      </c>
      <c r="L17" s="186">
        <v>7.0000000000000007E-2</v>
      </c>
      <c r="M17" s="187" t="s">
        <v>184</v>
      </c>
      <c r="N17" s="186">
        <f t="shared" si="0"/>
        <v>1.3432573232050502E-4</v>
      </c>
      <c r="O17" s="186">
        <f t="shared" si="1"/>
        <v>9.4256234514836446E-2</v>
      </c>
    </row>
    <row r="18" spans="1:15" ht="16.5" customHeight="1">
      <c r="A18" s="163" t="s">
        <v>157</v>
      </c>
      <c r="B18" s="163" t="s">
        <v>185</v>
      </c>
      <c r="C18" s="163" t="s">
        <v>186</v>
      </c>
      <c r="D18" s="163" t="s">
        <v>182</v>
      </c>
      <c r="E18" s="185" t="s">
        <v>187</v>
      </c>
      <c r="F18" s="163" t="s">
        <v>188</v>
      </c>
      <c r="G18" s="163" t="s">
        <v>183</v>
      </c>
      <c r="H18" s="237">
        <v>118115068.4931</v>
      </c>
      <c r="I18" s="237">
        <v>85708609</v>
      </c>
      <c r="J18" s="237">
        <v>108311805.67863099</v>
      </c>
      <c r="K18" s="237">
        <v>118115068.4931</v>
      </c>
      <c r="L18" s="186">
        <v>0.12</v>
      </c>
      <c r="M18" s="187" t="s">
        <v>184</v>
      </c>
      <c r="N18" s="186">
        <f t="shared" si="0"/>
        <v>1.8937528211189097E-3</v>
      </c>
      <c r="O18" s="186">
        <f t="shared" si="1"/>
        <v>9.4256234514836446E-2</v>
      </c>
    </row>
    <row r="19" spans="1:15" ht="16.5" customHeight="1">
      <c r="A19" s="163" t="s">
        <v>155</v>
      </c>
      <c r="B19" s="163" t="s">
        <v>185</v>
      </c>
      <c r="C19" s="163" t="s">
        <v>186</v>
      </c>
      <c r="D19" s="163" t="s">
        <v>182</v>
      </c>
      <c r="E19" s="185" t="s">
        <v>214</v>
      </c>
      <c r="F19" s="163" t="s">
        <v>215</v>
      </c>
      <c r="G19" s="163" t="s">
        <v>183</v>
      </c>
      <c r="H19" s="237">
        <v>116642539</v>
      </c>
      <c r="I19" s="237">
        <v>79318997</v>
      </c>
      <c r="J19" s="237">
        <v>94680678.186354101</v>
      </c>
      <c r="K19" s="237">
        <v>116642539</v>
      </c>
      <c r="L19" s="186">
        <v>0.12</v>
      </c>
      <c r="M19" s="187" t="s">
        <v>184</v>
      </c>
      <c r="N19" s="186">
        <f t="shared" si="0"/>
        <v>1.6554225118622912E-3</v>
      </c>
      <c r="O19" s="186">
        <f t="shared" si="1"/>
        <v>9.4256234514836446E-2</v>
      </c>
    </row>
    <row r="20" spans="1:15" ht="16.5" customHeight="1">
      <c r="A20" s="163" t="s">
        <v>155</v>
      </c>
      <c r="B20" s="163" t="s">
        <v>160</v>
      </c>
      <c r="C20" s="163" t="s">
        <v>181</v>
      </c>
      <c r="D20" s="163" t="s">
        <v>182</v>
      </c>
      <c r="E20" s="185" t="s">
        <v>205</v>
      </c>
      <c r="F20" s="163" t="s">
        <v>206</v>
      </c>
      <c r="G20" s="163" t="s">
        <v>183</v>
      </c>
      <c r="H20" s="237">
        <v>217852054</v>
      </c>
      <c r="I20" s="237">
        <v>169764440</v>
      </c>
      <c r="J20" s="237">
        <v>203511401.04815099</v>
      </c>
      <c r="K20" s="237">
        <v>217852054</v>
      </c>
      <c r="L20" s="186">
        <v>0.09</v>
      </c>
      <c r="M20" s="187" t="s">
        <v>184</v>
      </c>
      <c r="N20" s="186">
        <f t="shared" si="0"/>
        <v>3.5582482209585578E-3</v>
      </c>
      <c r="O20" s="186">
        <f t="shared" si="1"/>
        <v>7.024348678576206E-2</v>
      </c>
    </row>
    <row r="21" spans="1:15" ht="16.5" customHeight="1">
      <c r="A21" s="163" t="s">
        <v>155</v>
      </c>
      <c r="B21" s="163" t="s">
        <v>161</v>
      </c>
      <c r="C21" s="163" t="s">
        <v>181</v>
      </c>
      <c r="D21" s="163" t="s">
        <v>182</v>
      </c>
      <c r="E21" s="185" t="s">
        <v>207</v>
      </c>
      <c r="F21" s="163" t="s">
        <v>208</v>
      </c>
      <c r="G21" s="163" t="s">
        <v>183</v>
      </c>
      <c r="H21" s="237">
        <v>258082208</v>
      </c>
      <c r="I21" s="237">
        <v>171833538</v>
      </c>
      <c r="J21" s="237">
        <v>207250711.52149501</v>
      </c>
      <c r="K21" s="237">
        <v>258082208</v>
      </c>
      <c r="L21" s="186">
        <v>0.1</v>
      </c>
      <c r="M21" s="187" t="s">
        <v>184</v>
      </c>
      <c r="N21" s="186">
        <f t="shared" si="0"/>
        <v>3.6236273337299355E-3</v>
      </c>
      <c r="O21" s="186">
        <f t="shared" si="1"/>
        <v>5.3683437467295335E-2</v>
      </c>
    </row>
    <row r="22" spans="1:15" ht="16.5" customHeight="1">
      <c r="A22" s="163" t="s">
        <v>155</v>
      </c>
      <c r="B22" s="163" t="s">
        <v>156</v>
      </c>
      <c r="C22" s="163" t="s">
        <v>181</v>
      </c>
      <c r="D22" s="163" t="s">
        <v>182</v>
      </c>
      <c r="E22" s="185" t="s">
        <v>187</v>
      </c>
      <c r="F22" s="163" t="s">
        <v>189</v>
      </c>
      <c r="G22" s="163" t="s">
        <v>183</v>
      </c>
      <c r="H22" s="237">
        <v>154315070</v>
      </c>
      <c r="I22" s="237">
        <v>121476920.76872881</v>
      </c>
      <c r="J22" s="237">
        <v>153676541.489795</v>
      </c>
      <c r="K22" s="237">
        <v>154315070</v>
      </c>
      <c r="L22" s="186">
        <v>0.1</v>
      </c>
      <c r="M22" s="187" t="s">
        <v>184</v>
      </c>
      <c r="N22" s="186">
        <f t="shared" si="0"/>
        <v>2.6869220964664733E-3</v>
      </c>
      <c r="O22" s="186">
        <f t="shared" si="1"/>
        <v>7.059187071725751E-3</v>
      </c>
    </row>
    <row r="23" spans="1:15" ht="16.5" customHeight="1">
      <c r="A23" s="163" t="s">
        <v>219</v>
      </c>
      <c r="B23" s="163" t="s">
        <v>159</v>
      </c>
      <c r="C23" s="163" t="s">
        <v>186</v>
      </c>
      <c r="D23" s="163" t="s">
        <v>182</v>
      </c>
      <c r="E23" s="185" t="s">
        <v>220</v>
      </c>
      <c r="F23" s="163" t="s">
        <v>221</v>
      </c>
      <c r="G23" s="163" t="s">
        <v>183</v>
      </c>
      <c r="H23" s="237">
        <v>393500478.999955</v>
      </c>
      <c r="I23" s="237">
        <v>319474387</v>
      </c>
      <c r="J23" s="237">
        <v>360703013.99470299</v>
      </c>
      <c r="K23" s="237">
        <v>393500478.999955</v>
      </c>
      <c r="L23" s="186">
        <v>7.2499999999999995E-2</v>
      </c>
      <c r="M23" s="187" t="s">
        <v>184</v>
      </c>
      <c r="N23" s="186">
        <f t="shared" si="0"/>
        <v>6.3066287747553336E-3</v>
      </c>
      <c r="O23" s="186">
        <f t="shared" si="1"/>
        <v>9.1717534657898836E-2</v>
      </c>
    </row>
    <row r="24" spans="1:15" ht="16.5" customHeight="1">
      <c r="A24" s="163" t="s">
        <v>219</v>
      </c>
      <c r="B24" s="163" t="s">
        <v>159</v>
      </c>
      <c r="C24" s="163" t="s">
        <v>186</v>
      </c>
      <c r="D24" s="163" t="s">
        <v>182</v>
      </c>
      <c r="E24" s="185" t="s">
        <v>223</v>
      </c>
      <c r="F24" s="163" t="s">
        <v>224</v>
      </c>
      <c r="G24" s="163" t="s">
        <v>183</v>
      </c>
      <c r="H24" s="237">
        <v>81536987</v>
      </c>
      <c r="I24" s="237">
        <v>45127738</v>
      </c>
      <c r="J24" s="237">
        <v>51700672.646485403</v>
      </c>
      <c r="K24" s="237">
        <v>81536987</v>
      </c>
      <c r="L24" s="186">
        <v>0.09</v>
      </c>
      <c r="M24" s="187" t="s">
        <v>184</v>
      </c>
      <c r="N24" s="186">
        <f t="shared" si="0"/>
        <v>9.0394850371646482E-4</v>
      </c>
      <c r="O24" s="186">
        <f t="shared" si="1"/>
        <v>9.1717534657898836E-2</v>
      </c>
    </row>
    <row r="25" spans="1:15" ht="16.5" customHeight="1">
      <c r="A25" s="163" t="s">
        <v>155</v>
      </c>
      <c r="B25" s="163" t="s">
        <v>194</v>
      </c>
      <c r="C25" s="163" t="s">
        <v>186</v>
      </c>
      <c r="D25" s="163" t="s">
        <v>182</v>
      </c>
      <c r="E25" s="185" t="s">
        <v>225</v>
      </c>
      <c r="F25" s="163" t="s">
        <v>226</v>
      </c>
      <c r="G25" s="163" t="s">
        <v>183</v>
      </c>
      <c r="H25" s="237">
        <v>107313699</v>
      </c>
      <c r="I25" s="237">
        <v>89639264</v>
      </c>
      <c r="J25" s="237">
        <v>102018853.137464</v>
      </c>
      <c r="K25" s="237">
        <v>107313699</v>
      </c>
      <c r="L25" s="186">
        <v>9.5000000000000001E-2</v>
      </c>
      <c r="M25" s="187" t="s">
        <v>184</v>
      </c>
      <c r="N25" s="186">
        <f t="shared" si="0"/>
        <v>1.7837251417414475E-3</v>
      </c>
      <c r="O25" s="186">
        <f t="shared" si="1"/>
        <v>2.1074775180620706E-2</v>
      </c>
    </row>
    <row r="26" spans="1:15" ht="16.5" customHeight="1">
      <c r="A26" s="163" t="s">
        <v>155</v>
      </c>
      <c r="B26" s="163" t="s">
        <v>227</v>
      </c>
      <c r="C26" s="163" t="s">
        <v>181</v>
      </c>
      <c r="D26" s="163" t="s">
        <v>182</v>
      </c>
      <c r="E26" s="185" t="s">
        <v>225</v>
      </c>
      <c r="F26" s="163" t="s">
        <v>228</v>
      </c>
      <c r="G26" s="163" t="s">
        <v>183</v>
      </c>
      <c r="H26" s="237">
        <v>537568493</v>
      </c>
      <c r="I26" s="237">
        <v>444722949</v>
      </c>
      <c r="J26" s="237">
        <v>511006793.99488401</v>
      </c>
      <c r="K26" s="237">
        <v>537568493</v>
      </c>
      <c r="L26" s="186">
        <v>0.1</v>
      </c>
      <c r="M26" s="187" t="s">
        <v>184</v>
      </c>
      <c r="N26" s="186">
        <f t="shared" si="0"/>
        <v>8.9345805997366381E-3</v>
      </c>
      <c r="O26" s="186">
        <f t="shared" si="1"/>
        <v>4.519918711923894E-2</v>
      </c>
    </row>
    <row r="27" spans="1:15" ht="16.5" customHeight="1">
      <c r="A27" s="163" t="s">
        <v>155</v>
      </c>
      <c r="B27" s="163" t="s">
        <v>160</v>
      </c>
      <c r="C27" s="163" t="s">
        <v>181</v>
      </c>
      <c r="D27" s="163" t="s">
        <v>182</v>
      </c>
      <c r="E27" s="185" t="s">
        <v>225</v>
      </c>
      <c r="F27" s="163" t="s">
        <v>229</v>
      </c>
      <c r="G27" s="163" t="s">
        <v>183</v>
      </c>
      <c r="H27" s="237">
        <v>110413696</v>
      </c>
      <c r="I27" s="237">
        <v>86596856</v>
      </c>
      <c r="J27" s="237">
        <v>100243803.451884</v>
      </c>
      <c r="K27" s="237">
        <v>110413696</v>
      </c>
      <c r="L27" s="186">
        <v>9.0499999999999997E-2</v>
      </c>
      <c r="M27" s="187" t="s">
        <v>184</v>
      </c>
      <c r="N27" s="186">
        <f t="shared" si="0"/>
        <v>1.7526896943252425E-3</v>
      </c>
      <c r="O27" s="186">
        <f t="shared" si="1"/>
        <v>7.024348678576206E-2</v>
      </c>
    </row>
    <row r="28" spans="1:15" ht="16.5" customHeight="1">
      <c r="A28" s="163" t="s">
        <v>165</v>
      </c>
      <c r="B28" s="163" t="s">
        <v>190</v>
      </c>
      <c r="C28" s="163" t="s">
        <v>191</v>
      </c>
      <c r="D28" s="163" t="s">
        <v>182</v>
      </c>
      <c r="E28" s="185" t="s">
        <v>230</v>
      </c>
      <c r="F28" s="163" t="s">
        <v>231</v>
      </c>
      <c r="G28" s="163" t="s">
        <v>183</v>
      </c>
      <c r="H28" s="237">
        <v>1260964383.5655999</v>
      </c>
      <c r="I28" s="237">
        <v>686504510</v>
      </c>
      <c r="J28" s="237">
        <v>804530720.51836896</v>
      </c>
      <c r="K28" s="237">
        <v>1260964383.5655999</v>
      </c>
      <c r="L28" s="186">
        <v>0.105</v>
      </c>
      <c r="M28" s="187" t="s">
        <v>184</v>
      </c>
      <c r="N28" s="186">
        <f t="shared" si="0"/>
        <v>1.4066632091602922E-2</v>
      </c>
      <c r="O28" s="186">
        <f t="shared" si="1"/>
        <v>3.7553224034747298E-2</v>
      </c>
    </row>
    <row r="29" spans="1:15" ht="16.5" customHeight="1">
      <c r="A29" s="163" t="s">
        <v>219</v>
      </c>
      <c r="B29" s="163" t="s">
        <v>159</v>
      </c>
      <c r="C29" s="163" t="s">
        <v>186</v>
      </c>
      <c r="D29" s="163" t="s">
        <v>182</v>
      </c>
      <c r="E29" s="185" t="s">
        <v>232</v>
      </c>
      <c r="F29" s="163" t="s">
        <v>224</v>
      </c>
      <c r="G29" s="163" t="s">
        <v>183</v>
      </c>
      <c r="H29" s="237">
        <v>163073974</v>
      </c>
      <c r="I29" s="237">
        <v>91061558</v>
      </c>
      <c r="J29" s="237">
        <v>103481527.189539</v>
      </c>
      <c r="K29" s="237">
        <v>163073974</v>
      </c>
      <c r="L29" s="186">
        <v>0.09</v>
      </c>
      <c r="M29" s="187" t="s">
        <v>184</v>
      </c>
      <c r="N29" s="186">
        <f t="shared" si="0"/>
        <v>1.8092989293368004E-3</v>
      </c>
      <c r="O29" s="186">
        <f t="shared" si="1"/>
        <v>9.1717534657898836E-2</v>
      </c>
    </row>
    <row r="30" spans="1:15" ht="16.5" customHeight="1">
      <c r="A30" s="163" t="s">
        <v>165</v>
      </c>
      <c r="B30" s="163" t="s">
        <v>190</v>
      </c>
      <c r="C30" s="163" t="s">
        <v>191</v>
      </c>
      <c r="D30" s="163" t="s">
        <v>182</v>
      </c>
      <c r="E30" s="185" t="s">
        <v>237</v>
      </c>
      <c r="F30" s="163" t="s">
        <v>231</v>
      </c>
      <c r="G30" s="163" t="s">
        <v>183</v>
      </c>
      <c r="H30" s="237">
        <v>126096438.35656001</v>
      </c>
      <c r="I30" s="237">
        <v>68788562</v>
      </c>
      <c r="J30" s="237">
        <v>80454441.382735699</v>
      </c>
      <c r="K30" s="237">
        <v>126096438.35656001</v>
      </c>
      <c r="L30" s="186">
        <v>0.105</v>
      </c>
      <c r="M30" s="187" t="s">
        <v>184</v>
      </c>
      <c r="N30" s="186">
        <f t="shared" si="0"/>
        <v>1.406687150911022E-3</v>
      </c>
      <c r="O30" s="186">
        <f t="shared" si="1"/>
        <v>3.7553224034747298E-2</v>
      </c>
    </row>
    <row r="31" spans="1:15" ht="16.5" customHeight="1">
      <c r="A31" s="163" t="s">
        <v>155</v>
      </c>
      <c r="B31" s="163" t="s">
        <v>227</v>
      </c>
      <c r="C31" s="163" t="s">
        <v>181</v>
      </c>
      <c r="D31" s="163" t="s">
        <v>182</v>
      </c>
      <c r="E31" s="185" t="s">
        <v>233</v>
      </c>
      <c r="F31" s="163" t="s">
        <v>234</v>
      </c>
      <c r="G31" s="163" t="s">
        <v>183</v>
      </c>
      <c r="H31" s="237">
        <v>159852741</v>
      </c>
      <c r="I31" s="237">
        <v>132639138</v>
      </c>
      <c r="J31" s="237">
        <v>151067250.20219001</v>
      </c>
      <c r="K31" s="237">
        <v>159852741</v>
      </c>
      <c r="L31" s="186">
        <v>8.7499999999999994E-2</v>
      </c>
      <c r="M31" s="187" t="s">
        <v>184</v>
      </c>
      <c r="N31" s="186">
        <f t="shared" si="0"/>
        <v>2.6413005438936698E-3</v>
      </c>
      <c r="O31" s="186">
        <f t="shared" si="1"/>
        <v>4.519918711923894E-2</v>
      </c>
    </row>
    <row r="32" spans="1:15" ht="16.5" customHeight="1">
      <c r="A32" s="163" t="s">
        <v>155</v>
      </c>
      <c r="B32" s="163" t="s">
        <v>160</v>
      </c>
      <c r="C32" s="163" t="s">
        <v>181</v>
      </c>
      <c r="D32" s="163" t="s">
        <v>182</v>
      </c>
      <c r="E32" s="185" t="s">
        <v>235</v>
      </c>
      <c r="F32" s="163" t="s">
        <v>229</v>
      </c>
      <c r="G32" s="163" t="s">
        <v>183</v>
      </c>
      <c r="H32" s="237">
        <v>55206848</v>
      </c>
      <c r="I32" s="237">
        <v>44464927</v>
      </c>
      <c r="J32" s="237">
        <v>50272776.856505103</v>
      </c>
      <c r="K32" s="237">
        <v>55206848</v>
      </c>
      <c r="L32" s="186">
        <v>9.0499999999999997E-2</v>
      </c>
      <c r="M32" s="187" t="s">
        <v>184</v>
      </c>
      <c r="N32" s="186">
        <f t="shared" si="0"/>
        <v>8.7898278863493236E-4</v>
      </c>
      <c r="O32" s="186">
        <f t="shared" si="1"/>
        <v>7.024348678576206E-2</v>
      </c>
    </row>
    <row r="33" spans="1:15" ht="16.5" customHeight="1">
      <c r="A33" s="163" t="s">
        <v>155</v>
      </c>
      <c r="B33" s="163" t="s">
        <v>161</v>
      </c>
      <c r="C33" s="163" t="s">
        <v>181</v>
      </c>
      <c r="D33" s="163" t="s">
        <v>182</v>
      </c>
      <c r="E33" s="185" t="s">
        <v>235</v>
      </c>
      <c r="F33" s="163" t="s">
        <v>236</v>
      </c>
      <c r="G33" s="163" t="s">
        <v>183</v>
      </c>
      <c r="H33" s="237">
        <v>69549998</v>
      </c>
      <c r="I33" s="237">
        <v>42889633</v>
      </c>
      <c r="J33" s="237">
        <v>50050483.3864704</v>
      </c>
      <c r="K33" s="237">
        <v>69549998</v>
      </c>
      <c r="L33" s="186">
        <v>0.115</v>
      </c>
      <c r="M33" s="187" t="s">
        <v>184</v>
      </c>
      <c r="N33" s="186">
        <f t="shared" si="0"/>
        <v>8.7509614965447275E-4</v>
      </c>
      <c r="O33" s="186">
        <f t="shared" si="1"/>
        <v>5.3683437467295335E-2</v>
      </c>
    </row>
    <row r="34" spans="1:15" ht="16.5" customHeight="1">
      <c r="A34" s="163" t="s">
        <v>155</v>
      </c>
      <c r="B34" s="163" t="s">
        <v>194</v>
      </c>
      <c r="C34" s="163" t="s">
        <v>186</v>
      </c>
      <c r="D34" s="163" t="s">
        <v>182</v>
      </c>
      <c r="E34" s="185" t="s">
        <v>239</v>
      </c>
      <c r="F34" s="163" t="s">
        <v>240</v>
      </c>
      <c r="G34" s="163" t="s">
        <v>183</v>
      </c>
      <c r="H34" s="237">
        <v>511178087</v>
      </c>
      <c r="I34" s="237">
        <v>455548328</v>
      </c>
      <c r="J34" s="237">
        <v>500748115.271029</v>
      </c>
      <c r="K34" s="237">
        <v>511178087</v>
      </c>
      <c r="L34" s="186">
        <v>0.08</v>
      </c>
      <c r="M34" s="187" t="s">
        <v>184</v>
      </c>
      <c r="N34" s="186">
        <f t="shared" si="0"/>
        <v>8.7552150942635278E-3</v>
      </c>
      <c r="O34" s="186">
        <f t="shared" si="1"/>
        <v>2.1074775180620706E-2</v>
      </c>
    </row>
    <row r="35" spans="1:15" ht="16.5" customHeight="1">
      <c r="A35" s="163" t="s">
        <v>165</v>
      </c>
      <c r="B35" s="163" t="s">
        <v>190</v>
      </c>
      <c r="C35" s="163" t="s">
        <v>191</v>
      </c>
      <c r="D35" s="163" t="s">
        <v>182</v>
      </c>
      <c r="E35" s="185" t="s">
        <v>241</v>
      </c>
      <c r="F35" s="163" t="s">
        <v>231</v>
      </c>
      <c r="G35" s="163" t="s">
        <v>183</v>
      </c>
      <c r="H35" s="237">
        <v>334155561.64488399</v>
      </c>
      <c r="I35" s="237">
        <v>189044494</v>
      </c>
      <c r="J35" s="237">
        <v>213214254.93323901</v>
      </c>
      <c r="K35" s="237">
        <v>334155561.64488399</v>
      </c>
      <c r="L35" s="186">
        <v>0.105</v>
      </c>
      <c r="M35" s="187" t="s">
        <v>184</v>
      </c>
      <c r="N35" s="186">
        <f t="shared" si="0"/>
        <v>3.7278955350501485E-3</v>
      </c>
      <c r="O35" s="186">
        <f t="shared" si="1"/>
        <v>3.7553224034747298E-2</v>
      </c>
    </row>
    <row r="36" spans="1:15" ht="16.5" customHeight="1">
      <c r="A36" s="163" t="s">
        <v>219</v>
      </c>
      <c r="B36" s="163" t="s">
        <v>260</v>
      </c>
      <c r="C36" s="163" t="s">
        <v>186</v>
      </c>
      <c r="D36" s="163" t="s">
        <v>182</v>
      </c>
      <c r="E36" s="185" t="s">
        <v>261</v>
      </c>
      <c r="F36" s="163" t="s">
        <v>262</v>
      </c>
      <c r="G36" s="163" t="s">
        <v>183</v>
      </c>
      <c r="H36" s="237">
        <v>4302792328.7515202</v>
      </c>
      <c r="I36" s="237">
        <v>3102984839</v>
      </c>
      <c r="J36" s="237">
        <v>3419765490.5136099</v>
      </c>
      <c r="K36" s="237">
        <v>4302792328.7515202</v>
      </c>
      <c r="L36" s="186">
        <v>0.09</v>
      </c>
      <c r="M36" s="187" t="s">
        <v>184</v>
      </c>
      <c r="N36" s="186">
        <f t="shared" si="0"/>
        <v>5.9792102113416602E-2</v>
      </c>
      <c r="O36" s="186">
        <f t="shared" si="1"/>
        <v>0.10707321888252973</v>
      </c>
    </row>
    <row r="37" spans="1:15" ht="16.5" customHeight="1">
      <c r="A37" s="163" t="s">
        <v>155</v>
      </c>
      <c r="B37" s="163" t="s">
        <v>194</v>
      </c>
      <c r="C37" s="163" t="s">
        <v>186</v>
      </c>
      <c r="D37" s="163" t="s">
        <v>182</v>
      </c>
      <c r="E37" s="185" t="s">
        <v>253</v>
      </c>
      <c r="F37" s="163" t="s">
        <v>255</v>
      </c>
      <c r="G37" s="163" t="s">
        <v>183</v>
      </c>
      <c r="H37" s="237">
        <v>116631506</v>
      </c>
      <c r="I37" s="237">
        <v>93847000</v>
      </c>
      <c r="J37" s="237">
        <v>101948086.160511</v>
      </c>
      <c r="K37" s="237">
        <v>116631506</v>
      </c>
      <c r="L37" s="186">
        <v>9.5000000000000001E-2</v>
      </c>
      <c r="M37" s="187" t="s">
        <v>184</v>
      </c>
      <c r="N37" s="186">
        <f t="shared" ref="N37:N68" si="2">+J37/$C$111</f>
        <v>1.7824878328312403E-3</v>
      </c>
      <c r="O37" s="186">
        <f t="shared" si="1"/>
        <v>2.1074775180620706E-2</v>
      </c>
    </row>
    <row r="38" spans="1:15" ht="16.5" customHeight="1">
      <c r="A38" s="163" t="s">
        <v>155</v>
      </c>
      <c r="B38" s="163" t="s">
        <v>161</v>
      </c>
      <c r="C38" s="163" t="s">
        <v>181</v>
      </c>
      <c r="D38" s="163" t="s">
        <v>182</v>
      </c>
      <c r="E38" s="185" t="s">
        <v>256</v>
      </c>
      <c r="F38" s="163" t="s">
        <v>257</v>
      </c>
      <c r="G38" s="163" t="s">
        <v>183</v>
      </c>
      <c r="H38" s="237">
        <v>142966850</v>
      </c>
      <c r="I38" s="237">
        <v>133777898.22752322</v>
      </c>
      <c r="J38" s="237">
        <v>142173177.100472</v>
      </c>
      <c r="K38" s="237">
        <v>142966850</v>
      </c>
      <c r="L38" s="186">
        <v>8.5000000000000006E-2</v>
      </c>
      <c r="M38" s="187" t="s">
        <v>184</v>
      </c>
      <c r="N38" s="186">
        <f t="shared" si="2"/>
        <v>2.485794171138781E-3</v>
      </c>
      <c r="O38" s="186">
        <f t="shared" si="1"/>
        <v>5.3683437467295335E-2</v>
      </c>
    </row>
    <row r="39" spans="1:15" ht="16.5" customHeight="1">
      <c r="A39" s="163" t="s">
        <v>155</v>
      </c>
      <c r="B39" s="163" t="s">
        <v>161</v>
      </c>
      <c r="C39" s="163" t="s">
        <v>181</v>
      </c>
      <c r="D39" s="163" t="s">
        <v>182</v>
      </c>
      <c r="E39" s="185" t="s">
        <v>256</v>
      </c>
      <c r="F39" s="163" t="s">
        <v>258</v>
      </c>
      <c r="G39" s="163" t="s">
        <v>183</v>
      </c>
      <c r="H39" s="237">
        <v>153081368</v>
      </c>
      <c r="I39" s="237">
        <v>143088260.33386201</v>
      </c>
      <c r="J39" s="237">
        <v>152062707.61443901</v>
      </c>
      <c r="K39" s="237">
        <v>153081368</v>
      </c>
      <c r="L39" s="186">
        <v>8.1500000000000003E-2</v>
      </c>
      <c r="M39" s="187" t="s">
        <v>184</v>
      </c>
      <c r="N39" s="186">
        <f t="shared" si="2"/>
        <v>2.658705389754551E-3</v>
      </c>
      <c r="O39" s="186">
        <f t="shared" si="1"/>
        <v>5.3683437467295335E-2</v>
      </c>
    </row>
    <row r="40" spans="1:15" ht="16.5" customHeight="1">
      <c r="A40" s="163" t="s">
        <v>155</v>
      </c>
      <c r="B40" s="163" t="s">
        <v>160</v>
      </c>
      <c r="C40" s="163" t="s">
        <v>181</v>
      </c>
      <c r="D40" s="163" t="s">
        <v>182</v>
      </c>
      <c r="E40" s="185" t="s">
        <v>256</v>
      </c>
      <c r="F40" s="163" t="s">
        <v>229</v>
      </c>
      <c r="G40" s="163" t="s">
        <v>183</v>
      </c>
      <c r="H40" s="237">
        <v>772895872</v>
      </c>
      <c r="I40" s="237">
        <v>658106862</v>
      </c>
      <c r="J40" s="237">
        <v>709066169.61175001</v>
      </c>
      <c r="K40" s="237">
        <v>772895872</v>
      </c>
      <c r="L40" s="186">
        <v>9.0499999999999997E-2</v>
      </c>
      <c r="M40" s="187" t="s">
        <v>184</v>
      </c>
      <c r="N40" s="186">
        <f t="shared" si="2"/>
        <v>1.2397504137696721E-2</v>
      </c>
      <c r="O40" s="186">
        <f t="shared" si="1"/>
        <v>7.024348678576206E-2</v>
      </c>
    </row>
    <row r="41" spans="1:15" ht="16.5" customHeight="1">
      <c r="A41" s="163" t="s">
        <v>155</v>
      </c>
      <c r="B41" s="163" t="s">
        <v>161</v>
      </c>
      <c r="C41" s="163" t="s">
        <v>181</v>
      </c>
      <c r="D41" s="163" t="s">
        <v>182</v>
      </c>
      <c r="E41" s="185" t="s">
        <v>263</v>
      </c>
      <c r="F41" s="163" t="s">
        <v>264</v>
      </c>
      <c r="G41" s="163" t="s">
        <v>183</v>
      </c>
      <c r="H41" s="237">
        <v>673753428</v>
      </c>
      <c r="I41" s="237">
        <v>556100439</v>
      </c>
      <c r="J41" s="237">
        <v>601813622.95068395</v>
      </c>
      <c r="K41" s="237">
        <v>673753428</v>
      </c>
      <c r="L41" s="186">
        <v>0.125</v>
      </c>
      <c r="M41" s="187" t="s">
        <v>184</v>
      </c>
      <c r="N41" s="186">
        <f t="shared" si="2"/>
        <v>1.0522271686912704E-2</v>
      </c>
      <c r="O41" s="186">
        <f t="shared" si="1"/>
        <v>5.3683437467295335E-2</v>
      </c>
    </row>
    <row r="42" spans="1:15" ht="16.5" customHeight="1">
      <c r="A42" s="163" t="s">
        <v>155</v>
      </c>
      <c r="B42" s="163" t="s">
        <v>161</v>
      </c>
      <c r="C42" s="163" t="s">
        <v>181</v>
      </c>
      <c r="D42" s="163" t="s">
        <v>182</v>
      </c>
      <c r="E42" s="185" t="s">
        <v>263</v>
      </c>
      <c r="F42" s="163" t="s">
        <v>265</v>
      </c>
      <c r="G42" s="163" t="s">
        <v>183</v>
      </c>
      <c r="H42" s="237">
        <v>164445201</v>
      </c>
      <c r="I42" s="237">
        <v>140587361</v>
      </c>
      <c r="J42" s="237">
        <v>151668009.48557499</v>
      </c>
      <c r="K42" s="237">
        <v>164445201</v>
      </c>
      <c r="L42" s="186">
        <v>9.5000000000000001E-2</v>
      </c>
      <c r="M42" s="187" t="s">
        <v>184</v>
      </c>
      <c r="N42" s="186">
        <f t="shared" si="2"/>
        <v>2.6518043812232706E-3</v>
      </c>
      <c r="O42" s="186">
        <f t="shared" si="1"/>
        <v>5.3683437467295335E-2</v>
      </c>
    </row>
    <row r="43" spans="1:15" ht="16.5" customHeight="1">
      <c r="A43" s="163" t="s">
        <v>155</v>
      </c>
      <c r="B43" s="163" t="s">
        <v>161</v>
      </c>
      <c r="C43" s="163" t="s">
        <v>181</v>
      </c>
      <c r="D43" s="163" t="s">
        <v>182</v>
      </c>
      <c r="E43" s="185" t="s">
        <v>263</v>
      </c>
      <c r="F43" s="163" t="s">
        <v>266</v>
      </c>
      <c r="G43" s="163" t="s">
        <v>183</v>
      </c>
      <c r="H43" s="237">
        <v>56739711</v>
      </c>
      <c r="I43" s="237">
        <v>47819977</v>
      </c>
      <c r="J43" s="237">
        <v>51609241.521577097</v>
      </c>
      <c r="K43" s="237">
        <v>56739711</v>
      </c>
      <c r="L43" s="186">
        <v>0.12</v>
      </c>
      <c r="M43" s="187" t="s">
        <v>184</v>
      </c>
      <c r="N43" s="186">
        <f t="shared" si="2"/>
        <v>9.0234989727048858E-4</v>
      </c>
      <c r="O43" s="186">
        <f t="shared" si="1"/>
        <v>5.3683437467295335E-2</v>
      </c>
    </row>
    <row r="44" spans="1:15" ht="16.5" customHeight="1">
      <c r="A44" s="163" t="s">
        <v>155</v>
      </c>
      <c r="B44" s="163" t="s">
        <v>185</v>
      </c>
      <c r="C44" s="163" t="s">
        <v>186</v>
      </c>
      <c r="D44" s="163" t="s">
        <v>182</v>
      </c>
      <c r="E44" s="185" t="s">
        <v>267</v>
      </c>
      <c r="F44" s="163" t="s">
        <v>268</v>
      </c>
      <c r="G44" s="163" t="s">
        <v>183</v>
      </c>
      <c r="H44" s="237">
        <v>1035390409</v>
      </c>
      <c r="I44" s="237">
        <v>722860231</v>
      </c>
      <c r="J44" s="237">
        <v>772120991.465137</v>
      </c>
      <c r="K44" s="237">
        <v>1035390409</v>
      </c>
      <c r="L44" s="186">
        <v>9.5000000000000001E-2</v>
      </c>
      <c r="M44" s="187" t="s">
        <v>184</v>
      </c>
      <c r="N44" s="186">
        <f t="shared" si="2"/>
        <v>1.3499971648249547E-2</v>
      </c>
      <c r="O44" s="186">
        <f t="shared" si="1"/>
        <v>9.4256234514836446E-2</v>
      </c>
    </row>
    <row r="45" spans="1:15" ht="16.5" customHeight="1">
      <c r="A45" s="163" t="s">
        <v>155</v>
      </c>
      <c r="B45" s="163" t="s">
        <v>250</v>
      </c>
      <c r="C45" s="163" t="s">
        <v>181</v>
      </c>
      <c r="D45" s="163" t="s">
        <v>182</v>
      </c>
      <c r="E45" s="185" t="s">
        <v>269</v>
      </c>
      <c r="F45" s="163" t="s">
        <v>270</v>
      </c>
      <c r="G45" s="163" t="s">
        <v>183</v>
      </c>
      <c r="H45" s="237">
        <v>675684930</v>
      </c>
      <c r="I45" s="237">
        <v>477952635</v>
      </c>
      <c r="J45" s="237">
        <v>517345475.31774098</v>
      </c>
      <c r="K45" s="237">
        <v>675684930</v>
      </c>
      <c r="L45" s="186">
        <v>0.1125</v>
      </c>
      <c r="M45" s="187" t="s">
        <v>184</v>
      </c>
      <c r="N45" s="186">
        <f t="shared" si="2"/>
        <v>9.0454078134657723E-3</v>
      </c>
      <c r="O45" s="186">
        <f t="shared" si="1"/>
        <v>3.6935019675096749E-2</v>
      </c>
    </row>
    <row r="46" spans="1:15" ht="16.5" customHeight="1">
      <c r="A46" s="163" t="s">
        <v>155</v>
      </c>
      <c r="B46" s="163" t="s">
        <v>250</v>
      </c>
      <c r="C46" s="163" t="s">
        <v>181</v>
      </c>
      <c r="D46" s="163" t="s">
        <v>182</v>
      </c>
      <c r="E46" s="185" t="s">
        <v>287</v>
      </c>
      <c r="F46" s="163" t="s">
        <v>288</v>
      </c>
      <c r="G46" s="163" t="s">
        <v>183</v>
      </c>
      <c r="H46" s="237">
        <v>51127675</v>
      </c>
      <c r="I46" s="237">
        <v>47444678.928517833</v>
      </c>
      <c r="J46" s="237">
        <v>50239275.077301398</v>
      </c>
      <c r="K46" s="237">
        <v>51127675</v>
      </c>
      <c r="L46" s="186">
        <v>8.4000000000000005E-2</v>
      </c>
      <c r="M46" s="187" t="s">
        <v>184</v>
      </c>
      <c r="N46" s="186">
        <f t="shared" si="2"/>
        <v>8.7839703449223291E-4</v>
      </c>
      <c r="O46" s="186">
        <f t="shared" si="1"/>
        <v>3.6935019675096749E-2</v>
      </c>
    </row>
    <row r="47" spans="1:15" ht="16.5" customHeight="1">
      <c r="A47" s="163" t="s">
        <v>155</v>
      </c>
      <c r="B47" s="163" t="s">
        <v>163</v>
      </c>
      <c r="C47" s="163" t="s">
        <v>186</v>
      </c>
      <c r="D47" s="163" t="s">
        <v>182</v>
      </c>
      <c r="E47" s="185" t="s">
        <v>289</v>
      </c>
      <c r="F47" s="163" t="s">
        <v>238</v>
      </c>
      <c r="G47" s="163" t="s">
        <v>183</v>
      </c>
      <c r="H47" s="237">
        <v>579360274</v>
      </c>
      <c r="I47" s="237">
        <v>511027856.22000003</v>
      </c>
      <c r="J47" s="237">
        <v>535902497.16421998</v>
      </c>
      <c r="K47" s="237">
        <v>579360274</v>
      </c>
      <c r="L47" s="186">
        <v>7.85E-2</v>
      </c>
      <c r="M47" s="187" t="s">
        <v>184</v>
      </c>
      <c r="N47" s="186">
        <f t="shared" si="2"/>
        <v>9.3698637880767488E-3</v>
      </c>
      <c r="O47" s="186">
        <f t="shared" si="1"/>
        <v>2.6880476832124738E-2</v>
      </c>
    </row>
    <row r="48" spans="1:15" ht="16.5" customHeight="1">
      <c r="A48" s="163" t="s">
        <v>155</v>
      </c>
      <c r="B48" s="163" t="s">
        <v>245</v>
      </c>
      <c r="C48" s="163" t="s">
        <v>186</v>
      </c>
      <c r="D48" s="163" t="s">
        <v>182</v>
      </c>
      <c r="E48" s="185" t="s">
        <v>289</v>
      </c>
      <c r="F48" s="163" t="s">
        <v>246</v>
      </c>
      <c r="G48" s="163" t="s">
        <v>183</v>
      </c>
      <c r="H48" s="237">
        <v>516249180</v>
      </c>
      <c r="I48" s="237">
        <v>445342780</v>
      </c>
      <c r="J48" s="237">
        <v>469910647.436409</v>
      </c>
      <c r="K48" s="237">
        <v>516249180</v>
      </c>
      <c r="L48" s="186">
        <v>8.2500000000000004E-2</v>
      </c>
      <c r="M48" s="187" t="s">
        <v>184</v>
      </c>
      <c r="N48" s="186">
        <f t="shared" si="2"/>
        <v>8.2160444900798244E-3</v>
      </c>
      <c r="O48" s="186">
        <f t="shared" si="1"/>
        <v>8.2160444900798244E-3</v>
      </c>
    </row>
    <row r="49" spans="1:15" ht="16.5" customHeight="1">
      <c r="A49" s="163" t="s">
        <v>155</v>
      </c>
      <c r="B49" s="163" t="s">
        <v>160</v>
      </c>
      <c r="C49" s="163" t="s">
        <v>181</v>
      </c>
      <c r="D49" s="163" t="s">
        <v>182</v>
      </c>
      <c r="E49" s="185" t="s">
        <v>289</v>
      </c>
      <c r="F49" s="163" t="s">
        <v>259</v>
      </c>
      <c r="G49" s="163" t="s">
        <v>183</v>
      </c>
      <c r="H49" s="237">
        <v>306766435</v>
      </c>
      <c r="I49" s="237">
        <v>288509691.74106014</v>
      </c>
      <c r="J49" s="237">
        <v>303677339.93410099</v>
      </c>
      <c r="K49" s="237">
        <v>306766435</v>
      </c>
      <c r="L49" s="186">
        <v>9.2499999999999999E-2</v>
      </c>
      <c r="M49" s="187" t="s">
        <v>184</v>
      </c>
      <c r="N49" s="186">
        <f t="shared" si="2"/>
        <v>5.3095765102136993E-3</v>
      </c>
      <c r="O49" s="186">
        <f t="shared" si="1"/>
        <v>7.024348678576206E-2</v>
      </c>
    </row>
    <row r="50" spans="1:15" ht="16.5" customHeight="1">
      <c r="A50" s="163" t="s">
        <v>155</v>
      </c>
      <c r="B50" s="163" t="s">
        <v>164</v>
      </c>
      <c r="C50" s="163" t="s">
        <v>186</v>
      </c>
      <c r="D50" s="163" t="s">
        <v>182</v>
      </c>
      <c r="E50" s="185" t="s">
        <v>289</v>
      </c>
      <c r="F50" s="163" t="s">
        <v>247</v>
      </c>
      <c r="G50" s="163" t="s">
        <v>183</v>
      </c>
      <c r="H50" s="237">
        <v>509812328</v>
      </c>
      <c r="I50" s="237">
        <v>436305534</v>
      </c>
      <c r="J50" s="237">
        <v>461081435.50310701</v>
      </c>
      <c r="K50" s="237">
        <v>509812328</v>
      </c>
      <c r="L50" s="186">
        <v>8.5000000000000006E-2</v>
      </c>
      <c r="M50" s="187" t="s">
        <v>184</v>
      </c>
      <c r="N50" s="186">
        <f t="shared" si="2"/>
        <v>8.0616721674859441E-3</v>
      </c>
      <c r="O50" s="186">
        <f t="shared" si="1"/>
        <v>8.0616721674859441E-3</v>
      </c>
    </row>
    <row r="51" spans="1:15" ht="16.5" customHeight="1">
      <c r="A51" s="163" t="s">
        <v>155</v>
      </c>
      <c r="B51" s="163" t="s">
        <v>227</v>
      </c>
      <c r="C51" s="163" t="s">
        <v>181</v>
      </c>
      <c r="D51" s="163" t="s">
        <v>182</v>
      </c>
      <c r="E51" s="185" t="s">
        <v>290</v>
      </c>
      <c r="F51" s="163" t="s">
        <v>291</v>
      </c>
      <c r="G51" s="163" t="s">
        <v>183</v>
      </c>
      <c r="H51" s="237">
        <v>492753420</v>
      </c>
      <c r="I51" s="237">
        <v>382256560</v>
      </c>
      <c r="J51" s="237">
        <v>405248974.54232103</v>
      </c>
      <c r="K51" s="237">
        <v>492753420</v>
      </c>
      <c r="L51" s="186">
        <v>9.2499999999999999E-2</v>
      </c>
      <c r="M51" s="187" t="s">
        <v>184</v>
      </c>
      <c r="N51" s="186">
        <f t="shared" si="2"/>
        <v>7.0854823625793855E-3</v>
      </c>
      <c r="O51" s="186">
        <f t="shared" si="1"/>
        <v>4.519918711923894E-2</v>
      </c>
    </row>
    <row r="52" spans="1:15" ht="16.5" customHeight="1">
      <c r="A52" s="163" t="s">
        <v>155</v>
      </c>
      <c r="B52" s="163" t="s">
        <v>158</v>
      </c>
      <c r="C52" s="163" t="s">
        <v>186</v>
      </c>
      <c r="D52" s="163" t="s">
        <v>182</v>
      </c>
      <c r="E52" s="185" t="s">
        <v>292</v>
      </c>
      <c r="F52" s="163" t="s">
        <v>293</v>
      </c>
      <c r="G52" s="163" t="s">
        <v>183</v>
      </c>
      <c r="H52" s="237">
        <v>217023288</v>
      </c>
      <c r="I52" s="237">
        <v>193987086</v>
      </c>
      <c r="J52" s="237">
        <v>203826884.748169</v>
      </c>
      <c r="K52" s="237">
        <v>217023288</v>
      </c>
      <c r="L52" s="186">
        <v>8.5000000000000006E-2</v>
      </c>
      <c r="M52" s="187" t="s">
        <v>184</v>
      </c>
      <c r="N52" s="186">
        <f t="shared" si="2"/>
        <v>3.5637642230525388E-3</v>
      </c>
      <c r="O52" s="186">
        <f t="shared" si="1"/>
        <v>1.0712329943981733E-2</v>
      </c>
    </row>
    <row r="53" spans="1:15" ht="16.5" customHeight="1">
      <c r="A53" s="163" t="s">
        <v>157</v>
      </c>
      <c r="B53" s="163" t="s">
        <v>185</v>
      </c>
      <c r="C53" s="163" t="s">
        <v>186</v>
      </c>
      <c r="D53" s="163" t="s">
        <v>182</v>
      </c>
      <c r="E53" s="185" t="s">
        <v>294</v>
      </c>
      <c r="F53" s="163" t="s">
        <v>188</v>
      </c>
      <c r="G53" s="163" t="s">
        <v>183</v>
      </c>
      <c r="H53" s="237">
        <v>354345205.47930002</v>
      </c>
      <c r="I53" s="237">
        <v>308306928</v>
      </c>
      <c r="J53" s="237">
        <v>325161705.91924399</v>
      </c>
      <c r="K53" s="237">
        <v>354345205.47930002</v>
      </c>
      <c r="L53" s="186">
        <v>0.12</v>
      </c>
      <c r="M53" s="187" t="s">
        <v>184</v>
      </c>
      <c r="N53" s="186">
        <f t="shared" si="2"/>
        <v>5.6852149592211349E-3</v>
      </c>
      <c r="O53" s="186">
        <f t="shared" si="1"/>
        <v>9.4256234514836446E-2</v>
      </c>
    </row>
    <row r="54" spans="1:15" ht="16.5" customHeight="1">
      <c r="A54" s="163" t="s">
        <v>165</v>
      </c>
      <c r="B54" s="163" t="s">
        <v>190</v>
      </c>
      <c r="C54" s="163" t="s">
        <v>191</v>
      </c>
      <c r="D54" s="163" t="s">
        <v>182</v>
      </c>
      <c r="E54" s="185" t="s">
        <v>295</v>
      </c>
      <c r="F54" s="163" t="s">
        <v>231</v>
      </c>
      <c r="G54" s="163" t="s">
        <v>183</v>
      </c>
      <c r="H54" s="237">
        <v>47286164.383709997</v>
      </c>
      <c r="I54" s="237">
        <v>28385392</v>
      </c>
      <c r="J54" s="237">
        <v>30171350</v>
      </c>
      <c r="K54" s="237">
        <v>47286164.383709997</v>
      </c>
      <c r="L54" s="186">
        <v>0.105</v>
      </c>
      <c r="M54" s="187" t="s">
        <v>184</v>
      </c>
      <c r="N54" s="186">
        <f t="shared" si="2"/>
        <v>5.2752402031774719E-4</v>
      </c>
      <c r="O54" s="186">
        <f t="shared" si="1"/>
        <v>3.7553224034747298E-2</v>
      </c>
    </row>
    <row r="55" spans="1:15" ht="16.5" customHeight="1">
      <c r="A55" s="163" t="s">
        <v>165</v>
      </c>
      <c r="B55" s="163" t="s">
        <v>190</v>
      </c>
      <c r="C55" s="163" t="s">
        <v>191</v>
      </c>
      <c r="D55" s="163" t="s">
        <v>182</v>
      </c>
      <c r="E55" s="185" t="s">
        <v>305</v>
      </c>
      <c r="F55" s="163" t="s">
        <v>296</v>
      </c>
      <c r="G55" s="163" t="s">
        <v>183</v>
      </c>
      <c r="H55" s="237">
        <v>238342876.71033999</v>
      </c>
      <c r="I55" s="237">
        <v>188554026</v>
      </c>
      <c r="J55" s="237">
        <v>126180246.494651</v>
      </c>
      <c r="K55" s="237">
        <v>238342876.71033999</v>
      </c>
      <c r="L55" s="186">
        <v>0.1125</v>
      </c>
      <c r="M55" s="187" t="s">
        <v>184</v>
      </c>
      <c r="N55" s="186">
        <f t="shared" si="2"/>
        <v>2.2061694592897772E-3</v>
      </c>
      <c r="O55" s="186">
        <f t="shared" si="1"/>
        <v>3.7553224034747298E-2</v>
      </c>
    </row>
    <row r="56" spans="1:15" ht="16.5" customHeight="1">
      <c r="A56" s="163" t="s">
        <v>155</v>
      </c>
      <c r="B56" s="163" t="s">
        <v>252</v>
      </c>
      <c r="C56" s="163" t="s">
        <v>186</v>
      </c>
      <c r="D56" s="163" t="s">
        <v>182</v>
      </c>
      <c r="E56" s="185" t="s">
        <v>297</v>
      </c>
      <c r="F56" s="163" t="s">
        <v>254</v>
      </c>
      <c r="G56" s="163" t="s">
        <v>183</v>
      </c>
      <c r="H56" s="237">
        <v>334293700</v>
      </c>
      <c r="I56" s="237">
        <v>293369574</v>
      </c>
      <c r="J56" s="237">
        <v>307630569.09444201</v>
      </c>
      <c r="K56" s="237">
        <v>334293700</v>
      </c>
      <c r="L56" s="186">
        <v>9.1499999999999998E-2</v>
      </c>
      <c r="M56" s="187" t="s">
        <v>184</v>
      </c>
      <c r="N56" s="186">
        <f t="shared" si="2"/>
        <v>5.3786958350003078E-3</v>
      </c>
      <c r="O56" s="186">
        <f t="shared" si="1"/>
        <v>5.3786958350003078E-3</v>
      </c>
    </row>
    <row r="57" spans="1:15" ht="16.5" customHeight="1">
      <c r="A57" s="163" t="s">
        <v>155</v>
      </c>
      <c r="B57" s="163" t="s">
        <v>250</v>
      </c>
      <c r="C57" s="163" t="s">
        <v>181</v>
      </c>
      <c r="D57" s="163" t="s">
        <v>182</v>
      </c>
      <c r="E57" s="185" t="s">
        <v>298</v>
      </c>
      <c r="F57" s="163" t="s">
        <v>299</v>
      </c>
      <c r="G57" s="163" t="s">
        <v>183</v>
      </c>
      <c r="H57" s="237">
        <v>158136987</v>
      </c>
      <c r="I57" s="237">
        <v>144288695</v>
      </c>
      <c r="J57" s="237">
        <v>150825301.64447501</v>
      </c>
      <c r="K57" s="237">
        <v>158136987</v>
      </c>
      <c r="L57" s="186">
        <v>0.09</v>
      </c>
      <c r="M57" s="187" t="s">
        <v>184</v>
      </c>
      <c r="N57" s="186">
        <f t="shared" si="2"/>
        <v>2.6370702500594233E-3</v>
      </c>
      <c r="O57" s="186">
        <f t="shared" si="1"/>
        <v>3.6935019675096749E-2</v>
      </c>
    </row>
    <row r="58" spans="1:15" ht="16.5" customHeight="1">
      <c r="A58" s="163" t="s">
        <v>155</v>
      </c>
      <c r="B58" s="163" t="s">
        <v>250</v>
      </c>
      <c r="C58" s="163" t="s">
        <v>181</v>
      </c>
      <c r="D58" s="163" t="s">
        <v>182</v>
      </c>
      <c r="E58" s="185" t="s">
        <v>298</v>
      </c>
      <c r="F58" s="163" t="s">
        <v>299</v>
      </c>
      <c r="G58" s="163" t="s">
        <v>183</v>
      </c>
      <c r="H58" s="237">
        <v>209468495</v>
      </c>
      <c r="I58" s="237">
        <v>192525405</v>
      </c>
      <c r="J58" s="237">
        <v>201247244.54337499</v>
      </c>
      <c r="K58" s="237">
        <v>209468495</v>
      </c>
      <c r="L58" s="186">
        <v>0.09</v>
      </c>
      <c r="M58" s="187" t="s">
        <v>184</v>
      </c>
      <c r="N58" s="186">
        <f t="shared" si="2"/>
        <v>3.5186610980082089E-3</v>
      </c>
      <c r="O58" s="186">
        <f t="shared" si="1"/>
        <v>3.6935019675096749E-2</v>
      </c>
    </row>
    <row r="59" spans="1:15" ht="16.5" customHeight="1">
      <c r="A59" s="163" t="s">
        <v>155</v>
      </c>
      <c r="B59" s="163" t="s">
        <v>250</v>
      </c>
      <c r="C59" s="163" t="s">
        <v>181</v>
      </c>
      <c r="D59" s="163" t="s">
        <v>182</v>
      </c>
      <c r="E59" s="185" t="s">
        <v>298</v>
      </c>
      <c r="F59" s="163" t="s">
        <v>300</v>
      </c>
      <c r="G59" s="163" t="s">
        <v>183</v>
      </c>
      <c r="H59" s="237">
        <v>104684931</v>
      </c>
      <c r="I59" s="237">
        <v>97617033</v>
      </c>
      <c r="J59" s="237">
        <v>102039306.880106</v>
      </c>
      <c r="K59" s="237">
        <v>104684931</v>
      </c>
      <c r="L59" s="186">
        <v>0.09</v>
      </c>
      <c r="M59" s="187" t="s">
        <v>184</v>
      </c>
      <c r="N59" s="186">
        <f t="shared" si="2"/>
        <v>1.7840827604939744E-3</v>
      </c>
      <c r="O59" s="186">
        <f t="shared" si="1"/>
        <v>3.6935019675096749E-2</v>
      </c>
    </row>
    <row r="60" spans="1:15" ht="16.5" customHeight="1">
      <c r="A60" s="163" t="s">
        <v>155</v>
      </c>
      <c r="B60" s="163" t="s">
        <v>160</v>
      </c>
      <c r="C60" s="163" t="s">
        <v>181</v>
      </c>
      <c r="D60" s="163" t="s">
        <v>182</v>
      </c>
      <c r="E60" s="185" t="s">
        <v>301</v>
      </c>
      <c r="F60" s="163" t="s">
        <v>302</v>
      </c>
      <c r="G60" s="163" t="s">
        <v>183</v>
      </c>
      <c r="H60" s="237">
        <v>150917053</v>
      </c>
      <c r="I60" s="237">
        <v>130788124</v>
      </c>
      <c r="J60" s="237">
        <v>136885741.009303</v>
      </c>
      <c r="K60" s="237">
        <v>150917053</v>
      </c>
      <c r="L60" s="186">
        <v>9.5000000000000001E-2</v>
      </c>
      <c r="M60" s="187" t="s">
        <v>184</v>
      </c>
      <c r="N60" s="186">
        <f t="shared" si="2"/>
        <v>2.3933472125510272E-3</v>
      </c>
      <c r="O60" s="186">
        <f t="shared" si="1"/>
        <v>7.024348678576206E-2</v>
      </c>
    </row>
    <row r="61" spans="1:15" ht="16.5" customHeight="1">
      <c r="A61" s="163" t="s">
        <v>155</v>
      </c>
      <c r="B61" s="163" t="s">
        <v>227</v>
      </c>
      <c r="C61" s="163" t="s">
        <v>181</v>
      </c>
      <c r="D61" s="163" t="s">
        <v>182</v>
      </c>
      <c r="E61" s="185" t="s">
        <v>306</v>
      </c>
      <c r="F61" s="163" t="s">
        <v>307</v>
      </c>
      <c r="G61" s="163" t="s">
        <v>183</v>
      </c>
      <c r="H61" s="237">
        <v>1231461200</v>
      </c>
      <c r="I61" s="237">
        <v>982699288</v>
      </c>
      <c r="J61" s="237">
        <v>1020532356.6151201</v>
      </c>
      <c r="K61" s="237">
        <v>1231461200</v>
      </c>
      <c r="L61" s="186">
        <v>9.2499999999999999E-2</v>
      </c>
      <c r="M61" s="187" t="s">
        <v>184</v>
      </c>
      <c r="N61" s="186">
        <f t="shared" si="2"/>
        <v>1.7843262950645328E-2</v>
      </c>
      <c r="O61" s="186">
        <f t="shared" si="1"/>
        <v>4.519918711923894E-2</v>
      </c>
    </row>
    <row r="62" spans="1:15" ht="16.5" customHeight="1">
      <c r="A62" s="163" t="s">
        <v>155</v>
      </c>
      <c r="B62" s="163" t="s">
        <v>227</v>
      </c>
      <c r="C62" s="163" t="s">
        <v>181</v>
      </c>
      <c r="D62" s="163" t="s">
        <v>182</v>
      </c>
      <c r="E62" s="185" t="s">
        <v>306</v>
      </c>
      <c r="F62" s="163" t="s">
        <v>291</v>
      </c>
      <c r="G62" s="163" t="s">
        <v>183</v>
      </c>
      <c r="H62" s="237">
        <v>246376710</v>
      </c>
      <c r="I62" s="237">
        <v>197022295</v>
      </c>
      <c r="J62" s="237">
        <v>204607481.78699201</v>
      </c>
      <c r="K62" s="237">
        <v>246376710</v>
      </c>
      <c r="L62" s="186">
        <v>9.2499999999999999E-2</v>
      </c>
      <c r="M62" s="187" t="s">
        <v>184</v>
      </c>
      <c r="N62" s="186">
        <f t="shared" si="2"/>
        <v>3.5774123921987E-3</v>
      </c>
      <c r="O62" s="186">
        <f t="shared" si="1"/>
        <v>4.519918711923894E-2</v>
      </c>
    </row>
    <row r="63" spans="1:15" ht="16.5" customHeight="1">
      <c r="A63" s="163" t="s">
        <v>219</v>
      </c>
      <c r="B63" s="163" t="s">
        <v>260</v>
      </c>
      <c r="C63" s="163" t="s">
        <v>186</v>
      </c>
      <c r="D63" s="163" t="s">
        <v>182</v>
      </c>
      <c r="E63" s="185" t="s">
        <v>308</v>
      </c>
      <c r="F63" s="163" t="s">
        <v>262</v>
      </c>
      <c r="G63" s="163" t="s">
        <v>183</v>
      </c>
      <c r="H63" s="237">
        <v>495011506.84751999</v>
      </c>
      <c r="I63" s="237">
        <v>79618698</v>
      </c>
      <c r="J63" s="237">
        <v>393455559.477786</v>
      </c>
      <c r="K63" s="237">
        <v>495011506.84751999</v>
      </c>
      <c r="L63" s="186">
        <v>0.09</v>
      </c>
      <c r="M63" s="187" t="s">
        <v>184</v>
      </c>
      <c r="N63" s="186">
        <f t="shared" si="2"/>
        <v>6.8792831130224585E-3</v>
      </c>
      <c r="O63" s="186">
        <f t="shared" si="1"/>
        <v>0.10707321888252973</v>
      </c>
    </row>
    <row r="64" spans="1:15" ht="16.5" customHeight="1">
      <c r="A64" s="163" t="s">
        <v>155</v>
      </c>
      <c r="B64" s="163" t="s">
        <v>194</v>
      </c>
      <c r="C64" s="163" t="s">
        <v>186</v>
      </c>
      <c r="D64" s="163" t="s">
        <v>182</v>
      </c>
      <c r="E64" s="185" t="s">
        <v>309</v>
      </c>
      <c r="F64" s="163" t="s">
        <v>255</v>
      </c>
      <c r="G64" s="163" t="s">
        <v>183</v>
      </c>
      <c r="H64" s="237">
        <v>116631506</v>
      </c>
      <c r="I64" s="237">
        <v>99466970</v>
      </c>
      <c r="J64" s="237">
        <v>102639963.335255</v>
      </c>
      <c r="K64" s="237">
        <v>116631506</v>
      </c>
      <c r="L64" s="186">
        <v>9.5000000000000001E-2</v>
      </c>
      <c r="M64" s="187" t="s">
        <v>184</v>
      </c>
      <c r="N64" s="186">
        <f t="shared" si="2"/>
        <v>1.7945847999469655E-3</v>
      </c>
      <c r="O64" s="186">
        <f t="shared" si="1"/>
        <v>2.1074775180620706E-2</v>
      </c>
    </row>
    <row r="65" spans="1:15" ht="16.5" customHeight="1">
      <c r="A65" s="163" t="s">
        <v>157</v>
      </c>
      <c r="B65" s="163" t="s">
        <v>185</v>
      </c>
      <c r="C65" s="163" t="s">
        <v>186</v>
      </c>
      <c r="D65" s="163" t="s">
        <v>182</v>
      </c>
      <c r="E65" s="185" t="s">
        <v>311</v>
      </c>
      <c r="F65" s="163" t="s">
        <v>188</v>
      </c>
      <c r="G65" s="163" t="s">
        <v>183</v>
      </c>
      <c r="H65" s="237">
        <v>66144438.356136002</v>
      </c>
      <c r="I65" s="237">
        <v>58877736</v>
      </c>
      <c r="J65" s="237">
        <v>60757214.666126199</v>
      </c>
      <c r="K65" s="237">
        <v>66144438.356136002</v>
      </c>
      <c r="L65" s="186">
        <v>0.12</v>
      </c>
      <c r="M65" s="187" t="s">
        <v>184</v>
      </c>
      <c r="N65" s="186">
        <f t="shared" si="2"/>
        <v>1.0622955268485925E-3</v>
      </c>
      <c r="O65" s="186">
        <f t="shared" si="1"/>
        <v>9.4256234514836446E-2</v>
      </c>
    </row>
    <row r="66" spans="1:15" ht="16.5" customHeight="1">
      <c r="A66" s="163" t="s">
        <v>165</v>
      </c>
      <c r="B66" s="163" t="s">
        <v>190</v>
      </c>
      <c r="C66" s="163" t="s">
        <v>191</v>
      </c>
      <c r="D66" s="163" t="s">
        <v>182</v>
      </c>
      <c r="E66" s="185" t="s">
        <v>312</v>
      </c>
      <c r="F66" s="163" t="s">
        <v>296</v>
      </c>
      <c r="G66" s="163" t="s">
        <v>183</v>
      </c>
      <c r="H66" s="237">
        <v>1422242739.71416</v>
      </c>
      <c r="I66" s="237">
        <v>759012916</v>
      </c>
      <c r="J66" s="237">
        <v>785338586.87472606</v>
      </c>
      <c r="K66" s="237">
        <v>1422242739.71416</v>
      </c>
      <c r="L66" s="186">
        <v>0.1125</v>
      </c>
      <c r="M66" s="187" t="s">
        <v>184</v>
      </c>
      <c r="N66" s="186">
        <f t="shared" si="2"/>
        <v>1.3731071651046898E-2</v>
      </c>
      <c r="O66" s="186">
        <f t="shared" si="1"/>
        <v>3.7553224034747298E-2</v>
      </c>
    </row>
    <row r="67" spans="1:15" ht="16.5" customHeight="1">
      <c r="A67" s="163" t="s">
        <v>155</v>
      </c>
      <c r="B67" s="163" t="s">
        <v>250</v>
      </c>
      <c r="C67" s="163" t="s">
        <v>181</v>
      </c>
      <c r="D67" s="163" t="s">
        <v>182</v>
      </c>
      <c r="E67" s="185" t="s">
        <v>313</v>
      </c>
      <c r="F67" s="163" t="s">
        <v>314</v>
      </c>
      <c r="G67" s="163" t="s">
        <v>183</v>
      </c>
      <c r="H67" s="237">
        <v>149176713</v>
      </c>
      <c r="I67" s="237">
        <v>137316581</v>
      </c>
      <c r="J67" s="237">
        <v>140805636.991207</v>
      </c>
      <c r="K67" s="237">
        <v>149176713</v>
      </c>
      <c r="L67" s="186">
        <v>8.2500000000000004E-2</v>
      </c>
      <c r="M67" s="187" t="s">
        <v>184</v>
      </c>
      <c r="N67" s="186">
        <f t="shared" si="2"/>
        <v>2.461883731056211E-3</v>
      </c>
      <c r="O67" s="186">
        <f t="shared" si="1"/>
        <v>3.6935019675096749E-2</v>
      </c>
    </row>
    <row r="68" spans="1:15" ht="16.5" customHeight="1">
      <c r="A68" s="163" t="s">
        <v>165</v>
      </c>
      <c r="B68" s="163" t="s">
        <v>242</v>
      </c>
      <c r="C68" s="163" t="s">
        <v>243</v>
      </c>
      <c r="D68" s="163" t="s">
        <v>182</v>
      </c>
      <c r="E68" s="185" t="s">
        <v>331</v>
      </c>
      <c r="F68" s="163" t="s">
        <v>244</v>
      </c>
      <c r="G68" s="163" t="s">
        <v>183</v>
      </c>
      <c r="H68" s="237">
        <v>4296493945.1940899</v>
      </c>
      <c r="I68" s="237">
        <v>3192556946</v>
      </c>
      <c r="J68" s="237">
        <v>3280320120.3355398</v>
      </c>
      <c r="K68" s="237">
        <v>4296493945.1940899</v>
      </c>
      <c r="L68" s="186">
        <v>0.09</v>
      </c>
      <c r="M68" s="187" t="s">
        <v>184</v>
      </c>
      <c r="N68" s="186">
        <f t="shared" si="2"/>
        <v>5.735400165417192E-2</v>
      </c>
      <c r="O68" s="186">
        <f t="shared" si="1"/>
        <v>0.10376557109542425</v>
      </c>
    </row>
    <row r="69" spans="1:15" ht="16.5" customHeight="1">
      <c r="A69" s="163" t="s">
        <v>219</v>
      </c>
      <c r="B69" s="163" t="s">
        <v>159</v>
      </c>
      <c r="C69" s="163" t="s">
        <v>186</v>
      </c>
      <c r="D69" s="163" t="s">
        <v>182</v>
      </c>
      <c r="E69" s="185" t="s">
        <v>315</v>
      </c>
      <c r="F69" s="163" t="s">
        <v>221</v>
      </c>
      <c r="G69" s="163" t="s">
        <v>183</v>
      </c>
      <c r="H69" s="237">
        <v>3879582193.9910002</v>
      </c>
      <c r="I69" s="237">
        <v>3518088426</v>
      </c>
      <c r="J69" s="237">
        <v>3588246027.0322599</v>
      </c>
      <c r="K69" s="237">
        <v>3879582193.9910002</v>
      </c>
      <c r="L69" s="186">
        <v>7.2499999999999995E-2</v>
      </c>
      <c r="M69" s="187" t="s">
        <v>184</v>
      </c>
      <c r="N69" s="186">
        <f t="shared" ref="N69:N94" si="3">+J69/$C$111</f>
        <v>6.2737861251460122E-2</v>
      </c>
      <c r="O69" s="186">
        <f t="shared" si="1"/>
        <v>9.1717534657898836E-2</v>
      </c>
    </row>
    <row r="70" spans="1:15" ht="16.5" customHeight="1">
      <c r="A70" s="163" t="s">
        <v>165</v>
      </c>
      <c r="B70" s="163" t="s">
        <v>242</v>
      </c>
      <c r="C70" s="163" t="s">
        <v>243</v>
      </c>
      <c r="D70" s="163" t="s">
        <v>182</v>
      </c>
      <c r="E70" s="185" t="s">
        <v>315</v>
      </c>
      <c r="F70" s="163" t="s">
        <v>244</v>
      </c>
      <c r="G70" s="163" t="s">
        <v>183</v>
      </c>
      <c r="H70" s="237">
        <v>1338054794.517</v>
      </c>
      <c r="I70" s="237">
        <v>995575512</v>
      </c>
      <c r="J70" s="237">
        <v>1021752896.55076</v>
      </c>
      <c r="K70" s="237">
        <v>1338054794.517</v>
      </c>
      <c r="L70" s="186">
        <v>0.09</v>
      </c>
      <c r="M70" s="187" t="s">
        <v>184</v>
      </c>
      <c r="N70" s="186">
        <f t="shared" si="3"/>
        <v>1.7864603200047732E-2</v>
      </c>
      <c r="O70" s="186">
        <f t="shared" ref="O70:O106" si="4">+SUMIFS($N$5:$N$106,$B$5:$B$106,B70)</f>
        <v>0.10376557109542425</v>
      </c>
    </row>
    <row r="71" spans="1:15" ht="16.5" customHeight="1">
      <c r="A71" s="163" t="s">
        <v>155</v>
      </c>
      <c r="B71" s="163" t="s">
        <v>161</v>
      </c>
      <c r="C71" s="163" t="s">
        <v>181</v>
      </c>
      <c r="D71" s="163" t="s">
        <v>182</v>
      </c>
      <c r="E71" s="185" t="s">
        <v>251</v>
      </c>
      <c r="F71" s="163" t="s">
        <v>316</v>
      </c>
      <c r="G71" s="163" t="s">
        <v>183</v>
      </c>
      <c r="H71" s="237">
        <v>706136985</v>
      </c>
      <c r="I71" s="237">
        <v>494616000</v>
      </c>
      <c r="J71" s="237">
        <v>507911504.400747</v>
      </c>
      <c r="K71" s="237">
        <v>706136985</v>
      </c>
      <c r="L71" s="186">
        <v>0.09</v>
      </c>
      <c r="M71" s="187" t="s">
        <v>184</v>
      </c>
      <c r="N71" s="186">
        <f t="shared" si="3"/>
        <v>8.8804617217034428E-3</v>
      </c>
      <c r="O71" s="186">
        <f t="shared" si="4"/>
        <v>5.3683437467295335E-2</v>
      </c>
    </row>
    <row r="72" spans="1:15" ht="15" customHeight="1">
      <c r="A72" s="163" t="s">
        <v>155</v>
      </c>
      <c r="B72" s="163" t="s">
        <v>162</v>
      </c>
      <c r="C72" s="163" t="s">
        <v>181</v>
      </c>
      <c r="D72" s="163" t="s">
        <v>182</v>
      </c>
      <c r="E72" s="185" t="s">
        <v>251</v>
      </c>
      <c r="F72" s="163" t="s">
        <v>317</v>
      </c>
      <c r="G72" s="163" t="s">
        <v>183</v>
      </c>
      <c r="H72" s="237">
        <v>586794522</v>
      </c>
      <c r="I72" s="237">
        <v>503556051</v>
      </c>
      <c r="J72" s="237">
        <v>515097255.93318099</v>
      </c>
      <c r="K72" s="237">
        <v>586794522</v>
      </c>
      <c r="L72" s="186">
        <v>0.09</v>
      </c>
      <c r="M72" s="187" t="s">
        <v>184</v>
      </c>
      <c r="N72" s="186">
        <f t="shared" si="3"/>
        <v>9.0060993394233662E-3</v>
      </c>
      <c r="O72" s="186">
        <f t="shared" si="4"/>
        <v>3.1937093828696722E-2</v>
      </c>
    </row>
    <row r="73" spans="1:15" ht="16.5" customHeight="1">
      <c r="A73" s="163" t="s">
        <v>155</v>
      </c>
      <c r="B73" s="163" t="s">
        <v>160</v>
      </c>
      <c r="C73" s="163" t="s">
        <v>181</v>
      </c>
      <c r="D73" s="163" t="s">
        <v>182</v>
      </c>
      <c r="E73" s="185" t="s">
        <v>251</v>
      </c>
      <c r="F73" s="163" t="s">
        <v>318</v>
      </c>
      <c r="G73" s="163" t="s">
        <v>183</v>
      </c>
      <c r="H73" s="237">
        <v>713815067</v>
      </c>
      <c r="I73" s="237">
        <v>497902469</v>
      </c>
      <c r="J73" s="237">
        <v>511675769.84985602</v>
      </c>
      <c r="K73" s="237">
        <v>713815067</v>
      </c>
      <c r="L73" s="186">
        <v>9.5000000000000001E-2</v>
      </c>
      <c r="M73" s="187" t="s">
        <v>184</v>
      </c>
      <c r="N73" s="186">
        <f t="shared" si="3"/>
        <v>8.9462771540012084E-3</v>
      </c>
      <c r="O73" s="186">
        <f t="shared" si="4"/>
        <v>7.024348678576206E-2</v>
      </c>
    </row>
    <row r="74" spans="1:15" ht="16.5" customHeight="1">
      <c r="A74" s="163" t="s">
        <v>155</v>
      </c>
      <c r="B74" s="163" t="s">
        <v>227</v>
      </c>
      <c r="C74" s="163" t="s">
        <v>181</v>
      </c>
      <c r="D74" s="163" t="s">
        <v>182</v>
      </c>
      <c r="E74" s="185" t="s">
        <v>319</v>
      </c>
      <c r="F74" s="163" t="s">
        <v>320</v>
      </c>
      <c r="G74" s="163" t="s">
        <v>183</v>
      </c>
      <c r="H74" s="237">
        <v>184750855</v>
      </c>
      <c r="I74" s="237">
        <v>147869012</v>
      </c>
      <c r="J74" s="237">
        <v>151837848.518801</v>
      </c>
      <c r="K74" s="237">
        <v>184750855</v>
      </c>
      <c r="L74" s="186">
        <v>9.2499999999999999E-2</v>
      </c>
      <c r="M74" s="187" t="s">
        <v>184</v>
      </c>
      <c r="N74" s="186">
        <f t="shared" si="3"/>
        <v>2.6547738926841189E-3</v>
      </c>
      <c r="O74" s="186">
        <f t="shared" si="4"/>
        <v>4.519918711923894E-2</v>
      </c>
    </row>
    <row r="75" spans="1:15" ht="16.5" customHeight="1">
      <c r="A75" s="163" t="s">
        <v>157</v>
      </c>
      <c r="B75" s="163" t="s">
        <v>185</v>
      </c>
      <c r="C75" s="163" t="s">
        <v>186</v>
      </c>
      <c r="D75" s="163" t="s">
        <v>182</v>
      </c>
      <c r="E75" s="185" t="s">
        <v>312</v>
      </c>
      <c r="F75" s="163" t="s">
        <v>188</v>
      </c>
      <c r="G75" s="163" t="s">
        <v>183</v>
      </c>
      <c r="H75" s="237">
        <v>295287671.23275</v>
      </c>
      <c r="I75" s="237">
        <v>261717454</v>
      </c>
      <c r="J75" s="237">
        <v>269267416.05726999</v>
      </c>
      <c r="K75" s="237">
        <v>295287671.23275</v>
      </c>
      <c r="L75" s="186">
        <v>0.12</v>
      </c>
      <c r="M75" s="187" t="s">
        <v>184</v>
      </c>
      <c r="N75" s="186">
        <f t="shared" si="3"/>
        <v>4.7079441211315557E-3</v>
      </c>
      <c r="O75" s="186">
        <f t="shared" si="4"/>
        <v>9.4256234514836446E-2</v>
      </c>
    </row>
    <row r="76" spans="1:15" ht="16.5" customHeight="1">
      <c r="A76" s="163" t="s">
        <v>155</v>
      </c>
      <c r="B76" s="163" t="s">
        <v>227</v>
      </c>
      <c r="C76" s="163" t="s">
        <v>181</v>
      </c>
      <c r="D76" s="163" t="s">
        <v>182</v>
      </c>
      <c r="E76" s="185" t="s">
        <v>321</v>
      </c>
      <c r="F76" s="163" t="s">
        <v>322</v>
      </c>
      <c r="G76" s="163" t="s">
        <v>183</v>
      </c>
      <c r="H76" s="237">
        <v>156873724</v>
      </c>
      <c r="I76" s="237">
        <v>137766746</v>
      </c>
      <c r="J76" s="237">
        <v>140833699.15528801</v>
      </c>
      <c r="K76" s="237">
        <v>156873724</v>
      </c>
      <c r="L76" s="186">
        <v>8.5000000000000006E-2</v>
      </c>
      <c r="M76" s="187" t="s">
        <v>184</v>
      </c>
      <c r="N76" s="186">
        <f t="shared" si="3"/>
        <v>2.4623743775010944E-3</v>
      </c>
      <c r="O76" s="186">
        <f t="shared" si="4"/>
        <v>4.519918711923894E-2</v>
      </c>
    </row>
    <row r="77" spans="1:15" ht="15" customHeight="1">
      <c r="A77" s="163" t="s">
        <v>155</v>
      </c>
      <c r="B77" s="163" t="s">
        <v>250</v>
      </c>
      <c r="C77" s="163" t="s">
        <v>181</v>
      </c>
      <c r="D77" s="163" t="s">
        <v>182</v>
      </c>
      <c r="E77" s="185" t="s">
        <v>321</v>
      </c>
      <c r="F77" s="163" t="s">
        <v>323</v>
      </c>
      <c r="G77" s="163" t="s">
        <v>183</v>
      </c>
      <c r="H77" s="237">
        <v>338061640</v>
      </c>
      <c r="I77" s="237">
        <v>270312656</v>
      </c>
      <c r="J77" s="237">
        <v>276695347.524508</v>
      </c>
      <c r="K77" s="237">
        <v>338061640</v>
      </c>
      <c r="L77" s="186">
        <v>0.09</v>
      </c>
      <c r="M77" s="187" t="s">
        <v>184</v>
      </c>
      <c r="N77" s="186">
        <f t="shared" si="3"/>
        <v>4.8378160781451501E-3</v>
      </c>
      <c r="O77" s="186">
        <f t="shared" si="4"/>
        <v>3.6935019675096749E-2</v>
      </c>
    </row>
    <row r="78" spans="1:15">
      <c r="A78" s="163" t="s">
        <v>155</v>
      </c>
      <c r="B78" s="163" t="s">
        <v>161</v>
      </c>
      <c r="C78" s="163" t="s">
        <v>181</v>
      </c>
      <c r="D78" s="163" t="s">
        <v>182</v>
      </c>
      <c r="E78" s="185" t="s">
        <v>332</v>
      </c>
      <c r="F78" s="163" t="s">
        <v>333</v>
      </c>
      <c r="G78" s="163" t="s">
        <v>183</v>
      </c>
      <c r="H78" s="237">
        <v>1060931506</v>
      </c>
      <c r="I78" s="237">
        <v>989659987</v>
      </c>
      <c r="J78" s="237">
        <v>1004886317.61</v>
      </c>
      <c r="K78" s="237">
        <v>1060931506</v>
      </c>
      <c r="L78" s="186">
        <v>0.08</v>
      </c>
      <c r="M78" s="187" t="s">
        <v>184</v>
      </c>
      <c r="N78" s="186">
        <f t="shared" si="3"/>
        <v>1.7569703385096249E-2</v>
      </c>
      <c r="O78" s="186">
        <f t="shared" si="4"/>
        <v>5.3683437467295335E-2</v>
      </c>
    </row>
    <row r="79" spans="1:15" ht="15" customHeight="1">
      <c r="A79" s="163" t="s">
        <v>155</v>
      </c>
      <c r="B79" s="163" t="s">
        <v>260</v>
      </c>
      <c r="C79" s="163" t="s">
        <v>186</v>
      </c>
      <c r="D79" s="163" t="s">
        <v>182</v>
      </c>
      <c r="E79" s="185" t="s">
        <v>334</v>
      </c>
      <c r="F79" s="163" t="s">
        <v>335</v>
      </c>
      <c r="G79" s="163" t="s">
        <v>183</v>
      </c>
      <c r="H79" s="237">
        <v>281513341</v>
      </c>
      <c r="I79" s="237">
        <v>278176272.26999998</v>
      </c>
      <c r="J79" s="237">
        <v>280595876.09965497</v>
      </c>
      <c r="K79" s="237">
        <v>281513341</v>
      </c>
      <c r="L79" s="186">
        <v>9.5000000000000001E-2</v>
      </c>
      <c r="M79" s="187" t="s">
        <v>184</v>
      </c>
      <c r="N79" s="186">
        <f t="shared" si="3"/>
        <v>4.9060139716873936E-3</v>
      </c>
      <c r="O79" s="186">
        <f t="shared" si="4"/>
        <v>0.10707321888252973</v>
      </c>
    </row>
    <row r="80" spans="1:15" ht="15" customHeight="1">
      <c r="A80" s="163" t="s">
        <v>155</v>
      </c>
      <c r="B80" s="163" t="s">
        <v>158</v>
      </c>
      <c r="C80" s="163" t="s">
        <v>186</v>
      </c>
      <c r="D80" s="163" t="s">
        <v>182</v>
      </c>
      <c r="E80" s="185" t="s">
        <v>336</v>
      </c>
      <c r="F80" s="163" t="s">
        <v>337</v>
      </c>
      <c r="G80" s="163" t="s">
        <v>183</v>
      </c>
      <c r="H80" s="237">
        <v>436032880</v>
      </c>
      <c r="I80" s="237">
        <v>405235263.67000002</v>
      </c>
      <c r="J80" s="237">
        <v>408856981.02286202</v>
      </c>
      <c r="K80" s="237">
        <v>436032880</v>
      </c>
      <c r="L80" s="186">
        <v>0.09</v>
      </c>
      <c r="M80" s="187" t="s">
        <v>184</v>
      </c>
      <c r="N80" s="186">
        <f t="shared" si="3"/>
        <v>7.148565720929193E-3</v>
      </c>
      <c r="O80" s="186">
        <f t="shared" si="4"/>
        <v>1.0712329943981733E-2</v>
      </c>
    </row>
    <row r="81" spans="1:15" ht="15" customHeight="1">
      <c r="A81" s="163" t="s">
        <v>165</v>
      </c>
      <c r="B81" s="163" t="s">
        <v>242</v>
      </c>
      <c r="C81" s="163" t="s">
        <v>243</v>
      </c>
      <c r="D81" s="163" t="s">
        <v>182</v>
      </c>
      <c r="E81" s="185" t="s">
        <v>338</v>
      </c>
      <c r="F81" s="163" t="s">
        <v>244</v>
      </c>
      <c r="G81" s="163" t="s">
        <v>183</v>
      </c>
      <c r="H81" s="237">
        <v>1338054794.517</v>
      </c>
      <c r="I81" s="237">
        <v>1019696289</v>
      </c>
      <c r="J81" s="237">
        <v>1028861602.3145</v>
      </c>
      <c r="K81" s="237">
        <v>1338054794.517</v>
      </c>
      <c r="L81" s="186">
        <v>0.09</v>
      </c>
      <c r="M81" s="187" t="s">
        <v>184</v>
      </c>
      <c r="N81" s="186">
        <f t="shared" si="3"/>
        <v>1.7988893728769318E-2</v>
      </c>
      <c r="O81" s="186">
        <f t="shared" si="4"/>
        <v>0.10376557109542425</v>
      </c>
    </row>
    <row r="82" spans="1:15" ht="15" customHeight="1">
      <c r="A82" s="163" t="s">
        <v>165</v>
      </c>
      <c r="B82" s="163" t="s">
        <v>248</v>
      </c>
      <c r="C82" s="163" t="s">
        <v>243</v>
      </c>
      <c r="D82" s="163" t="s">
        <v>182</v>
      </c>
      <c r="E82" s="185" t="s">
        <v>338</v>
      </c>
      <c r="F82" s="163" t="s">
        <v>249</v>
      </c>
      <c r="G82" s="163" t="s">
        <v>183</v>
      </c>
      <c r="H82" s="237">
        <v>731180273.97129595</v>
      </c>
      <c r="I82" s="237">
        <v>552870784.24620867</v>
      </c>
      <c r="J82" s="237">
        <v>557714290</v>
      </c>
      <c r="K82" s="237">
        <v>731180273.97129595</v>
      </c>
      <c r="L82" s="186">
        <v>8.7499999999999994E-2</v>
      </c>
      <c r="M82" s="187" t="s">
        <v>184</v>
      </c>
      <c r="N82" s="186">
        <f t="shared" si="3"/>
        <v>9.7512270564445377E-3</v>
      </c>
      <c r="O82" s="186">
        <f t="shared" si="4"/>
        <v>0.15878742412688429</v>
      </c>
    </row>
    <row r="83" spans="1:15" ht="15" customHeight="1">
      <c r="A83" s="163" t="s">
        <v>165</v>
      </c>
      <c r="B83" s="163" t="s">
        <v>248</v>
      </c>
      <c r="C83" s="163" t="s">
        <v>243</v>
      </c>
      <c r="D83" s="163" t="s">
        <v>182</v>
      </c>
      <c r="E83" s="185" t="s">
        <v>338</v>
      </c>
      <c r="F83" s="163" t="s">
        <v>249</v>
      </c>
      <c r="G83" s="163" t="s">
        <v>183</v>
      </c>
      <c r="H83" s="237">
        <v>2293369863.0096002</v>
      </c>
      <c r="I83" s="237">
        <v>1734096555.7537916</v>
      </c>
      <c r="J83" s="237">
        <v>1749288348</v>
      </c>
      <c r="K83" s="237">
        <v>2293369863.0096002</v>
      </c>
      <c r="L83" s="186">
        <v>8.7499999999999994E-2</v>
      </c>
      <c r="M83" s="187" t="s">
        <v>184</v>
      </c>
      <c r="N83" s="186">
        <f t="shared" si="3"/>
        <v>3.0585029242375644E-2</v>
      </c>
      <c r="O83" s="186">
        <f t="shared" si="4"/>
        <v>0.15878742412688429</v>
      </c>
    </row>
    <row r="84" spans="1:15" ht="15" customHeight="1">
      <c r="A84" s="163" t="s">
        <v>155</v>
      </c>
      <c r="B84" s="163" t="s">
        <v>185</v>
      </c>
      <c r="C84" s="163" t="s">
        <v>186</v>
      </c>
      <c r="D84" s="163" t="s">
        <v>182</v>
      </c>
      <c r="E84" s="185" t="s">
        <v>339</v>
      </c>
      <c r="F84" s="163" t="s">
        <v>249</v>
      </c>
      <c r="G84" s="163" t="s">
        <v>183</v>
      </c>
      <c r="H84" s="237">
        <v>2457764388</v>
      </c>
      <c r="I84" s="237">
        <v>1865999091.45</v>
      </c>
      <c r="J84" s="237">
        <v>1880491735.63763</v>
      </c>
      <c r="K84" s="237">
        <v>2457764388</v>
      </c>
      <c r="L84" s="186">
        <v>0.09</v>
      </c>
      <c r="M84" s="187" t="s">
        <v>184</v>
      </c>
      <c r="N84" s="186">
        <f t="shared" si="3"/>
        <v>3.2879024656101256E-2</v>
      </c>
      <c r="O84" s="186">
        <f t="shared" si="4"/>
        <v>9.4256234514836446E-2</v>
      </c>
    </row>
    <row r="85" spans="1:15">
      <c r="A85" s="163" t="s">
        <v>157</v>
      </c>
      <c r="B85" s="163" t="s">
        <v>185</v>
      </c>
      <c r="C85" s="163" t="s">
        <v>186</v>
      </c>
      <c r="D85" s="163" t="s">
        <v>182</v>
      </c>
      <c r="E85" s="185" t="s">
        <v>340</v>
      </c>
      <c r="F85" s="163" t="s">
        <v>188</v>
      </c>
      <c r="G85" s="163" t="s">
        <v>183</v>
      </c>
      <c r="H85" s="237">
        <v>324816438.35602498</v>
      </c>
      <c r="I85" s="237">
        <v>293459650</v>
      </c>
      <c r="J85" s="237">
        <v>295996729.303967</v>
      </c>
      <c r="K85" s="237">
        <v>324816438.35602498</v>
      </c>
      <c r="L85" s="186">
        <v>0.12</v>
      </c>
      <c r="M85" s="187" t="s">
        <v>184</v>
      </c>
      <c r="N85" s="186">
        <f t="shared" si="3"/>
        <v>5.1752866425709351E-3</v>
      </c>
      <c r="O85" s="186">
        <f t="shared" si="4"/>
        <v>9.4256234514836446E-2</v>
      </c>
    </row>
    <row r="86" spans="1:15" ht="15" customHeight="1">
      <c r="A86" s="163" t="s">
        <v>155</v>
      </c>
      <c r="B86" s="163" t="s">
        <v>260</v>
      </c>
      <c r="C86" s="163" t="s">
        <v>186</v>
      </c>
      <c r="D86" s="163" t="s">
        <v>182</v>
      </c>
      <c r="E86" s="185" t="s">
        <v>341</v>
      </c>
      <c r="F86" s="163" t="s">
        <v>342</v>
      </c>
      <c r="G86" s="163" t="s">
        <v>183</v>
      </c>
      <c r="H86" s="237">
        <v>1120000000</v>
      </c>
      <c r="I86" s="237">
        <v>808620346.66999996</v>
      </c>
      <c r="J86" s="237">
        <v>812882823.19252706</v>
      </c>
      <c r="K86" s="237">
        <v>1120000000</v>
      </c>
      <c r="L86" s="186">
        <v>0.08</v>
      </c>
      <c r="M86" s="187" t="s">
        <v>184</v>
      </c>
      <c r="N86" s="186">
        <f t="shared" si="3"/>
        <v>1.4212662507238235E-2</v>
      </c>
      <c r="O86" s="186">
        <f t="shared" si="4"/>
        <v>0.10707321888252973</v>
      </c>
    </row>
    <row r="87" spans="1:15" ht="15" customHeight="1">
      <c r="A87" s="163" t="s">
        <v>165</v>
      </c>
      <c r="B87" s="163" t="s">
        <v>248</v>
      </c>
      <c r="C87" s="163" t="s">
        <v>243</v>
      </c>
      <c r="D87" s="163" t="s">
        <v>182</v>
      </c>
      <c r="E87" s="185" t="s">
        <v>343</v>
      </c>
      <c r="F87" s="163" t="s">
        <v>249</v>
      </c>
      <c r="G87" s="163" t="s">
        <v>183</v>
      </c>
      <c r="H87" s="237">
        <v>876876712.32720006</v>
      </c>
      <c r="I87" s="237">
        <v>671610591</v>
      </c>
      <c r="J87" s="237">
        <v>674313880</v>
      </c>
      <c r="K87" s="237">
        <v>876876712.32720006</v>
      </c>
      <c r="L87" s="186">
        <v>8.7499999999999994E-2</v>
      </c>
      <c r="M87" s="187" t="s">
        <v>184</v>
      </c>
      <c r="N87" s="186">
        <f t="shared" si="3"/>
        <v>1.1789885733772565E-2</v>
      </c>
      <c r="O87" s="186">
        <f t="shared" si="4"/>
        <v>0.15878742412688429</v>
      </c>
    </row>
    <row r="88" spans="1:15" ht="15" customHeight="1">
      <c r="A88" s="163" t="s">
        <v>165</v>
      </c>
      <c r="B88" s="163" t="s">
        <v>248</v>
      </c>
      <c r="C88" s="163" t="s">
        <v>243</v>
      </c>
      <c r="D88" s="163" t="s">
        <v>182</v>
      </c>
      <c r="E88" s="185" t="s">
        <v>344</v>
      </c>
      <c r="F88" s="163" t="s">
        <v>345</v>
      </c>
      <c r="G88" s="163" t="s">
        <v>183</v>
      </c>
      <c r="H88" s="237">
        <v>2861550219</v>
      </c>
      <c r="I88" s="237">
        <v>1881282000</v>
      </c>
      <c r="J88" s="237">
        <v>1889196842</v>
      </c>
      <c r="K88" s="237">
        <v>3245822712.3381901</v>
      </c>
      <c r="L88" s="186">
        <v>9.2499999999999999E-2</v>
      </c>
      <c r="M88" s="187" t="s">
        <v>184</v>
      </c>
      <c r="N88" s="186">
        <f t="shared" si="3"/>
        <v>3.3031227083422911E-2</v>
      </c>
      <c r="O88" s="186">
        <f t="shared" si="4"/>
        <v>0.15878742412688429</v>
      </c>
    </row>
    <row r="89" spans="1:15">
      <c r="A89" s="163" t="s">
        <v>165</v>
      </c>
      <c r="B89" s="163" t="s">
        <v>242</v>
      </c>
      <c r="C89" s="163" t="s">
        <v>243</v>
      </c>
      <c r="D89" s="163" t="s">
        <v>182</v>
      </c>
      <c r="E89" s="185" t="s">
        <v>346</v>
      </c>
      <c r="F89" s="163" t="s">
        <v>244</v>
      </c>
      <c r="G89" s="163" t="s">
        <v>183</v>
      </c>
      <c r="H89" s="237">
        <v>769381506.84727502</v>
      </c>
      <c r="I89" s="237">
        <v>601832375</v>
      </c>
      <c r="J89" s="237">
        <v>603861224.94704497</v>
      </c>
      <c r="K89" s="237">
        <v>769381506.84727502</v>
      </c>
      <c r="L89" s="186">
        <v>0.09</v>
      </c>
      <c r="M89" s="187" t="s">
        <v>184</v>
      </c>
      <c r="N89" s="186">
        <f t="shared" si="3"/>
        <v>1.0558072512435294E-2</v>
      </c>
      <c r="O89" s="186">
        <f t="shared" si="4"/>
        <v>0.10376557109542425</v>
      </c>
    </row>
    <row r="90" spans="1:15">
      <c r="A90" s="163" t="s">
        <v>165</v>
      </c>
      <c r="B90" s="163" t="s">
        <v>248</v>
      </c>
      <c r="C90" s="163" t="s">
        <v>243</v>
      </c>
      <c r="D90" s="163" t="s">
        <v>182</v>
      </c>
      <c r="E90" s="185" t="s">
        <v>346</v>
      </c>
      <c r="F90" s="163" t="s">
        <v>249</v>
      </c>
      <c r="G90" s="163" t="s">
        <v>183</v>
      </c>
      <c r="H90" s="237">
        <v>275204383.56115198</v>
      </c>
      <c r="I90" s="237">
        <v>212374245</v>
      </c>
      <c r="J90" s="237">
        <v>213031640</v>
      </c>
      <c r="K90" s="237">
        <v>275204383.56115198</v>
      </c>
      <c r="L90" s="186">
        <v>8.7499999999999994E-2</v>
      </c>
      <c r="M90" s="187" t="s">
        <v>184</v>
      </c>
      <c r="N90" s="186">
        <f t="shared" si="3"/>
        <v>3.7247026463079376E-3</v>
      </c>
      <c r="O90" s="186">
        <f t="shared" si="4"/>
        <v>0.15878742412688429</v>
      </c>
    </row>
    <row r="91" spans="1:15">
      <c r="A91" s="163" t="s">
        <v>155</v>
      </c>
      <c r="B91" s="163" t="s">
        <v>161</v>
      </c>
      <c r="C91" s="163" t="s">
        <v>181</v>
      </c>
      <c r="D91" s="163" t="s">
        <v>182</v>
      </c>
      <c r="E91" s="185" t="s">
        <v>346</v>
      </c>
      <c r="F91" s="163" t="s">
        <v>347</v>
      </c>
      <c r="G91" s="163" t="s">
        <v>183</v>
      </c>
      <c r="H91" s="237">
        <v>227232876</v>
      </c>
      <c r="I91" s="237">
        <v>200383561.63999999</v>
      </c>
      <c r="J91" s="237">
        <v>200959114.28194401</v>
      </c>
      <c r="K91" s="237">
        <v>227232876</v>
      </c>
      <c r="L91" s="186">
        <v>7.0000000000000007E-2</v>
      </c>
      <c r="M91" s="187" t="s">
        <v>184</v>
      </c>
      <c r="N91" s="186">
        <f t="shared" si="3"/>
        <v>3.5136233508114385E-3</v>
      </c>
      <c r="O91" s="186">
        <f t="shared" si="4"/>
        <v>5.3683437467295335E-2</v>
      </c>
    </row>
    <row r="92" spans="1:15">
      <c r="A92" s="163" t="s">
        <v>165</v>
      </c>
      <c r="B92" s="163" t="s">
        <v>248</v>
      </c>
      <c r="C92" s="163" t="s">
        <v>243</v>
      </c>
      <c r="D92" s="163" t="s">
        <v>182</v>
      </c>
      <c r="E92" s="185" t="s">
        <v>348</v>
      </c>
      <c r="F92" s="163" t="s">
        <v>349</v>
      </c>
      <c r="G92" s="163" t="s">
        <v>183</v>
      </c>
      <c r="H92" s="237">
        <v>344098356.163486</v>
      </c>
      <c r="I92" s="237">
        <v>193760460</v>
      </c>
      <c r="J92" s="237">
        <v>194375887</v>
      </c>
      <c r="K92" s="237">
        <v>344098356.163486</v>
      </c>
      <c r="L92" s="186">
        <v>0.1</v>
      </c>
      <c r="M92" s="187" t="s">
        <v>184</v>
      </c>
      <c r="N92" s="186">
        <f t="shared" si="3"/>
        <v>3.398520429581975E-3</v>
      </c>
      <c r="O92" s="186">
        <f t="shared" si="4"/>
        <v>0.15878742412688429</v>
      </c>
    </row>
    <row r="93" spans="1:15">
      <c r="A93" s="163" t="s">
        <v>157</v>
      </c>
      <c r="B93" s="163" t="s">
        <v>194</v>
      </c>
      <c r="C93" s="163" t="s">
        <v>186</v>
      </c>
      <c r="D93" s="163" t="s">
        <v>182</v>
      </c>
      <c r="E93" s="185" t="s">
        <v>348</v>
      </c>
      <c r="F93" s="163" t="s">
        <v>350</v>
      </c>
      <c r="G93" s="163" t="s">
        <v>183</v>
      </c>
      <c r="H93" s="237">
        <v>59139178.082060002</v>
      </c>
      <c r="I93" s="237">
        <v>41715983</v>
      </c>
      <c r="J93" s="237">
        <v>41862445</v>
      </c>
      <c r="K93" s="237">
        <v>59139178.082060002</v>
      </c>
      <c r="L93" s="186">
        <v>0.12</v>
      </c>
      <c r="M93" s="187" t="s">
        <v>184</v>
      </c>
      <c r="N93" s="186">
        <f t="shared" si="3"/>
        <v>7.3193427827162433E-4</v>
      </c>
      <c r="O93" s="186">
        <f t="shared" si="4"/>
        <v>2.1074775180620706E-2</v>
      </c>
    </row>
    <row r="94" spans="1:15">
      <c r="A94" s="163" t="s">
        <v>165</v>
      </c>
      <c r="B94" s="163" t="s">
        <v>190</v>
      </c>
      <c r="C94" s="163" t="s">
        <v>191</v>
      </c>
      <c r="D94" s="163" t="s">
        <v>182</v>
      </c>
      <c r="E94" s="185" t="s">
        <v>348</v>
      </c>
      <c r="F94" s="163" t="s">
        <v>231</v>
      </c>
      <c r="G94" s="163" t="s">
        <v>183</v>
      </c>
      <c r="H94" s="237">
        <v>156044342.466243</v>
      </c>
      <c r="I94" s="237">
        <v>107615458</v>
      </c>
      <c r="J94" s="237">
        <v>107939545.65831301</v>
      </c>
      <c r="K94" s="237">
        <v>156044342.466243</v>
      </c>
      <c r="L94" s="186">
        <v>0.105</v>
      </c>
      <c r="M94" s="187" t="s">
        <v>184</v>
      </c>
      <c r="N94" s="186">
        <f t="shared" si="3"/>
        <v>1.8872441265287865E-3</v>
      </c>
      <c r="O94" s="186">
        <f t="shared" si="4"/>
        <v>3.7553224034747298E-2</v>
      </c>
    </row>
    <row r="95" spans="1:15">
      <c r="A95" s="163" t="s">
        <v>155</v>
      </c>
      <c r="B95" s="163" t="s">
        <v>260</v>
      </c>
      <c r="C95" s="163" t="s">
        <v>186</v>
      </c>
      <c r="D95" s="163" t="s">
        <v>182</v>
      </c>
      <c r="E95" s="185" t="s">
        <v>348</v>
      </c>
      <c r="F95" s="163" t="s">
        <v>351</v>
      </c>
      <c r="G95" s="163" t="s">
        <v>183</v>
      </c>
      <c r="H95" s="237">
        <v>1680000000</v>
      </c>
      <c r="I95" s="237">
        <v>1213951256.8099999</v>
      </c>
      <c r="J95" s="237">
        <v>1217274587.6301</v>
      </c>
      <c r="K95" s="237">
        <v>1680000000</v>
      </c>
      <c r="L95" s="186">
        <v>0.08</v>
      </c>
      <c r="M95" s="187" t="s">
        <v>184</v>
      </c>
      <c r="N95" s="186">
        <f t="shared" ref="N95:N105" si="5">+J95/$C$111</f>
        <v>2.128315717716503E-2</v>
      </c>
      <c r="O95" s="186">
        <f t="shared" si="4"/>
        <v>0.10707321888252973</v>
      </c>
    </row>
    <row r="96" spans="1:15">
      <c r="A96" s="163" t="s">
        <v>155</v>
      </c>
      <c r="B96" s="163" t="s">
        <v>250</v>
      </c>
      <c r="C96" s="163" t="s">
        <v>181</v>
      </c>
      <c r="D96" s="163" t="s">
        <v>182</v>
      </c>
      <c r="E96" s="185" t="s">
        <v>348</v>
      </c>
      <c r="F96" s="163" t="s">
        <v>352</v>
      </c>
      <c r="G96" s="163" t="s">
        <v>183</v>
      </c>
      <c r="H96" s="237">
        <v>762520549</v>
      </c>
      <c r="I96" s="237">
        <v>584891573.10000002</v>
      </c>
      <c r="J96" s="237">
        <v>586850728.45005906</v>
      </c>
      <c r="K96" s="237">
        <v>762520549</v>
      </c>
      <c r="L96" s="186">
        <v>0.11</v>
      </c>
      <c r="M96" s="187" t="s">
        <v>184</v>
      </c>
      <c r="N96" s="186">
        <f t="shared" si="5"/>
        <v>1.0260656404117604E-2</v>
      </c>
      <c r="O96" s="186">
        <f t="shared" si="4"/>
        <v>3.6935019675096749E-2</v>
      </c>
    </row>
    <row r="97" spans="1:15">
      <c r="A97" s="163" t="s">
        <v>155</v>
      </c>
      <c r="B97" s="163" t="s">
        <v>353</v>
      </c>
      <c r="C97" s="163" t="s">
        <v>186</v>
      </c>
      <c r="D97" s="163" t="s">
        <v>182</v>
      </c>
      <c r="E97" s="185" t="s">
        <v>354</v>
      </c>
      <c r="F97" s="163" t="s">
        <v>355</v>
      </c>
      <c r="G97" s="163" t="s">
        <v>183</v>
      </c>
      <c r="H97" s="237">
        <v>1094178084</v>
      </c>
      <c r="I97" s="237">
        <v>1000513698.63</v>
      </c>
      <c r="J97" s="237">
        <v>1002555556.08715</v>
      </c>
      <c r="K97" s="237">
        <v>1094178084</v>
      </c>
      <c r="L97" s="186">
        <v>6.25E-2</v>
      </c>
      <c r="M97" s="187" t="s">
        <v>184</v>
      </c>
      <c r="N97" s="186">
        <f t="shared" si="5"/>
        <v>1.7528951722047173E-2</v>
      </c>
      <c r="O97" s="186">
        <f t="shared" si="4"/>
        <v>1.7528951722047173E-2</v>
      </c>
    </row>
    <row r="98" spans="1:15">
      <c r="A98" s="163" t="s">
        <v>155</v>
      </c>
      <c r="B98" s="163" t="s">
        <v>250</v>
      </c>
      <c r="C98" s="163" t="s">
        <v>181</v>
      </c>
      <c r="D98" s="163" t="s">
        <v>182</v>
      </c>
      <c r="E98" s="185" t="s">
        <v>356</v>
      </c>
      <c r="F98" s="163" t="s">
        <v>357</v>
      </c>
      <c r="G98" s="163" t="s">
        <v>183</v>
      </c>
      <c r="H98" s="237">
        <v>117344307</v>
      </c>
      <c r="I98" s="237">
        <v>86166215.599999994</v>
      </c>
      <c r="J98" s="237">
        <v>86423083.836562902</v>
      </c>
      <c r="K98" s="237">
        <v>117344307</v>
      </c>
      <c r="L98" s="186">
        <v>0.11</v>
      </c>
      <c r="M98" s="187" t="s">
        <v>184</v>
      </c>
      <c r="N98" s="186">
        <f t="shared" si="5"/>
        <v>1.5110445052581795E-3</v>
      </c>
      <c r="O98" s="186">
        <f t="shared" si="4"/>
        <v>3.6935019675096749E-2</v>
      </c>
    </row>
    <row r="99" spans="1:15">
      <c r="A99" s="163" t="s">
        <v>155</v>
      </c>
      <c r="B99" s="163" t="s">
        <v>162</v>
      </c>
      <c r="C99" s="163" t="s">
        <v>181</v>
      </c>
      <c r="D99" s="163" t="s">
        <v>182</v>
      </c>
      <c r="E99" s="185" t="s">
        <v>358</v>
      </c>
      <c r="F99" s="163" t="s">
        <v>222</v>
      </c>
      <c r="G99" s="163" t="s">
        <v>183</v>
      </c>
      <c r="H99" s="237">
        <v>321008220</v>
      </c>
      <c r="I99" s="237">
        <v>306017034.06</v>
      </c>
      <c r="J99" s="237">
        <v>306449804.91904902</v>
      </c>
      <c r="K99" s="237">
        <v>321008220</v>
      </c>
      <c r="L99" s="186">
        <v>0.09</v>
      </c>
      <c r="M99" s="187" t="s">
        <v>184</v>
      </c>
      <c r="N99" s="186">
        <f t="shared" si="5"/>
        <v>5.3580510357171974E-3</v>
      </c>
      <c r="O99" s="186">
        <f t="shared" si="4"/>
        <v>3.1937093828696722E-2</v>
      </c>
    </row>
    <row r="100" spans="1:15">
      <c r="A100" s="163" t="s">
        <v>155</v>
      </c>
      <c r="B100" s="163" t="s">
        <v>359</v>
      </c>
      <c r="C100" s="163" t="s">
        <v>186</v>
      </c>
      <c r="D100" s="163" t="s">
        <v>182</v>
      </c>
      <c r="E100" s="185" t="s">
        <v>310</v>
      </c>
      <c r="F100" s="163" t="s">
        <v>193</v>
      </c>
      <c r="G100" s="163" t="s">
        <v>183</v>
      </c>
      <c r="H100" s="237">
        <v>1136849316</v>
      </c>
      <c r="I100" s="237">
        <v>1028390292.73</v>
      </c>
      <c r="J100" s="237">
        <v>1029608414.65555</v>
      </c>
      <c r="K100" s="237">
        <v>1136849316</v>
      </c>
      <c r="L100" s="186">
        <v>6.3671221138097756E-2</v>
      </c>
      <c r="M100" s="187" t="s">
        <v>184</v>
      </c>
      <c r="N100" s="186">
        <f t="shared" si="5"/>
        <v>1.8001951197148213E-2</v>
      </c>
      <c r="O100" s="186">
        <f t="shared" si="4"/>
        <v>3.6003902394296426E-2</v>
      </c>
    </row>
    <row r="101" spans="1:15">
      <c r="A101" s="163" t="s">
        <v>155</v>
      </c>
      <c r="B101" s="163" t="s">
        <v>359</v>
      </c>
      <c r="C101" s="163" t="s">
        <v>186</v>
      </c>
      <c r="D101" s="163" t="s">
        <v>182</v>
      </c>
      <c r="E101" s="185" t="s">
        <v>310</v>
      </c>
      <c r="F101" s="163" t="s">
        <v>193</v>
      </c>
      <c r="G101" s="163" t="s">
        <v>183</v>
      </c>
      <c r="H101" s="237">
        <v>1136849316</v>
      </c>
      <c r="I101" s="237">
        <v>1028390292.73</v>
      </c>
      <c r="J101" s="237">
        <v>1029608414.65555</v>
      </c>
      <c r="K101" s="237">
        <v>1136849316</v>
      </c>
      <c r="L101" s="186">
        <v>6.3671221138097756E-2</v>
      </c>
      <c r="M101" s="187" t="s">
        <v>184</v>
      </c>
      <c r="N101" s="186">
        <f t="shared" si="5"/>
        <v>1.8001951197148213E-2</v>
      </c>
      <c r="O101" s="186">
        <f t="shared" si="4"/>
        <v>3.6003902394296426E-2</v>
      </c>
    </row>
    <row r="102" spans="1:15">
      <c r="A102" s="163" t="s">
        <v>155</v>
      </c>
      <c r="B102" s="163" t="s">
        <v>162</v>
      </c>
      <c r="C102" s="163" t="s">
        <v>181</v>
      </c>
      <c r="D102" s="163" t="s">
        <v>182</v>
      </c>
      <c r="E102" s="185" t="s">
        <v>360</v>
      </c>
      <c r="F102" s="163" t="s">
        <v>361</v>
      </c>
      <c r="G102" s="163" t="s">
        <v>183</v>
      </c>
      <c r="H102" s="237">
        <v>1110958904</v>
      </c>
      <c r="I102" s="237">
        <v>1004280542.97</v>
      </c>
      <c r="J102" s="237">
        <v>1005071630.9526401</v>
      </c>
      <c r="K102" s="237">
        <v>1110958904</v>
      </c>
      <c r="L102" s="186">
        <v>7.4999999999999997E-2</v>
      </c>
      <c r="M102" s="187" t="s">
        <v>184</v>
      </c>
      <c r="N102" s="186">
        <f t="shared" si="5"/>
        <v>1.7572943453556162E-2</v>
      </c>
      <c r="O102" s="186">
        <f t="shared" si="4"/>
        <v>3.1937093828696722E-2</v>
      </c>
    </row>
    <row r="103" spans="1:15">
      <c r="A103" s="163" t="s">
        <v>155</v>
      </c>
      <c r="B103" s="163" t="s">
        <v>163</v>
      </c>
      <c r="C103" s="163" t="s">
        <v>186</v>
      </c>
      <c r="D103" s="163" t="s">
        <v>182</v>
      </c>
      <c r="E103" s="185" t="s">
        <v>360</v>
      </c>
      <c r="F103" s="163" t="s">
        <v>362</v>
      </c>
      <c r="G103" s="163" t="s">
        <v>183</v>
      </c>
      <c r="H103" s="237">
        <v>1138000000</v>
      </c>
      <c r="I103" s="237">
        <v>1000756164.38</v>
      </c>
      <c r="J103" s="237">
        <v>1001506688.8296601</v>
      </c>
      <c r="K103" s="237">
        <v>1138000000</v>
      </c>
      <c r="L103" s="186">
        <v>6.9000000000000006E-2</v>
      </c>
      <c r="M103" s="187" t="s">
        <v>184</v>
      </c>
      <c r="N103" s="186">
        <f t="shared" si="5"/>
        <v>1.7510613044047989E-2</v>
      </c>
      <c r="O103" s="186">
        <f t="shared" si="4"/>
        <v>2.6880476832124738E-2</v>
      </c>
    </row>
    <row r="104" spans="1:15">
      <c r="A104" s="163" t="s">
        <v>165</v>
      </c>
      <c r="B104" s="163" t="s">
        <v>248</v>
      </c>
      <c r="C104" s="163" t="s">
        <v>243</v>
      </c>
      <c r="D104" s="163" t="s">
        <v>182</v>
      </c>
      <c r="E104" s="185" t="s">
        <v>344</v>
      </c>
      <c r="F104" s="163" t="s">
        <v>249</v>
      </c>
      <c r="G104" s="163" t="s">
        <v>183</v>
      </c>
      <c r="H104" s="237">
        <v>4991452054.7855997</v>
      </c>
      <c r="I104" s="237">
        <v>3802763800</v>
      </c>
      <c r="J104" s="237">
        <v>3803809545</v>
      </c>
      <c r="K104" s="237">
        <v>4991452054.7855997</v>
      </c>
      <c r="L104" s="186">
        <v>8.7499999999999994E-2</v>
      </c>
      <c r="M104" s="187" t="s">
        <v>184</v>
      </c>
      <c r="N104" s="186">
        <f t="shared" si="5"/>
        <v>6.6506831934978736E-2</v>
      </c>
      <c r="O104" s="186">
        <f t="shared" si="4"/>
        <v>0.15878742412688429</v>
      </c>
    </row>
    <row r="105" spans="1:15">
      <c r="A105" s="163" t="s">
        <v>155</v>
      </c>
      <c r="B105" s="163" t="s">
        <v>156</v>
      </c>
      <c r="C105" s="163" t="s">
        <v>181</v>
      </c>
      <c r="D105" s="163" t="s">
        <v>182</v>
      </c>
      <c r="E105" s="185" t="s">
        <v>344</v>
      </c>
      <c r="F105" s="163" t="s">
        <v>363</v>
      </c>
      <c r="G105" s="163" t="s">
        <v>183</v>
      </c>
      <c r="H105" s="237">
        <v>325000000</v>
      </c>
      <c r="I105" s="237">
        <v>250068493.15000001</v>
      </c>
      <c r="J105" s="237">
        <v>250068493.15000001</v>
      </c>
      <c r="K105" s="237">
        <v>325000000</v>
      </c>
      <c r="L105" s="186">
        <v>0.1</v>
      </c>
      <c r="M105" s="187" t="s">
        <v>184</v>
      </c>
      <c r="N105" s="186">
        <f t="shared" si="5"/>
        <v>4.3722649752592777E-3</v>
      </c>
      <c r="O105" s="186">
        <f t="shared" si="4"/>
        <v>7.059187071725751E-3</v>
      </c>
    </row>
    <row r="106" spans="1:15">
      <c r="A106" s="163" t="s">
        <v>155</v>
      </c>
      <c r="B106" s="163" t="s">
        <v>160</v>
      </c>
      <c r="C106" s="163" t="s">
        <v>181</v>
      </c>
      <c r="D106" s="163" t="s">
        <v>182</v>
      </c>
      <c r="E106" s="185" t="s">
        <v>344</v>
      </c>
      <c r="F106" s="163" t="s">
        <v>364</v>
      </c>
      <c r="G106" s="163" t="s">
        <v>183</v>
      </c>
      <c r="H106" s="237">
        <v>2600000000</v>
      </c>
      <c r="I106" s="237">
        <v>2002191780.8199999</v>
      </c>
      <c r="J106" s="237">
        <v>2002191780.8199999</v>
      </c>
      <c r="K106" s="237">
        <v>2600000000</v>
      </c>
      <c r="L106" s="186">
        <v>0.1</v>
      </c>
      <c r="M106" s="187" t="s">
        <v>184</v>
      </c>
      <c r="N106" s="186">
        <f>+J106/$C$111</f>
        <v>3.5006861067380678E-2</v>
      </c>
      <c r="O106" s="186">
        <f t="shared" si="4"/>
        <v>7.024348678576206E-2</v>
      </c>
    </row>
    <row r="107" spans="1:15" customFormat="1">
      <c r="A107" s="286" t="s">
        <v>154</v>
      </c>
      <c r="B107" s="287"/>
      <c r="C107" s="287"/>
      <c r="D107" s="287"/>
      <c r="E107" s="287"/>
      <c r="F107" s="287"/>
      <c r="G107" s="287"/>
      <c r="H107" s="287"/>
      <c r="I107" s="287"/>
      <c r="J107" s="171">
        <f>SUM(J5:J106)</f>
        <v>55596686910.521072</v>
      </c>
      <c r="K107" s="286"/>
      <c r="L107" s="286"/>
      <c r="M107" s="286"/>
      <c r="N107" s="286"/>
      <c r="O107" s="286"/>
    </row>
    <row r="111" spans="1:15" ht="15.75">
      <c r="A111" s="188" t="s">
        <v>324</v>
      </c>
      <c r="B111"/>
      <c r="C111" s="172">
        <v>57194267631.314087</v>
      </c>
    </row>
  </sheetData>
  <mergeCells count="4">
    <mergeCell ref="A1:B1"/>
    <mergeCell ref="A2:I2"/>
    <mergeCell ref="A107:I107"/>
    <mergeCell ref="K107:O107"/>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TiOgpnnajFEwjpiilwdrddRtRKl1L0OsK6bWQuk1sBA=</DigestValue>
    </Reference>
    <Reference Type="http://www.w3.org/2000/09/xmldsig#Object" URI="#idOfficeObject">
      <DigestMethod Algorithm="http://www.w3.org/2001/04/xmlenc#sha256"/>
      <DigestValue>RNQ4y2qixtRUjwAJX0X4ZBYoQUouF6I5GqR5vEF/wRk=</DigestValue>
    </Reference>
    <Reference Type="http://uri.etsi.org/01903#SignedProperties" URI="#idSignedProperties">
      <Transforms>
        <Transform Algorithm="http://www.w3.org/TR/2001/REC-xml-c14n-20010315"/>
      </Transforms>
      <DigestMethod Algorithm="http://www.w3.org/2001/04/xmlenc#sha256"/>
      <DigestValue>rgXu7ALneZeZByoUDB7tTR2UWfQXmmCuS3K6QqTJ/Dc=</DigestValue>
    </Reference>
    <Reference Type="http://www.w3.org/2000/09/xmldsig#Object" URI="#idValidSigLnImg">
      <DigestMethod Algorithm="http://www.w3.org/2001/04/xmlenc#sha256"/>
      <DigestValue>iCsfVIUmEcrO2Q8QX9m/HFW7DOcrwZg6sXD0TNf9dn8=</DigestValue>
    </Reference>
    <Reference Type="http://www.w3.org/2000/09/xmldsig#Object" URI="#idInvalidSigLnImg">
      <DigestMethod Algorithm="http://www.w3.org/2001/04/xmlenc#sha256"/>
      <DigestValue>zHjq1S5vUiRZT2B03mR5Sydi9N5kfemLZpzhF75IiIw=</DigestValue>
    </Reference>
  </SignedInfo>
  <SignatureValue>LkD39yEdKipjgD4Ip7rpMH9YWTG8TnCPZXlByRQ2BooJhho23UIOLSn62kfYauK+Rz8673ChJ2zn
wGrTs3c2PFhmTn5XBpHVGbePAZ19rFnZ6otIX/cSAIm+s7mEcWEkws1bXKuE5qzatAu4IK/uAQSt
sTz3KHdyDaboOL+K4RCgY+XbYsx8N3Djv6b5fNDtXCYcXM7fBDv0y3Mk1MeoiihGOx7sl9MQpGmZ
98Yc7daGqC8yVMHutb1fA237GbfjHbNXS8yGz75SK6/mCZsFNb8E6xoK33E2pXVLxOt/C+Kwx/WG
KQM1XctyErdDB3xs+7404uT6yqnTkD6k9moRuw==</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KWKsCtQof2llHSTECbvOdQR+5Sz8OefZorJkvGiGYS8=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mItjMfTqBJ6S+gYGHB0hr+OipqLA7putDj/ByGOWWp4=</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qykC7K7im8QGNR875ybwKJmqAZTb7uUzXgVPQ1zoGuo=</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CnhGnA5nXmR47kSYDl8LArVsKuNWPUZKKN/Fq2k3O4c=</DigestValue>
      </Reference>
      <Reference URI="/xl/styles.xml?ContentType=application/vnd.openxmlformats-officedocument.spreadsheetml.styles+xml">
        <DigestMethod Algorithm="http://www.w3.org/2001/04/xmlenc#sha256"/>
        <DigestValue>TtBhHUSc/7Ct++KmqR1MJlFg9RcBHESwvhU+xM5jpKw=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6dBt1ylFOyzhBz3Ftyo9pOAWAL5W+ug7u98qYA0Y/90=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UEeQgUADSRZlvwFhgskClkuna2giT90+VJGAPHIjAVk=</DigestValue>
      </Reference>
      <Reference URI="/xl/worksheets/sheet2.xml?ContentType=application/vnd.openxmlformats-officedocument.spreadsheetml.worksheet+xml">
        <DigestMethod Algorithm="http://www.w3.org/2001/04/xmlenc#sha256"/>
        <DigestValue>Zyx++ym5Kr+T29MGp4ZP82CwhOvu/da9UyPYKmzQaa8=</DigestValue>
      </Reference>
      <Reference URI="/xl/worksheets/sheet3.xml?ContentType=application/vnd.openxmlformats-officedocument.spreadsheetml.worksheet+xml">
        <DigestMethod Algorithm="http://www.w3.org/2001/04/xmlenc#sha256"/>
        <DigestValue>F7lJTyLPGoMk9XJAyhvnd6Ne9Rf9TvqHrESB+iVnpL4=</DigestValue>
      </Reference>
      <Reference URI="/xl/worksheets/sheet4.xml?ContentType=application/vnd.openxmlformats-officedocument.spreadsheetml.worksheet+xml">
        <DigestMethod Algorithm="http://www.w3.org/2001/04/xmlenc#sha256"/>
        <DigestValue>FyoFn2AxQOope3g0H1+8Y1c/d+72FCQ2I9l+diCMemA=</DigestValue>
      </Reference>
      <Reference URI="/xl/worksheets/sheet5.xml?ContentType=application/vnd.openxmlformats-officedocument.spreadsheetml.worksheet+xml">
        <DigestMethod Algorithm="http://www.w3.org/2001/04/xmlenc#sha256"/>
        <DigestValue>tEIIx0AffLY43VdJEq4872Un5NDbecB/2ATlEI6je8A=</DigestValue>
      </Reference>
      <Reference URI="/xl/worksheets/sheet6.xml?ContentType=application/vnd.openxmlformats-officedocument.spreadsheetml.worksheet+xml">
        <DigestMethod Algorithm="http://www.w3.org/2001/04/xmlenc#sha256"/>
        <DigestValue>NtkCOvhoTSPkMNJgveRI6L32XRGdPmTsAYGhvpA3Yfk=</DigestValue>
      </Reference>
      <Reference URI="/xl/worksheets/sheet7.xml?ContentType=application/vnd.openxmlformats-officedocument.spreadsheetml.worksheet+xml">
        <DigestMethod Algorithm="http://www.w3.org/2001/04/xmlenc#sha256"/>
        <DigestValue>uyMBQlUWwIX51mUL06a13Fz0Nu8ShdWicAm9HT35Kl8=</DigestValue>
      </Reference>
      <Reference URI="/xl/worksheets/sheet8.xml?ContentType=application/vnd.openxmlformats-officedocument.spreadsheetml.worksheet+xml">
        <DigestMethod Algorithm="http://www.w3.org/2001/04/xmlenc#sha256"/>
        <DigestValue>1xdajqLPHCk3lJbYxsNQlPU9DUiawzqBcfNpEKYxSu4=</DigestValue>
      </Reference>
    </Manifest>
    <SignatureProperties>
      <SignatureProperty Id="idSignatureTime" Target="#idPackageSignature">
        <mdssi:SignatureTime xmlns:mdssi="http://schemas.openxmlformats.org/package/2006/digital-signature">
          <mdssi:Format>YYYY-MM-DDThh:mm:ssTZD</mdssi:Format>
          <mdssi:Value>2020-07-31T20:04:32Z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Maria Agustina Garcia</SignatureText>
          <SignatureImage/>
          <SignatureComments/>
          <WindowsVersion>10.0</WindowsVersion>
          <OfficeVersion>16.0.13001/20</OfficeVersion>
          <ApplicationVersion>16.0.13001</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2020-07-31T20:04:32Z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D5GQAAkQwAACBFTUYAAAEAEBwAAKoAAAAGAAAAAAAAAAAAAAAAAAAAVgUAAAAD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N16CQAAAAkAAABIv/YCQEnLds7RT3sQtVQAwNj/AgAAAACF/5PH4ApxB+ALcQcculF7fHX+SLi/9gLd7t56AgIAAFy/9gIlAAAAMwAAAGAAAAAzAAAAIgAAABS6Ugc8dP5I/////3Kcoo997956+MD2AknaanVIv/YCAAAAAAAAanUCAAAA9f///wAAAAAAAAAAAAAAAJABAAAAAAABAAAAAHMAZQBnAG8AZQAgAHUAaQBTqmgOrL/2AvGwIHYAAMt2oL/2AgAAAACov/YCAAAAAI3C3XoAAMt2AAAAABMAFADO0U97QEnLdsC/9gI0X351AADLds7RT3uNwt16ZHYACAAAAAAlAAAADAAAAAEAAAAYAAAADAAAAAAAAAASAAAADAAAAAEAAAAeAAAAGAAAAMMAAAAEAAAA9wAAABEAAAAlAAAADAAAAAEAAABUAAAAhAAAAMQAAAAEAAAA9QAAABAAAAABAAAA0XbJQasKyUHEAAAABAAAAAkAAABMAAAAAAAAAAAAAAAAAAAA//////////9gAAAAMwAxAC8ANwAvADIAMAAyADAAAAAGAAAABgAAAAQAAAAGAAAABAAAAAYAAAAGAAAABgAAAAYAAABLAAAAQAAAADAAAAAFAAAAIAAAAAEAAAABAAAAEAAAAAAAAAAAAAAACAEAAIAAAAAAAAAAAAAAAAgBAACAAAAAUgAAAHABAAACAAAAEAAAAAcAAAAAAAAAAAAAALwCAAAAAAAAAQICIlMAeQBzAHQAZQBtAAAAAAAAAAAAAAAAAAAAAAAAAAAAAAAAAAAAAAAAAAAAAAAAAAAAAAAAAAAAAAAAAAAAAAAAAFB3ZJ71Ar5VUHcJAAAAwNj/AulVUHewnvUCwNj/AqTRT3sAAAAApNFPewAAAADA2P8CAAAAAAAAAAAAAAAAAAAAAPDv/wIAAAAAAAAAAAAAAAAAAAAAAAAAAAAAAAAAAAAAAAAAAAAAAAAAAAAAAAAAAAAAAAAAAAAAAAAAAAAAAAAAAAAAx4hrDhEAAABYn/UCoi1LdwAAAAABAAAAsJ71Av//AAAAAAAAXDBLd1wwS3cAAAAAiJ/1Aoyf9QIAAE97BwAAAAAAAABmQSF2CQAAAFQG8v8HAAAAwJ/1AuRdF3YB2AAAwJ/1Ag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9QId22p1uB2/AsCM9QIAAAAAjq5Ld7h1fAWOrkt3AAAAAAAAAAAgAAAACCmGI4SM9QIz44V6AAD/AgAAAAAgAAAAQJH1AqAPAAAAkfUCZqEjBSAAAAABAAAAdYcjBRyx6BkIKYYj6q+hj6yN9QJwjvUCSdpqdcCM9QIDAAAAAABqdSTmhQXg////AAAAAAAAAAAAAAAAkAEAAAAAAAEAAAAAYQByAGkAYQBsAAAAAAAAAAAAAAAAAAAAAAAAAAAAAAAAAAAAZkEhdgAAAABUBvL/BgAAACSO9QLkXRd2AdgAACSO9QIAAAAAAAAAAAAAAAAAAAAAAAAAAKCKfAV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MAAABHAAAAKQAAADMAAACbAAAAFQAAACEA8AAAAAAAAAAAAAAAgD8AAAAAAAAAAAAAgD8AAAAAAAAAAAAAAAAAAAAAAAAAAAAAAAAAAAAAAAAAACUAAAAMAAAAAAAAgCgAAAAMAAAABAAAAFIAAABwAQAABAAAAPD///8AAAAAAAAAAAAAAACQAQAAAAAAAQAAAABzAGUAZwBvAGUAIAB1AGkAAAAAAAAAAAAAAAAAAAAAAAAAAAAAAAAAAAAAAAAAAAAAAAAAAAAAAAAAAAAAAAAAAAD1Ah3banUAAAAA9Iz1AgAAAAAAAAAATJRua7CM9QKTgmF7AQAAAGCN9QIgDQCEAAAAACBH/Ui8jPUCLLfjeiCFUgfA5lsH1KzoGQIAAAB8jvUC7LhBBf////+IjvUCwwErBZSu6Bmer6GPYJP1AqSO9QJJ2mp19Iz1AgQAAAAAAGp1AAAAAPD///8AAAAAAAAAAAAAAACQAQAAAAAAAQAAAABzAGUAZwBvAGUAIAB1AGkAAAAAAAAAAAAAAAAAAAAAAAkAAAAAAAAAZkEhdgAAAABUBvL/CQAAAFiO9QLkXRd2AdgAAFiO9QIAAAAAAAAAAAAAAAAAAAAAAAAAAGR2AAgAAAAAJQAAAAwAAAAEAAAAGAAAAAwAAAAAAAAAEgAAAAwAAAABAAAAHgAAABgAAAApAAAAMwAAAMQAAABIAAAAJQAAAAwAAAAEAAAAVAAAAMwAAAAqAAAAMwAAAMIAAABHAAAAAQAAANF2yUGrCslBKgAAADMAAAAVAAAATAAAAAAAAAAAAAAAAAAAAP//////////eAAAAE0AYQByAGkAYQAgAEEAZwB1AHMAdABpAG4AYQAgAEcAYQByAGMAaQBhACAADgAAAAgAAAAGAAAABAAAAAgAAAAE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NF2yUGrCsl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NF2yUGrCsl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NF2yUGrCslBCgAAAHAAAAApAAAATAAAAAQAAAAJAAAAcAAAAP8AAAB9AAAAoAAAAEYAaQByAG0AYQBkAG8AIABwAG8AcgA6ACAATQBBAFIASQBBACAAQQBHAFUAUwBUAEkATgBBACAARwBBAFIAQwBJAEEAIABBAEcAVQBJAEEAUgBV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Object Id="idInvalidSigLnImg">AQAAAGwAAAAAAAAAAAAAAAcBAAB/AAAAAAAAAAAAAAD5GQAAkQwAACBFTUYAAAEAsB8AALAAAAAGAAAAAAAAAAAAAAAAAAAAVgUAAAAD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BIwAAAAcKDQcKDQcJDQ4WMShFrjFU1TJV1gECBAIDBAECBQoRKyZBowsTMT0bAAAAfqbJd6PIeqDCQFZ4JTd0Lk/HMVPSGy5uFiE4GypVJ0KnHjN9AAABQSMAAACcz+7S6ffb7fnC0t1haH0hMm8aLXIuT8ggOIwoRKslP58cK08AAAE+GwAAAMHg9P///////////+bm5k9SXjw/SzBRzTFU0y1NwSAyVzFGXwEBAkEjCA8mnM/u69/SvI9jt4tgjIR9FBosDBEjMVTUMlXWMVPRKUSeDxk4AAAAPRsAAADT6ff///////+Tk5MjK0krSbkvUcsuT8YVJFoTIFIrSbgtTcEQHEddIwAAAJzP7vT6/bTa8kRleixHhy1Nwi5PxiQtTnBwcJKSki81SRwtZAgOIz0bAAAAweD02+35gsLqZ5q6Jz1jNEJyOUZ4qamp+/v7////wdPeVnCJAQECqyMAAACv1/Ho8/ubzu6CwuqMudS3u769vb3////////////L5fZymsABAgM9GwAAAK/X8fz9/uLx+snk9uTy+vz9/v///////////////8vl9nKawAECAwIkAAAAotHvtdryxOL1xOL1tdry0+r32+350+r3tdryxOL1pdPvc5rAAQIDPhsAAABpj7ZnjrZqj7Zqj7ZnjrZtkbdukrdtkbdnjrZqj7ZojrZ3rdUCAwTeJgAAAAAAAAAAAAAAAAAAAAAAAAAAAAAAAAAAAAAAAAAAAAAAAAAAAAAAAD4b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degkAAAAJAAAASL/2AkBJy3bO0U97ELVUAMDY/wIAAAAAhf+Tx+AKcQfgC3EHHLpRe3x1/ki4v/YC3e7eegICAABcv/YCJQAAADMAAABgAAAAMwAAACIAAAAUulIHPHT+SP////9ynKKPfe/eevjA9gJJ2mp1SL/2AgAAAAAAAGp1AgAAAPX///8AAAAAAAAAAAAAAACQAQAAAAAAAQAAAABzAGUAZwBvAGUAIAB1AGkAU6poDqy/9gLxsCB2AADLdqC/9gIAAAAAqL/2AgAAAACNwt16AADLdgAAAAATABQAztFPe0BJy3bAv/YCNF9+dQAAy3bO0U97jcLdemR2AAgAAAAAJQAAAAwAAAABAAAAGAAAAAwAAAD/AAAAEgAAAAwAAAABAAAAHgAAABgAAAAiAAAABAAAAHIAAAARAAAAJQAAAAwAAAABAAAAVAAAAKgAAAAjAAAABAAAAHAAAAAQAAAAAQAAANF2yUGrCslBIwAAAAQAAAAPAAAATAAAAAAAAAAAAAAAAAAAAP//////////bAAAAEYAaQByAG0AYQAgAG4AbwAgAHYA4QBsAGkAZABhAFB3BgAAAAMAAAAEAAAACQAAAAYAAAADAAAABwAAAAcAAAADAAAABQAAAAYAAAADAAAAAwAAAAcAAAAGAAAASwAAAEAAAAAwAAAABQAAACAAAAABAAAAAQAAABAAAAAAAAAAAAAAAAgBAACAAAAAAAAAAAAAAAAIAQAAgAAAAFIAAABwAQAAAgAAABAAAAAHAAAAAAAAAAAAAAC8AgAAAAAAAAECAiJTAHkAcwB0AGUAbQAAAAAAAAAAAAAAAAAAAAAAAAAAAAAAAAAAAAAAAAAAAAAAAAAAAAAAAAAAAAAAAAAAAAAAAABQd2Se9QK+VVB3CQAAAMDY/wLpVVB3sJ71AsDY/wKk0U97AAAAAKTRT3sAAAAAwNj/AgAAAAAAAAAAAAAAAAAAAADw7/8CAAAAAAAAAAAAAAAAAAAAAAAAAAAAAAAAAAAAAAAAAAAAAAAAAAAAAAAAAAAAAAAAAAAAAAAAAAAAAAAAAAAAAMeIaw4RAAAAWJ/1AqItS3cAAAAAAQAAALCe9QL//wAAAAAAAFwwS3dcMEt3AAAAAIif9QKMn/UCAABPewcAAAAAAAAAZkEhdgkAAABUBvL/BwAAAMCf9QLkXRd2AdgAAMCf9QI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UCHdtqdbgdvwLAjPUCAAAAAI6uS3e4dXwFjq5LdwAAAAAAAAAAIAAAAAgphiOEjPUCM+OFegAA/wIAAAAAIAAAAECR9QKgDwAAAJH1AmahIwUgAAAAAQAAAHWHIwUcsegZCCmGI+qvoY+sjfUCcI71AknaanXAjPUCAwAAAAAAanUk5oUF4P///wAAAAAAAAAAAAAAAJABAAAAAAABAAAAAGEAcgBpAGEAbAAAAAAAAAAAAAAAAAAAAAAAAAAAAAAAAAAAAGZBIXYAAAAAVAby/wYAAAAkjvUC5F0XdgHYAAAkjvUCAAAAAAAAAAAAAAAAAAAAAAAAAACginwFZHYACAAAAAAlAAAADAAAAAMAAAAYAAAADAAAAAAAAAASAAAADAAAAAEAAAAWAAAADAAAAAgAAABUAAAAVAAAAAoAAAAnAAAAHgAAAEoAAAABAAAA0XbJQasKyUEKAAAASwAAAAEAAABMAAAABAAAAAkAAAAnAAAAIAAAAEsAAABQAAAAWABj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DAAAARwAAACkAAAAzAAAAmwAAABUAAAAhAPAAAAAAAAAAAAAAAIA/AAAAAAAAAAAAAIA/AAAAAAAAAAAAAAAAAAAAAAAAAAAAAAAAAAAAAAAAAAAlAAAADAAAAAAAAIAoAAAADAAAAAQAAABSAAAAcAEAAAQAAADw////AAAAAAAAAAAAAAAAkAEAAAAAAAEAAAAAcwBlAGcAbwBlACAAdQBpAAAAAAAAAAAAAAAAAAAAAAAAAAAAAAAAAAAAAAAAAAAAAAAAAAAAAAAAAAAAAAAAAAAA9QId22p1AAAAAPSM9QIAAAAAAAAAAEyUbmuwjPUCk4JhewEAAABgjfUCIA0AhAAAAAAgR/1IvIz1Aiy343oghVIHwOZbB9Ss6BkCAAAAfI71Auy4QQX/////iI71AsMBKwWUrugZnq+hj2CT9QKkjvUCSdpqdfSM9QIEAAAAAABqdQAAAADw////AAAAAAAAAAAAAAAAkAEAAAAAAAEAAAAAcwBlAGcAbwBlACAAdQBpAAAAAAAAAAAAAAAAAAAAAAAJAAAAAAAAAGZBIXYAAAAAVAby/wkAAABYjvUC5F0XdgHYAABYjvUCAAAAAAAAAAAAAAAAAAAAAAAAAABkdgAIAAAAACUAAAAMAAAABAAAABgAAAAMAAAAAAAAABIAAAAMAAAAAQAAAB4AAAAYAAAAKQAAADMAAADEAAAASAAAACUAAAAMAAAABAAAAFQAAADMAAAAKgAAADMAAADCAAAARwAAAAEAAADRdslBqwrJQSoAAAAzAAAAFQAAAEwAAAAAAAAAAAAAAAAAAAD//////////3gAAABNAGEAcgBpAGEAIABBAGcAdQBzAHQAaQBuAGEAIABHAGEAcgBjAGkAYQAAAA4AAAAIAAAABgAAAAQAAAAIAAAABA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DRdslBqwrJ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DRdslBqwrJ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DRdslBqwrJQQoAAABwAAAAKQAAAEwAAAAEAAAACQAAAHAAAAD/AAAAfQAAAKAAAABGAGkAcgBtAGEAZABvACAAcABvAHIAOgAgAE0AQQBSAEkAQQAgAEEARwBVAFMAVABJAE4AQQAgAEcAQQBSAEMASQBBACAAQQBHAFUASQBBAFIAAA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Ux1zuygdb3hvPLF9Up2YUq7ilpA9/5PuEXJWVoLZ5RU=</DigestValue>
    </Reference>
    <Reference Type="http://www.w3.org/2000/09/xmldsig#Object" URI="#idOfficeObject">
      <DigestMethod Algorithm="http://www.w3.org/2001/04/xmlenc#sha256"/>
      <DigestValue>HFnBAqx4KovrUt6VxXk0xWg0RmPyOwShK7isUriR0/U=</DigestValue>
    </Reference>
    <Reference Type="http://uri.etsi.org/01903#SignedProperties" URI="#idSignedProperties">
      <Transforms>
        <Transform Algorithm="http://www.w3.org/TR/2001/REC-xml-c14n-20010315"/>
      </Transforms>
      <DigestMethod Algorithm="http://www.w3.org/2001/04/xmlenc#sha256"/>
      <DigestValue>Obu1XvOqcJPeAfsc4JIeiIvdDS9cDgNS706iEHSzbSE=</DigestValue>
    </Reference>
    <Reference Type="http://www.w3.org/2000/09/xmldsig#Object" URI="#idValidSigLnImg">
      <DigestMethod Algorithm="http://www.w3.org/2001/04/xmlenc#sha256"/>
      <DigestValue>LBzPPppVR9UG7d4RSXXC3Liomnf2ez0hhNDvrqqdQL0=</DigestValue>
    </Reference>
    <Reference Type="http://www.w3.org/2000/09/xmldsig#Object" URI="#idInvalidSigLnImg">
      <DigestMethod Algorithm="http://www.w3.org/2001/04/xmlenc#sha256"/>
      <DigestValue>HaE2/TT4Sd/aCnxHvdFzHAJ1GDAcPEMMwCqH6ZZ2gfk=</DigestValue>
    </Reference>
  </SignedInfo>
  <SignatureValue>K2i/cRgZ30hqJ1oJkC7TvoRXbuN4l7C+H3vmdpNSjpml2mjK68yisFcnCAGqW9jVRTurhgdG4sNc
gpxE++O9YkekT4tCiNq3RF3y15DMHi7IYEpaDi/YJMqp8+EagOP44YrtQUZSShUc0dIvCqbA5fy0
K92dIruPPT2DZjpzJ74we6GRvvjnAQjCYW6fwbXRUdb6bfvBhifq0tk876mhuAd2ddpwu2EvyP+m
L8wXe736C953fLQsJrU2zcjrxKgJ7NFHVU2Q3FT7rkuuq6MWoCSEVLquj1mGB8w99+ZOwxzpujXq
sAa+jHiBVZysEN7cbtGimZXOIDj/PvhVsYJoEw==</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KWKsCtQof2llHSTECbvOdQR+5Sz8OefZorJkvGiGYS8=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mItjMfTqBJ6S+gYGHB0hr+OipqLA7putDj/ByGOWWp4=</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qykC7K7im8QGNR875ybwKJmqAZTb7uUzXgVPQ1zoGuo=</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CnhGnA5nXmR47kSYDl8LArVsKuNWPUZKKN/Fq2k3O4c=</DigestValue>
      </Reference>
      <Reference URI="/xl/styles.xml?ContentType=application/vnd.openxmlformats-officedocument.spreadsheetml.styles+xml">
        <DigestMethod Algorithm="http://www.w3.org/2001/04/xmlenc#sha256"/>
        <DigestValue>TtBhHUSc/7Ct++KmqR1MJlFg9RcBHESwvhU+xM5jpKw=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6dBt1ylFOyzhBz3Ftyo9pOAWAL5W+ug7u98qYA0Y/90=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UEeQgUADSRZlvwFhgskClkuna2giT90+VJGAPHIjAVk=</DigestValue>
      </Reference>
      <Reference URI="/xl/worksheets/sheet2.xml?ContentType=application/vnd.openxmlformats-officedocument.spreadsheetml.worksheet+xml">
        <DigestMethod Algorithm="http://www.w3.org/2001/04/xmlenc#sha256"/>
        <DigestValue>Zyx++ym5Kr+T29MGp4ZP82CwhOvu/da9UyPYKmzQaa8=</DigestValue>
      </Reference>
      <Reference URI="/xl/worksheets/sheet3.xml?ContentType=application/vnd.openxmlformats-officedocument.spreadsheetml.worksheet+xml">
        <DigestMethod Algorithm="http://www.w3.org/2001/04/xmlenc#sha256"/>
        <DigestValue>F7lJTyLPGoMk9XJAyhvnd6Ne9Rf9TvqHrESB+iVnpL4=</DigestValue>
      </Reference>
      <Reference URI="/xl/worksheets/sheet4.xml?ContentType=application/vnd.openxmlformats-officedocument.spreadsheetml.worksheet+xml">
        <DigestMethod Algorithm="http://www.w3.org/2001/04/xmlenc#sha256"/>
        <DigestValue>FyoFn2AxQOope3g0H1+8Y1c/d+72FCQ2I9l+diCMemA=</DigestValue>
      </Reference>
      <Reference URI="/xl/worksheets/sheet5.xml?ContentType=application/vnd.openxmlformats-officedocument.spreadsheetml.worksheet+xml">
        <DigestMethod Algorithm="http://www.w3.org/2001/04/xmlenc#sha256"/>
        <DigestValue>tEIIx0AffLY43VdJEq4872Un5NDbecB/2ATlEI6je8A=</DigestValue>
      </Reference>
      <Reference URI="/xl/worksheets/sheet6.xml?ContentType=application/vnd.openxmlformats-officedocument.spreadsheetml.worksheet+xml">
        <DigestMethod Algorithm="http://www.w3.org/2001/04/xmlenc#sha256"/>
        <DigestValue>NtkCOvhoTSPkMNJgveRI6L32XRGdPmTsAYGhvpA3Yfk=</DigestValue>
      </Reference>
      <Reference URI="/xl/worksheets/sheet7.xml?ContentType=application/vnd.openxmlformats-officedocument.spreadsheetml.worksheet+xml">
        <DigestMethod Algorithm="http://www.w3.org/2001/04/xmlenc#sha256"/>
        <DigestValue>uyMBQlUWwIX51mUL06a13Fz0Nu8ShdWicAm9HT35Kl8=</DigestValue>
      </Reference>
      <Reference URI="/xl/worksheets/sheet8.xml?ContentType=application/vnd.openxmlformats-officedocument.spreadsheetml.worksheet+xml">
        <DigestMethod Algorithm="http://www.w3.org/2001/04/xmlenc#sha256"/>
        <DigestValue>1xdajqLPHCk3lJbYxsNQlPU9DUiawzqBcfNpEKYxSu4=</DigestValue>
      </Reference>
    </Manifest>
    <SignatureProperties>
      <SignatureProperty Id="idSignatureTime" Target="#idPackageSignature">
        <mdssi:SignatureTime xmlns:mdssi="http://schemas.openxmlformats.org/package/2006/digital-signature">
          <mdssi:Format>YYYY-MM-DDThh:mm:ssTZD</mdssi:Format>
          <mdssi:Value>2020-07-31T21:08:11Z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José Talavera Saguier</SignatureText>
          <SignatureImage/>
          <SignatureComments/>
          <WindowsVersion>10.0</WindowsVersion>
          <OfficeVersion>16.0.13001/20</OfficeVersion>
          <ApplicationVersion>16.0.13001</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2020-07-31T21:08:11Z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Q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ABAAAHAAAApQEAAB8AAABQAQAABwAAAFYAAAAZAAAAIQDwAAAAAAAAAAAAAACAPwAAAAAAAAAAAACAPwAAAAAAAAAAAAAAAAAAAAAAAAAAAAAAAAAAAAAAAAAAJQAAAAwAAAAAAACAKAAAAAwAAAABAAAAUgAAAHABAAABAAAA7f///wAAAAAAAAAAAAAAAJABAAAAAAABAAAAAHMAZQBnAG8AZQAgAHUAaQAAAAAAAAAAAAAAAAAAAAAAAAAAAAAAAAAAAAAAAAAAAAAAAAAAAAAAAAAAAAAAAAAAAPJiCQAAAAkAAADoxJYAQEkhdw7QZGPQTI0AEOOyAAAAAACF/5PHgGDAAEBewAAsqmZj5Q6V/VjFlgDt7fNiAgIAAPzElgAlAAAAMwAAAGAAAAAzAAAAIgAAALTQigQlD5X9/////0qeo0iN7vNimMaWAEnaPHfoxJYAAAAAAAAAPHcCAAAA7f///wAAAAAAAAAAAAAAAJABAAAAAAABAAAAAHMAZQBnAG8AZQAgAHUAaQChMRevTMWWAPGwwXUAACF3QMWWAAAAAABIxZYAAAAAAGrC8mIAACF3AAAAABMAFAAO0GRjQEkhd2DFlgA0X/11AAAhdw7QZGNqwvJiZHYACAAAAAAlAAAADAAAAAEAAAAYAAAADAAAAAAAAAASAAAADAAAAAEAAAAeAAAAGAAAAFABAAAHAAAApgEAACAAAAAlAAAADAAAAAEAAABUAAAAhAAAAFEBAAAHAAAApAEAAB8AAAABAAAAAAAbQauqGkFRAQAABwAAAAkAAABMAAAAAAAAAAAAAAAAAAAA//////////9gAAAANwAvADMAMQAvADIAMAAyADAAAAAKAAAABwAAAAoAAAAKAAAABwAAAAoAAAAKAAAACgAAAAoAAABLAAAAQAAAADAAAAAFAAAAIAAAAAEAAAABAAAAEAAAAAAAAAAAAAAAwAEAAOAAAAAAAAAAAAAAAMABAADgAAAAUgAAAHABAAACAAAAFAAAAAkAAAAAAAAAAAAAALwCAAAAAAAAAQICIlMAeQBzAHQAZQBtAAAAAAAAAAAAAAAAAAAAAAAAAAAAAAAAAAAAAAAAAAAAAAAAAAAAAAAAAAAAAAAAAAAAAAAAAJYAHlXod4jrlgC+Veh3CQAAABDjsgDpVeh31OuWABDjsgDkz2RjAAAAAOTPZGNw65YAEOOyAAAAAAAAAAAAAAAAAAAAAACw7LIAAAAAAAAAAAAAAAAAAAAAAAAAAAAAAAAAAAAAAAAAAAAAAAAAAAAAAAAAAAAAAAAAAAAAAAAAAAAAAAAAiOuWAK0fF6987JYAoi3jdwAAAAABAAAA1OuWAP//AAAAAAAAXDDjd1ww43cDAAAArOyWALDslgAAAAAAAAAAAGZBwnVqwvJiVAbu/wcAAADk7JYA5F24dQHYAADk7JYAAAAAAAAAAAAAAAAAAAAAAAAAAAAk7JY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lQAd2zx3qAyAAICZlQAAAAAAjq7jd6h1hmKOruN3AAAAAAAAAAAgAAAAwKYKGkSZlQAz49pjAACyAAAAAAAgAAAAAJ6VAKAPAADAnZUAqqEtYiAAAAABAAAAtYctYu3mpC/Apgoa8sOgSGyalQAwm5UASdo8d4CZlQADAAAAAAA8d/Tlj2Lg////AAAAAAAAAAAAAAAAkAEAAAAAAAEAAAAAYQByAGkAYQBsAAAAAAAAAAAAAAAAAAAAAAAAAAAAAAAAAAAAZkHCdQAAAABUBu7/BgAAAOSalQDkXbh1AdgAAOSalQAAAAAAAAAAAAAAAAAAAAAAAAAAAJCKhm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CVAB3bPHcAAAAAtJmVAAAAAAAAAAAA8V8LuHCZlQCTj05hAQAAACCalQAgDQCEAAAAABlTlv18mZUAiLP4YnCaigQwN7QHpeKkLwIAAAA8m5UAnbJLYv////9Im5UAUwM1YmXgpC8Gw6BIIKCVAGSblQBJ2jx3tJmVAAQAAAAAADx3AAAAAOT///8AAAAAAAAAAAAAAACQAQAAAAAAAQAAAABzAGUAZwBvAGUAIAB1AGkAAAAAAAAAAAAAAAAAAAAAAAkAAAAAAAAAZkHCdQAAAABUBu7/CQAAABiblQDkXbh1AdgAABiblQA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PJiCQAAAAkAAADoxJYAQEkhdw7QZGPQTI0AEOOyAAAAAACF/5PHgGDAAEBewAAsqmZj5Q6V/VjFlgDt7fNiAgIAAPzElgAlAAAAMwAAAGAAAAAzAAAAIgAAALTQigQlD5X9/////0qeo0iN7vNimMaWAEnaPHfoxJYAAAAAAAAAPHcCAAAA7f///wAAAAAAAAAAAAAAAJABAAAAAAABAAAAAHMAZQBnAG8AZQAgAHUAaQChMRevTMWWAPGwwXUAACF3QMWWAAAAAABIxZYAAAAAAGrC8mIAACF3AAAAABMAFAAO0GRjQEkhd2DFlgA0X/11AAAhdw7QZGNqwvJi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JYAHlXod4jrlgC+Veh3CQAAABDjsgDpVeh31OuWABDjsgDkz2RjAAAAAOTPZGNw65YAEOOyAAAAAAAAAAAAAAAAAAAAAACw7LIAAAAAAAAAAAAAAAAAAAAAAAAAAAAAAAAAAAAAAAAAAAAAAAAAAAAAAAAAAAAAAAAAAAAAAAAAAAAAAAAAiOuWAK0fF6987JYAoi3jdwAAAAABAAAA1OuWAP//AAAAAAAAXDDjd1ww43cDAAAArOyWALDslgAAAAAAAAAAAGZBwnVqwvJiVAbu/wcAAADk7JYA5F24dQHYAADk7JYAAAAAAAAAAAAAAAAAAAAAAAAAAAAk7JY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lQAd2zx3qAyAAICZlQAAAAAAjq7jd6h1hmKOruN3AAAAAAAAAAAgAAAAwKYKGkSZlQAz49pjAACyAAAAAAAgAAAAAJ6VAKAPAADAnZUAqqEtYiAAAAABAAAAtYctYu3mpC/Apgoa8sOgSGyalQAwm5UASdo8d4CZlQADAAAAAAA8d/Tlj2Lg////AAAAAAAAAAAAAAAAkAEAAAAAAAEAAAAAYQByAGkAYQBsAAAAAAAAAAAAAAAAAAAAAAAAAAAAAAAAAAAAZkHCdQAAAABUBu7/BgAAAOSalQDkXbh1AdgAAOSalQAAAAAAAAAAAAAAAAAAAAAAAAAAAJCKhm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CVAB3bPHcAAAAAtJmVAAAAAAAAAAAA8V8LuHCZlQCTj05hAQAAACCalQAgDQCEAAAAABlTlv18mZUAiLP4YnCaigQwN7QHpeKkLwIAAAA8m5UAnbJLYv////9Im5UAUwM1YmXgpC8Gw6BIIKCVAGSblQBJ2jx3tJmVAAQAAAAAADx3AAAAAOT///8AAAAAAAAAAAAAAACQAQAAAAAAAQAAAABzAGUAZwBvAGUAIAB1AGkAAAAAAAAAAAAAAAAAAAAAAAkAAAAAAAAAZkHCdQAAAABUBu7/CQAAABiblQDkXbh1AdgAABiblQA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V8XCACh8FAHvpBI8DOEv+txj2RidQs+J6eH5eTBxLhE=</DigestValue>
    </Reference>
    <Reference Type="http://www.w3.org/2000/09/xmldsig#Object" URI="#idOfficeObject">
      <DigestMethod Algorithm="http://www.w3.org/2001/04/xmlenc#sha256"/>
      <DigestValue>T6jw6biCb0RyHujO0fppPUf7uqaviUhmd+bT8I7Oxf4=</DigestValue>
    </Reference>
    <Reference Type="http://uri.etsi.org/01903#SignedProperties" URI="#idSignedProperties">
      <Transforms>
        <Transform Algorithm="http://www.w3.org/TR/2001/REC-xml-c14n-20010315"/>
      </Transforms>
      <DigestMethod Algorithm="http://www.w3.org/2001/04/xmlenc#sha256"/>
      <DigestValue>XR7g2wVDIQQLXEFpaSn9sYq00rz/QCea43Tr2qTPoxA=</DigestValue>
    </Reference>
    <Reference Type="http://www.w3.org/2000/09/xmldsig#Object" URI="#idValidSigLnImg">
      <DigestMethod Algorithm="http://www.w3.org/2001/04/xmlenc#sha256"/>
      <DigestValue>VGdAxS33ftDjF2xKsbUrnO2YI6suMHLnuNKeG3HWNh4=</DigestValue>
    </Reference>
    <Reference Type="http://www.w3.org/2000/09/xmldsig#Object" URI="#idInvalidSigLnImg">
      <DigestMethod Algorithm="http://www.w3.org/2001/04/xmlenc#sha256"/>
      <DigestValue>+bPKWId04WT72x1xgNe4Oq20mmiEZLg8s8CrFoijlu8=</DigestValue>
    </Reference>
  </SignedInfo>
  <SignatureValue>mOtGY0PZ7tfUL/FYQaupws43NoQhMUC8pd5be1fwzuswlacWC3xfVM6KJ0egw40Nb5E8o5SgOxBj
a1Gi96rSPB5hPNPrxHkD4eii0fPTtwBWnV73AVSAMdT7i3E41zWXVZ4l4UrlZ4Fu2Jq2Hur+SXWg
Wg1PxQ6wXNLKaFsujRdyg3N1W2R5Mv8I7JPPRD8Fi4fjQmzL0yN5bPVgct0cejVPEzG8pJnqkvOd
81U21Jl6Cv/rqeU0ei+x9aBi8MOUwbRiFo6/JxquoNfvz67Vzh+ZZStqw7MkFXf8iovY23syfe2j
0m0QonhCYCj86ZgzVO8doMpTL0W9zB0a5vA7wg==</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KWKsCtQof2llHSTECbvOdQR+5Sz8OefZorJkvGiGYS8=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mItjMfTqBJ6S+gYGHB0hr+OipqLA7putDj/ByGOWWp4=</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qykC7K7im8QGNR875ybwKJmqAZTb7uUzXgVPQ1zoGuo=</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CnhGnA5nXmR47kSYDl8LArVsKuNWPUZKKN/Fq2k3O4c=</DigestValue>
      </Reference>
      <Reference URI="/xl/styles.xml?ContentType=application/vnd.openxmlformats-officedocument.spreadsheetml.styles+xml">
        <DigestMethod Algorithm="http://www.w3.org/2001/04/xmlenc#sha256"/>
        <DigestValue>TtBhHUSc/7Ct++KmqR1MJlFg9RcBHESwvhU+xM5jpKw=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6dBt1ylFOyzhBz3Ftyo9pOAWAL5W+ug7u98qYA0Y/90=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UEeQgUADSRZlvwFhgskClkuna2giT90+VJGAPHIjAVk=</DigestValue>
      </Reference>
      <Reference URI="/xl/worksheets/sheet2.xml?ContentType=application/vnd.openxmlformats-officedocument.spreadsheetml.worksheet+xml">
        <DigestMethod Algorithm="http://www.w3.org/2001/04/xmlenc#sha256"/>
        <DigestValue>Zyx++ym5Kr+T29MGp4ZP82CwhOvu/da9UyPYKmzQaa8=</DigestValue>
      </Reference>
      <Reference URI="/xl/worksheets/sheet3.xml?ContentType=application/vnd.openxmlformats-officedocument.spreadsheetml.worksheet+xml">
        <DigestMethod Algorithm="http://www.w3.org/2001/04/xmlenc#sha256"/>
        <DigestValue>F7lJTyLPGoMk9XJAyhvnd6Ne9Rf9TvqHrESB+iVnpL4=</DigestValue>
      </Reference>
      <Reference URI="/xl/worksheets/sheet4.xml?ContentType=application/vnd.openxmlformats-officedocument.spreadsheetml.worksheet+xml">
        <DigestMethod Algorithm="http://www.w3.org/2001/04/xmlenc#sha256"/>
        <DigestValue>FyoFn2AxQOope3g0H1+8Y1c/d+72FCQ2I9l+diCMemA=</DigestValue>
      </Reference>
      <Reference URI="/xl/worksheets/sheet5.xml?ContentType=application/vnd.openxmlformats-officedocument.spreadsheetml.worksheet+xml">
        <DigestMethod Algorithm="http://www.w3.org/2001/04/xmlenc#sha256"/>
        <DigestValue>tEIIx0AffLY43VdJEq4872Un5NDbecB/2ATlEI6je8A=</DigestValue>
      </Reference>
      <Reference URI="/xl/worksheets/sheet6.xml?ContentType=application/vnd.openxmlformats-officedocument.spreadsheetml.worksheet+xml">
        <DigestMethod Algorithm="http://www.w3.org/2001/04/xmlenc#sha256"/>
        <DigestValue>NtkCOvhoTSPkMNJgveRI6L32XRGdPmTsAYGhvpA3Yfk=</DigestValue>
      </Reference>
      <Reference URI="/xl/worksheets/sheet7.xml?ContentType=application/vnd.openxmlformats-officedocument.spreadsheetml.worksheet+xml">
        <DigestMethod Algorithm="http://www.w3.org/2001/04/xmlenc#sha256"/>
        <DigestValue>uyMBQlUWwIX51mUL06a13Fz0Nu8ShdWicAm9HT35Kl8=</DigestValue>
      </Reference>
      <Reference URI="/xl/worksheets/sheet8.xml?ContentType=application/vnd.openxmlformats-officedocument.spreadsheetml.worksheet+xml">
        <DigestMethod Algorithm="http://www.w3.org/2001/04/xmlenc#sha256"/>
        <DigestValue>1xdajqLPHCk3lJbYxsNQlPU9DUiawzqBcfNpEKYxSu4=</DigestValue>
      </Reference>
    </Manifest>
    <SignatureProperties>
      <SignatureProperty Id="idSignatureTime" Target="#idPackageSignature">
        <mdssi:SignatureTime xmlns:mdssi="http://schemas.openxmlformats.org/package/2006/digital-signature">
          <mdssi:Format>YYYY-MM-DDThh:mm:ssTZD</mdssi:Format>
          <mdssi:Value>2020-07-31T21:47:38Z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16.0.13001/20</OfficeVersion>
          <ApplicationVersion>16.0.13001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2020-07-31T21:47:38Z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LdnCQAAAAkAAAC4wjUDQElhds7RKWhgLsMAQN58AwAAAACF/5PHeDjDAzhSvgMcuitoZ8J7hSjDNQPd7rhnAgIAAMzCNQMlAAAAMwAAAGAAAAAzAAAAIgAAAFT4wAMnw3uF/////3/Wt7N977hnaMQ1A0nakHW4wjUDAAAAAAAAkHUCAAAA9f///wAAAAAAAAAAAAAAAJABAAAAAAABAAAAAHMAZQBnAG8AZQAgAHUAaQBPaIAaHMM1A/GwYHcAAGF2EMM1AwAAAAAYwzUDAAAAAI3Ct2cAAGF2AAAAABMAFADO0SloQElhdjDDNQM0X7F1AABhds7RKWiNwrdnZHYACAAAAAAlAAAADAAAAAEAAAAYAAAADAAAAAAAAAASAAAADAAAAAEAAAAeAAAAGAAAAL0AAAAEAAAA9wAAABEAAAAlAAAADAAAAAEAAABUAAAAiAAAAL4AAAAEAAAA9QAAABAAAAABAAAAVRXZQXsJ2UG+AAAABAAAAAoAAABMAAAAAAAAAAAAAAAAAAAA//////////9gAAAAMwAxAC8AMAA3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1Ax5V7HdY6TUDvlXsdwkAAABA3nwD6VXsd6TpNQNA3nwDpNEpaAAAAACk0Slo2I+zEEDefAMAAAAAAAAAAAAAAAAAAAAAWOx8AwAAAAAAAAAAAAAAAAAAAAAAAAAAAAAAAAAAAAAAAAAAAAAAAAAAAAAAAAAAAAAAAAAAAAAAAAAAAAAAAKTtNQNDQoAaTOo1A6It53cAAAAAAQAAAKTpNQP//wAAAAAAAFww53dcMOd3tOk1A3zqNQOA6jUDAAAAAAAAAABmQWF3jcK3Z1QGrP8HAAAAtOo1A+RdV3cB2AAAtOo1Aw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DQDHduQdSAeawBQlzQDAAAAAI6u53e4dVlhjq7ndwAAAAAAAAAAIAAAAKhwThcUlzQDM+ORdAAAfAMAAAAAIAAAANCbNAOgDwAAkJs0A2ahAGEgAAAAAQAAAHWHAGE7ZpCLqHBOF+eDtrM8mDQDAJk0A0nakHVQlzQDBgAAAAAAkHUk5mJh4P///wAAAAAAAAAAAAAAAJABAAAAAAABAAAAAGEAcgBpAGEAbAAAAAAAAAAAAAAAAAAAAAAAAAAAAAAAAAAAAGZBYXcAAAAAVAas/wYAAAC0mDQD5F1XdwHYAAC0mDQDAAAAAAAAAAAAAAAAAAAAAAAAAACgillhZHYACAAAAAAlAAAADAAAAAMAAAAYAAAADAAAAAAAAAASAAAADAAAAAEAAAAWAAAADAAAAAgAAABUAAAAVAAAAAoAAAAnAAAAHgAAAEoAAAABAAAAVRXZQXsJ2UEKAAAASwAAAAEAAABMAAAABAAAAAkAAAAnAAAAIAAAAEsAAABQAAAAWAAA2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NAMd25B1AAAAAISXNAMAAAAAAAAAADDiJ9hAlzQDk4IhYAEAAADwlzQDIA0AhAAAAAA7l3qFTJc0Ayy3vWdQNMEDgGYzEfNqkIsCAAAADJk0A+y4HmH/////GJk0A8MBCGGzZJCLs4O2s/CdNAM0mTQDSdqQdYSXNAMHAAAAAACQdQAAAADw////AAAAAAAAAAAAAAAAkAEAAAAAAAEAAAAAcwBlAGcAbwBlACAAdQBpAAAAAAAAAAAAAAAAAAAAAAAJAAAAAAAAAGZBYXcAAAAAVAas/wkAAADomDQD5F1XdwHYAADomDQDAAAAAAAAAAAAAAAAAAAAAAAAAABkdgAIAAAAACUAAAAMAAAABAAAABgAAAAMAAAAAAAAABIAAAAMAAAAAQAAAB4AAAAYAAAAKQAAADMAAADUAAAASAAAACUAAAAMAAAABAAAAFQAAADQAAAAKgAAADMAAADSAAAARwAAAAEAAABVFdlBewnZ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LdnCQAAAAkAAAC4wjUDQElhds7RKWhgLsMAQN58AwAAAACF/5PHeDjDAzhSvgMcuitoZ8J7hSjDNQPd7rhnAgIAAMzCNQMlAAAAMwAAAGAAAAAzAAAAIgAAAFT4wAMnw3uF/////3/Wt7N977hnaMQ1A0nakHW4wjUDAAAAAAAAkHUCAAAA9f///wAAAAAAAAAAAAAAAJABAAAAAAABAAAAAHMAZQBnAG8AZQAgAHUAaQBPaIAaHMM1A/GwYHcAAGF2EMM1AwAAAAAYwzUDAAAAAI3Ct2cAAGF2AAAAABMAFADO0SloQElhdjDDNQM0X7F1AABhds7RKWiNwrdnZHYACAAAAAAlAAAADAAAAAEAAAAYAAAADAAAAP8AAAASAAAADAAAAAEAAAAeAAAAGAAAACIAAAAEAAAAcgAAABEAAAAlAAAADAAAAAEAAABUAAAAqAAAACMAAAAEAAAAcAAAABAAAAABAAAAVRXZQXsJ2UEjAAAABAAAAA8AAABMAAAAAAAAAAAAAAAAAAAA//////////9sAAAARgBpAHIAbQBhACAAbgBvACAAdgDhAGwAaQBkAGEALWk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DUDHlXsd1jpNQO+Vex3CQAAAEDefAPpVex3pOk1A0DefAOk0SloAAAAAKTRKWjYj7MQQN58AwAAAAAAAAAAAAAAAAAAAABY7HwDAAAAAAAAAAAAAAAAAAAAAAAAAAAAAAAAAAAAAAAAAAAAAAAAAAAAAAAAAAAAAAAAAAAAAAAAAAAAAAAApO01A0NCgBpM6jUDoi3ndwAAAAABAAAApOk1A///AAAAAAAAXDDnd1ww53e06TUDfOo1A4DqNQMAAAAAAAAAAGZBYXeNwrdnVAas/wcAAAC06jUD5F1XdwHYAAC06jUD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NAMd25B1IB5rAFCXNAMAAAAAjq7nd7h1WWGOrud3AAAAAAAAAAAgAAAAqHBOFxSXNAMz45F0AAB8AwAAAAAgAAAA0Js0A6APAACQmzQDZqEAYSAAAAABAAAAdYcAYTtmkIuocE4X54O2szyYNAMAmTQDSdqQdVCXNAMGAAAAAACQdSTmYmHg////AAAAAAAAAAAAAAAAkAEAAAAAAAEAAAAAYQByAGkAYQBsAAAAAAAAAAAAAAAAAAAAAAAAAAAAAAAAAAAAZkFhdwAAAABUBqz/BgAAALSYNAPkXVd3AdgAALSYNAMAAAAAAAAAAAAAAAAAAAAAAAAAAKCKWWFkdgAIAAAAACUAAAAMAAAAAwAAABgAAAAMAAAAAAAAABIAAAAMAAAAAQAAABYAAAAMAAAACAAAAFQAAABUAAAACgAAACcAAAAeAAAASgAAAAEAAABVFdlBewnZQQoAAABLAAAAAQAAAEwAAAAEAAAACQAAACcAAAAgAAAASwAAAFAAAABYAC53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0Ax3bkHUAAAAAhJc0AwAAAAAAAAAAMOIn2ECXNAOTgiFgAQAAAPCXNAMgDQCEAAAAADuXeoVMlzQDLLe9Z1A0wQOAZjMR82qQiwIAAAAMmTQD7LgeYf////8YmTQDwwEIYbNkkIuzg7az8J00AzSZNANJ2pB1hJc0AwcAAAAAAJB1AAAAAPD///8AAAAAAAAAAAAAAACQAQAAAAAAAQAAAABzAGUAZwBvAGUAIAB1AGkAAAAAAAAAAAAAAAAAAAAAAAkAAAAAAAAAZkFhdwAAAABUBqz/CQAAAOiYNAPkXVd3AdgAAOiYNAMAAAAAAAAAAAAAAAAAAAAAAAAAAGR2AAgAAAAAJQAAAAwAAAAEAAAAGAAAAAwAAAAAAAAAEgAAAAwAAAABAAAAHgAAABgAAAApAAAAMwAAANQAAABIAAAAJQAAAAwAAAAEAAAAVAAAANAAAAAqAAAAMwAAANIAAABHAAAAAQAAAFUV2UF7Cdl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8Ba4LKLl3/3JwtXKWFB4c6Pfs2lt3z7r30wRJ+Dqt7U=</DigestValue>
    </Reference>
    <Reference Type="http://www.w3.org/2000/09/xmldsig#Object" URI="#idOfficeObject">
      <DigestMethod Algorithm="http://www.w3.org/2001/04/xmlenc#sha256"/>
      <DigestValue>fTvQOImcQJUYJwklcaAhzQslmhZOgek678pZ7NiNmgs=</DigestValue>
    </Reference>
    <Reference Type="http://uri.etsi.org/01903#SignedProperties" URI="#idSignedProperties">
      <Transforms>
        <Transform Algorithm="http://www.w3.org/TR/2001/REC-xml-c14n-20010315"/>
      </Transforms>
      <DigestMethod Algorithm="http://www.w3.org/2001/04/xmlenc#sha256"/>
      <DigestValue>g78qPGmX7Bsy9jLSPuxEoPeQpXr1GbkC1UmbIGS40ls=</DigestValue>
    </Reference>
    <Reference Type="http://www.w3.org/2000/09/xmldsig#Object" URI="#idValidSigLnImg">
      <DigestMethod Algorithm="http://www.w3.org/2001/04/xmlenc#sha256"/>
      <DigestValue>V0cJa9+KUhPLAueA7hQbmAGg+T0bknDXQevBIoiXMRU=</DigestValue>
    </Reference>
    <Reference Type="http://www.w3.org/2000/09/xmldsig#Object" URI="#idInvalidSigLnImg">
      <DigestMethod Algorithm="http://www.w3.org/2001/04/xmlenc#sha256"/>
      <DigestValue>V0nd/BbW6Qgq1VGMnSUDk/ztJw2kYlXf7/wElDNR4C8=</DigestValue>
    </Reference>
  </SignedInfo>
  <SignatureValue>lKhpA/AFIgoHVYR7zkzJ7OCWzjl2lZLQDzrt9Kk8AVMqDsqne8PyU5iiMMrAMv7g3UzV0WqPWadg
A6UD+hwBto6VUrRzOapmjtNrGCvGyR88ECFNriFxfX3wpOijVGlB5n4q1j06KYDn7lAQaPUM762m
fWq66lrk18hh8D6CcLZ38k4N4jGw3f6t06ONDjENT6sSakgvyqzvalAC7KkDODNlXnL1GyKWMFqa
OnWPa25Toj7NLHISKIeFiQVObfjTVHpRpX+nePTgSFzkLhWnCq4LVglyCy3uCRawWnejmXfmV65X
NJF/iD8T9s3JG3FjPcR/MAQtmWUqqEIOusb9cA==</SignatureValue>
  <KeyInfo>
    <X509Data>
      <X509Certificate>MIIIGjCCBgKgAwIBAgIIGibWbOdrZhgwDQYJKoZIhvcNAQELBQAwWzEXMBUGA1UEBRMOUlVDIDgwMDUwMTcyLTExGjAYBgNVBAMTEUNBLURPQ1VNRU5UQSBTLkEuMRcwFQYDVQQKEw5ET0NVTUVOVEEgUy5BLjELMAkGA1UEBhMCUFkwHhcNMTkwNjA0MTYzMjE3WhcNMjEwNjAzMTY0MjE3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DvY5N5RSX6MG9fWXnFy/0u9awgMmK6QfS6CCBi73dn+rOcZhjzn0+ujAsWt+hyBI4yAdVffIghKUX4iEluMX+S7hPAIcz40tb9oQqCwxwtSh5Ghf0QSlWsSM+MbUKNn7KWm0F/pDaDInkZXygjJ4bO/BsassTCrS93auXhkAHHCJ9fxNDF39paDO7uDoDTMXZtGaoGlU6ZfMIx5f/kNjSuiZUbFpj2rua58hn40ZriDV0QtYTzJMIOC7qY1DadRwrfCyKGCmGWtffqwX8btMAxdq4SI6KqsFmrpxyA7Ap0hK1zzhgS0lI40AC+3VQdEba7tb+JWQ9fj49R3cIaNZ0CAwEAAaOCA30wggN5MAwGA1UdEwEB/wQCMAAwDgYDVR0PAQH/BAQDAgXgMCoGA1UdJQEB/wQgMB4GCCsGAQUFBwMBBggrBgEFBQcDAgYIKwYBBQUHAwQwHQYDVR0OBBYEFDYmdPlwn1Z/yIHlpZ/HBWCD/O8d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3NvcG9ydG9AaW52ZXN0b3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4TEoB1SspEaHODb5dHuGwaLb1IfMjLEQjYF5ihr0R8Ig4cMOYRSxkX8CRR9X5055TCsXTYWfbtIn+uXEAGRArrHo0gbAXKfZd8VMY2iuMeeZXx0ONM/MtUIOfJisUXX1/lUyjwoe5P+HeU3DOaPeu7IrdQ0AnqLgFOeiMXDU+G1Yf5borREeSxtcqQ6T+juEYM7y6TdKgISE9X+oWjy4cz6S8PnP2htgUjrB8VDYAri9Ko8Z8nyOUSxSM2/cbqSOiGZMz8gy8KmFZZdgytTLU2Sad+28GF2PO2mvXL7r+vqok2yj4TIh5optXmA4cU0JcZ0CXGVqILWAIr4o5Ze2IZW3GZ8/PZNjaD8e1+5sIRIs0Xd/9zujlLgpk64gnXL33Wmge8qzDyXheHvKbW233v1p+NTEWmw9sE05V2bxFSTF6P9tqIMIXFQMP63qipVpnMjcneM20Tsc2cbrjtGxdOebDxrmGgnfXpbEN3OVN/JJCfmTmnLPQXnY4cbxpabqQbt4NaGSxZsvtAz36sHxFXuAxhIT3m2N113alpORBoC7GoKnTpIXPMN0+9oOXQXfeDhLrSGb9sQshlBEYVzW1PSBnjv5Do3PP95rZHZHiv2ndwO9PJ7QO/Y3s09L9nx9krw3HmeaDzS8pnhGny/LsR4Bh0X5KPa/Vpx7EydMfl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KWKsCtQof2llHSTECbvOdQR+5Sz8OefZorJkvGiGYS8=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mItjMfTqBJ6S+gYGHB0hr+OipqLA7putDj/ByGOWWp4=</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qykC7K7im8QGNR875ybwKJmqAZTb7uUzXgVPQ1zoGuo=</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CnhGnA5nXmR47kSYDl8LArVsKuNWPUZKKN/Fq2k3O4c=</DigestValue>
      </Reference>
      <Reference URI="/xl/styles.xml?ContentType=application/vnd.openxmlformats-officedocument.spreadsheetml.styles+xml">
        <DigestMethod Algorithm="http://www.w3.org/2001/04/xmlenc#sha256"/>
        <DigestValue>TtBhHUSc/7Ct++KmqR1MJlFg9RcBHESwvhU+xM5jpKw=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6dBt1ylFOyzhBz3Ftyo9pOAWAL5W+ug7u98qYA0Y/90=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UEeQgUADSRZlvwFhgskClkuna2giT90+VJGAPHIjAVk=</DigestValue>
      </Reference>
      <Reference URI="/xl/worksheets/sheet2.xml?ContentType=application/vnd.openxmlformats-officedocument.spreadsheetml.worksheet+xml">
        <DigestMethod Algorithm="http://www.w3.org/2001/04/xmlenc#sha256"/>
        <DigestValue>Zyx++ym5Kr+T29MGp4ZP82CwhOvu/da9UyPYKmzQaa8=</DigestValue>
      </Reference>
      <Reference URI="/xl/worksheets/sheet3.xml?ContentType=application/vnd.openxmlformats-officedocument.spreadsheetml.worksheet+xml">
        <DigestMethod Algorithm="http://www.w3.org/2001/04/xmlenc#sha256"/>
        <DigestValue>F7lJTyLPGoMk9XJAyhvnd6Ne9Rf9TvqHrESB+iVnpL4=</DigestValue>
      </Reference>
      <Reference URI="/xl/worksheets/sheet4.xml?ContentType=application/vnd.openxmlformats-officedocument.spreadsheetml.worksheet+xml">
        <DigestMethod Algorithm="http://www.w3.org/2001/04/xmlenc#sha256"/>
        <DigestValue>FyoFn2AxQOope3g0H1+8Y1c/d+72FCQ2I9l+diCMemA=</DigestValue>
      </Reference>
      <Reference URI="/xl/worksheets/sheet5.xml?ContentType=application/vnd.openxmlformats-officedocument.spreadsheetml.worksheet+xml">
        <DigestMethod Algorithm="http://www.w3.org/2001/04/xmlenc#sha256"/>
        <DigestValue>tEIIx0AffLY43VdJEq4872Un5NDbecB/2ATlEI6je8A=</DigestValue>
      </Reference>
      <Reference URI="/xl/worksheets/sheet6.xml?ContentType=application/vnd.openxmlformats-officedocument.spreadsheetml.worksheet+xml">
        <DigestMethod Algorithm="http://www.w3.org/2001/04/xmlenc#sha256"/>
        <DigestValue>NtkCOvhoTSPkMNJgveRI6L32XRGdPmTsAYGhvpA3Yfk=</DigestValue>
      </Reference>
      <Reference URI="/xl/worksheets/sheet7.xml?ContentType=application/vnd.openxmlformats-officedocument.spreadsheetml.worksheet+xml">
        <DigestMethod Algorithm="http://www.w3.org/2001/04/xmlenc#sha256"/>
        <DigestValue>uyMBQlUWwIX51mUL06a13Fz0Nu8ShdWicAm9HT35Kl8=</DigestValue>
      </Reference>
      <Reference URI="/xl/worksheets/sheet8.xml?ContentType=application/vnd.openxmlformats-officedocument.spreadsheetml.worksheet+xml">
        <DigestMethod Algorithm="http://www.w3.org/2001/04/xmlenc#sha256"/>
        <DigestValue>1xdajqLPHCk3lJbYxsNQlPU9DUiawzqBcfNpEKYxSu4=</DigestValue>
      </Reference>
    </Manifest>
    <SignatureProperties>
      <SignatureProperty Id="idSignatureTime" Target="#idPackageSignature">
        <mdssi:SignatureTime xmlns:mdssi="http://schemas.openxmlformats.org/package/2006/digital-signature">
          <mdssi:Format>YYYY-MM-DDThh:mm:ssTZD</mdssi:Format>
          <mdssi:Value>2020-07-31T21:50:52Z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Sebastian Oporto Leiva</SignatureText>
          <SignatureImage/>
          <SignatureComments/>
          <WindowsVersion>10.0</WindowsVersion>
          <OfficeVersion>16.0.13001/20</OfficeVersion>
          <ApplicationVersion>16.0.13001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2020-07-31T21:50:52Z</xd:SigningTime>
          <xd:SigningCertificate>
            <xd:Cert>
              <xd:CertDigest>
                <DigestMethod Algorithm="http://www.w3.org/2001/04/xmlenc#sha256"/>
                <DigestValue>QhP5e85eQG4bWE+IWRz67JUbVXp7WgavzjkzrSfWs+E=</DigestValue>
              </xd:CertDigest>
              <xd:IssuerSerial>
                <X509IssuerName>C=PY, O=DOCUMENTA S.A., CN=CA-DOCUMENTA S.A., SERIALNUMBER=RUC 80050172-1</X509IssuerName>
                <X509SerialNumber>1884429257328518680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xIwAAkQ0AACBFTUYAAAEAYBwAAKo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LdnCQAAAAkAAADAxj4DQElhds7RKWgQ2cMAoOhnAwAAAACF/5PH0LmpBVC7qQUcuito0uOCfTDHPgPd7rhnAgIAANTGPgMlAAAAMwAAAGAAAAAzAAAAIgAAABQKqgWS4oJ9/////+EaDLV977hncMg+A0nakHXAxj4DAAAAAAAAkHUCAAAA9f///wAAAAAAAAAAAAAAAJABAAAAAAABAAAAAHMAZQBnAG8AZQAgAHUAaQD6rlGoJMc+A/GwYHcAAGF2GMc+AwAAAAAgxz4DAAAAAI3Ct2cAAGF2AAAAABMAFADO0SloQElhdjjHPgM0X7F1AABhds7RKWiNwrdnZHYACAAAAAAlAAAADAAAAAEAAAAYAAAADAAAAAAAAAASAAAADAAAAAEAAAAeAAAAGAAAAL0AAAAEAAAA9wAAABEAAAAlAAAADAAAAAEAAABUAAAAiAAAAL4AAAAEAAAA9QAAABAAAAABAAAAVRXZQXsJ2UG+AAAABAAAAAoAAABMAAAAAAAAAAAAAAAAAAAA//////////9gAAAAMwAxAC8AMAA3AC8AMgAwADIAMA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Dsd8RsPQO+Vex3CQAAAKDoZwPpVex3EG09A6DoZwOk0SloAAAAAKTRKWgAAAAAoOhnAwAAAAAAAAAAAAAAAAAAAACo7GcDAAAAAAAAAAAAAAAAAAAAAAAAAAAAAAAAAAAAAAAAAAAAAAAAAAAAAAAAAAAAAAAAAAAAAAAAAAAAAAAAAAAAAEYEUqgAAAAAuG09A6It53cAAAAAAQAAABBtPQP//wAAAAAAAFww53dcMOd3CG09A+htPQPsbT0DAAApaAcAAAAAAAAAZkFhdwkAAABUBnb/BwAAACBuPQPkXVd3AdgAACBuPQM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D0DHduQdTAiJwNgbD0DAAAAAI6u53e4dVlhjq7ndwAAAAAAAAAAIAAAANC0ahQkbD0DM+ORdAAAZwMAAAAAIAAAAOBwPQOgDwAAoHA9A2ahAGEgAAAAAQAAAHWHAGHkvNwk0LRqFAGwD7VMbT0DEG49A0nakHVgbD0DBAAAAAAAkHUk5mJh4P///wAAAAAAAAAAAAAAAJABAAAAAAABAAAAAGEAcgBpAGEAbAAAAAAAAAAAAAAAAAAAAAAAAAAAAAAAAAAAAGZBYXcAAAAAVAZ2/wYAAADEbT0D5F1XdwHYAADEbT0DAAAAAAAAAAAAAAAAAAAAAAAAAACgillhZHYACAAAAAAlAAAADAAAAAMAAAAYAAAADAAAAAAAAAASAAAADAAAAAEAAAAWAAAADAAAAAgAAABUAAAAVAAAAAoAAAAnAAAAHgAAAEoAAAABAAAAVRXZQXsJ2UEKAAAASwAAAAEAAABMAAAABAAAAAkAAAAnAAAAIAAAAEsAAABQAAAAWABvA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PQMd25B1AAAAAJRsPQMAAAAAAAAAAFVpqz1QbD0Dk4IhYAEAAAAAbT0DIA0AhAAAAADmSYF9XGw9Ayy3vWdge8EFIK9yESyg3CQCAAAAHG49A+y4HmH/////KG49A8MBCGFsotwkNbAPtQBzPQNEbj0DSdqQdZRsPQMFAAAAAACQdQAAAADw////AAAAAAAAAAAAAAAAkAEAAAAAAAEAAAAAcwBlAGcAbwBlACAAdQBpAAAAAAAAAAAAAAAAAAAAAAAJAAAAAAAAAGZBYXcAAAAAVAZ2/wkAAAD4bT0D5F1XdwHYAAD4bT0DAAAAAAAAAAAAAAAAAAAAAAAAAABkdgAIAAAAACUAAAAMAAAABAAAABgAAAAMAAAAAAAAABIAAAAMAAAAAQAAAB4AAAAYAAAAKQAAADMAAADMAAAASAAAACUAAAAMAAAABAAAAFQAAADQAAAAKgAAADMAAADKAAAARwAAAAEAAABVFdlBewnZ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RXZQXsJ2U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RXZQXsJ2U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RXZQXsJ2U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xIwAAkQ0AACBFTUYAAAEAzCEAALE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LdnCQAAAAkAAADAxj4DQElhds7RKWgQ2cMAoOhnAwAAAACF/5PH0LmpBVC7qQUcuito0uOCfTDHPgPd7rhnAgIAANTGPgMlAAAAMwAAAGAAAAAzAAAAIgAAABQKqgWS4oJ9/////+EaDLV977hncMg+A0nakHXAxj4DAAAAAAAAkHUCAAAA9f///wAAAAAAAAAAAAAAAJABAAAAAAABAAAAAHMAZQBnAG8AZQAgAHUAaQD6rlGoJMc+A/GwYHcAAGF2GMc+AwAAAAAgxz4DAAAAAI3Ct2cAAGF2AAAAABMAFADO0SloQElhdjjHPgM0X7F1AABhds7RKWiNwrdn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Ox3xGw9A75V7HcJAAAAoOhnA+lV7HcQbT0DoOhnA6TRKWgAAAAApNEpaAAAAACg6GcDAAAAAAAAAAAAAAAAAAAAAKjsZwMAAAAAAAAAAAAAAAAAAAAAAAAAAAAAAAAAAAAAAAAAAAAAAAAAAAAAAAAAAAAAAAAAAAAAAAAAAAAAAAAAAAAARgRSqAAAAAC4bT0Doi3ndwAAAAABAAAAEG09A///AAAAAAAAXDDnd1ww53cIbT0D6G09A+xtPQMAACloBwAAAAAAAABmQWF3CQAAAFQGdv8HAAAAIG49A+RdV3cB2AAAIG49Aw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PQMd25B1MCInA2BsPQMAAAAAjq7nd7h1WWGOrud3AAAAAAAAAAAgAAAA0LRqFCRsPQMz45F0AABnAwAAAAAgAAAA4HA9A6APAACgcD0DZqEAYSAAAAABAAAAdYcAYeS83CTQtGoUAbAPtUxtPQMQbj0DSdqQdWBsPQMEAAAAAACQdSTmYmHg////AAAAAAAAAAAAAAAAkAEAAAAAAAEAAAAAYQByAGkAYQBsAAAAAAAAAAAAAAAAAAAAAAAAAAAAAAAAAAAAZkFhdwAAAABUBnb/BgAAAMRtPQPkXVd3AdgAAMRtPQMAAAAAAAAAAAAAAAAAAAAAAAAAAKCKWWF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A9Ax3bkHUAAAAAlGw9AwAAAAAAAAAAVWmrPVBsPQOTgiFgAQAAAABtPQMgDQCEAAAAAOZJgX1cbD0DLLe9Z2B7wQUgr3IRLKDcJAIAAAAcbj0D7LgeYf////8obj0DwwEIYWyi3CQ1sA+1AHM9A0RuPQNJ2pB1lGw9AwUAAAAAAJB1AAAAAPD///8AAAAAAAAAAAAAAACQAQAAAAAAAQAAAABzAGUAZwBvAGUAIAB1AGkAAAAAAAAAAAAAAAAAAAAAAAkAAAAAAAAAZkFhdwAAAABUBnb/CQAAAPhtPQPkXVd3AdgAAPhtPQMAAAAAAAAAAAAAAAAAAAAAAAAAAGR2AAgAAAAAJQAAAAwAAAAEAAAAGAAAAAwAAAAAAAAAEgAAAAwAAAABAAAAHgAAABgAAAApAAAAMwAAAMwAAABIAAAAJQAAAAwAAAAEAAAAVAAAANAAAAAqAAAAMwAAAMoAAABHAAAAAQAAAFUV2UF7Cdl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FdlBewnZ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FdlBewnZ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FdlBewnZ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2020-07-31T20:04:14Z</dcterms:modified>
</cp:coreProperties>
</file>