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docs.edgelan\investor\iaf\03-FONDO MUTUO CORTO PLAZO GUARANIES\Balance General Fondo Guaranies\11- BALANCE FONDO MUTUO GS MARZO 2020\"/>
    </mc:Choice>
  </mc:AlternateContent>
  <xr:revisionPtr revIDLastSave="0" documentId="13_ncr:201_{92E6E463-1533-49B4-8717-5DC52C0B14E1}" xr6:coauthVersionLast="45" xr6:coauthVersionMax="45" xr10:uidLastSave="{00000000-0000-0000-0000-000000000000}"/>
  <bookViews>
    <workbookView xWindow="-120" yWindow="-120" windowWidth="29040" windowHeight="15840" tabRatio="850" activeTab="6"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11" l="1"/>
  <c r="N7" i="11"/>
  <c r="N8" i="11"/>
  <c r="N9" i="11"/>
  <c r="N10" i="11"/>
  <c r="N11" i="11"/>
  <c r="N12" i="11"/>
  <c r="N13" i="11"/>
  <c r="N14" i="11"/>
  <c r="N15" i="11"/>
  <c r="N16" i="11"/>
  <c r="N17" i="11"/>
  <c r="N18" i="11"/>
  <c r="N19" i="11"/>
  <c r="N20" i="11"/>
  <c r="N21" i="11"/>
  <c r="N22" i="11"/>
  <c r="N23" i="11"/>
  <c r="N24" i="11"/>
  <c r="N25" i="11"/>
  <c r="O55" i="11" s="1"/>
  <c r="N26" i="11"/>
  <c r="N27" i="11"/>
  <c r="N28" i="11"/>
  <c r="N29" i="11"/>
  <c r="O77" i="11" s="1"/>
  <c r="N30" i="11"/>
  <c r="N31" i="11"/>
  <c r="N32" i="11"/>
  <c r="N33" i="11"/>
  <c r="O33" i="11" s="1"/>
  <c r="N34" i="11"/>
  <c r="N35" i="11"/>
  <c r="N36" i="11"/>
  <c r="N37" i="11"/>
  <c r="O47" i="11" s="1"/>
  <c r="N38" i="11"/>
  <c r="N39" i="11"/>
  <c r="N40" i="11"/>
  <c r="N41" i="11"/>
  <c r="O41" i="11" s="1"/>
  <c r="N42" i="11"/>
  <c r="N43" i="11"/>
  <c r="N44" i="11"/>
  <c r="N45" i="11"/>
  <c r="N46" i="11"/>
  <c r="N47" i="11"/>
  <c r="N48" i="11"/>
  <c r="N49" i="11"/>
  <c r="N50" i="11"/>
  <c r="N51" i="11"/>
  <c r="N52" i="11"/>
  <c r="N53" i="11"/>
  <c r="O53" i="11" s="1"/>
  <c r="N54" i="11"/>
  <c r="N55" i="11"/>
  <c r="N56" i="11"/>
  <c r="N57" i="11"/>
  <c r="O57" i="11" s="1"/>
  <c r="N58" i="11"/>
  <c r="N59" i="11"/>
  <c r="N60" i="11"/>
  <c r="N61" i="11"/>
  <c r="N62" i="11"/>
  <c r="N63" i="11"/>
  <c r="N64" i="11"/>
  <c r="N65" i="11"/>
  <c r="O66" i="11" s="1"/>
  <c r="N66" i="11"/>
  <c r="N67" i="11"/>
  <c r="N68" i="11"/>
  <c r="N69" i="11"/>
  <c r="O31" i="11" s="1"/>
  <c r="N70" i="11"/>
  <c r="N71" i="11"/>
  <c r="N72" i="11"/>
  <c r="N73" i="11"/>
  <c r="O93" i="11" s="1"/>
  <c r="N74" i="11"/>
  <c r="N75" i="11"/>
  <c r="N76" i="11"/>
  <c r="N77" i="11"/>
  <c r="N78" i="11"/>
  <c r="N79" i="11"/>
  <c r="N80" i="11"/>
  <c r="N81" i="11"/>
  <c r="O81" i="11" s="1"/>
  <c r="N82" i="11"/>
  <c r="N83" i="11"/>
  <c r="N84" i="11"/>
  <c r="N85" i="11"/>
  <c r="O43" i="11" s="1"/>
  <c r="N86" i="11"/>
  <c r="N87" i="11"/>
  <c r="N88" i="11"/>
  <c r="N89" i="11"/>
  <c r="O17" i="11" s="1"/>
  <c r="N90" i="11"/>
  <c r="N91" i="11"/>
  <c r="N92" i="11"/>
  <c r="N93" i="11"/>
  <c r="N94" i="11"/>
  <c r="N5" i="11"/>
  <c r="J95" i="11"/>
  <c r="O94" i="11"/>
  <c r="O91" i="11"/>
  <c r="O86" i="11"/>
  <c r="O83" i="11"/>
  <c r="O79" i="11"/>
  <c r="O71" i="11"/>
  <c r="O70" i="11"/>
  <c r="O64" i="11"/>
  <c r="O63" i="11"/>
  <c r="O92" i="11"/>
  <c r="O59" i="11"/>
  <c r="O54" i="11"/>
  <c r="O38" i="11"/>
  <c r="O27" i="11"/>
  <c r="O26" i="11"/>
  <c r="O24" i="11"/>
  <c r="O23" i="11"/>
  <c r="O40" i="11"/>
  <c r="O11" i="11"/>
  <c r="O68" i="11"/>
  <c r="O5" i="11"/>
  <c r="O56" i="11" l="1"/>
  <c r="O46" i="11"/>
  <c r="O61" i="11"/>
  <c r="O76" i="11"/>
  <c r="O73" i="11"/>
  <c r="O67" i="11"/>
  <c r="O87" i="11"/>
  <c r="O52" i="11"/>
  <c r="O19" i="11"/>
  <c r="O39" i="11"/>
  <c r="O44" i="11"/>
  <c r="O48" i="11"/>
  <c r="O69" i="11"/>
  <c r="O74" i="11"/>
  <c r="O84" i="11"/>
  <c r="O89" i="11"/>
  <c r="O8" i="11"/>
  <c r="O29" i="11"/>
  <c r="O35" i="11"/>
  <c r="O45" i="11"/>
  <c r="O49" i="11"/>
  <c r="O65" i="11"/>
  <c r="O75" i="11"/>
  <c r="O80" i="11"/>
  <c r="O85" i="11"/>
  <c r="O7" i="11"/>
  <c r="O13" i="11"/>
  <c r="O9" i="11"/>
  <c r="O15" i="11"/>
  <c r="O21" i="11"/>
  <c r="O25" i="11"/>
  <c r="O88" i="11"/>
  <c r="O37" i="11"/>
  <c r="O42" i="11"/>
  <c r="O51" i="11"/>
  <c r="O6" i="11"/>
  <c r="O10" i="11"/>
  <c r="O14" i="11"/>
  <c r="O18" i="11"/>
  <c r="O20" i="11"/>
  <c r="O28" i="11"/>
  <c r="O32" i="11"/>
  <c r="O36" i="11"/>
  <c r="O60" i="11"/>
  <c r="O62" i="11"/>
  <c r="O72" i="11"/>
  <c r="O78" i="11"/>
  <c r="O82" i="11"/>
  <c r="O90" i="11"/>
  <c r="O12" i="11"/>
  <c r="O16" i="11"/>
  <c r="O22" i="11"/>
  <c r="O30" i="11"/>
  <c r="O34" i="11"/>
  <c r="O50" i="11"/>
  <c r="O58" i="11"/>
  <c r="C79" i="9" l="1"/>
  <c r="E13" i="3"/>
  <c r="E23" i="4"/>
  <c r="E17" i="4"/>
  <c r="D29" i="1" l="1"/>
  <c r="D22" i="1"/>
  <c r="D15" i="1"/>
  <c r="D11" i="1"/>
  <c r="B4" i="4"/>
  <c r="D16" i="1" l="1"/>
  <c r="D23" i="1" s="1"/>
  <c r="D30" i="1" s="1"/>
  <c r="D32" i="1" s="1"/>
  <c r="E24" i="4"/>
  <c r="D136" i="9"/>
  <c r="C136" i="9"/>
  <c r="D116" i="9" l="1"/>
  <c r="C116" i="9"/>
  <c r="C11" i="1"/>
  <c r="D79" i="9" l="1"/>
  <c r="C10" i="8" l="1"/>
  <c r="D12" i="2"/>
  <c r="C9" i="4"/>
  <c r="A2" i="11" l="1"/>
  <c r="B3" i="2" l="1"/>
  <c r="E6" i="4"/>
  <c r="C6" i="4"/>
  <c r="E14" i="3"/>
  <c r="E6" i="3"/>
  <c r="B4" i="3"/>
  <c r="D5" i="2"/>
  <c r="C5" i="2"/>
  <c r="D5" i="1"/>
  <c r="C5" i="1"/>
  <c r="B3" i="1"/>
  <c r="N4" i="8" l="1"/>
  <c r="C14" i="3"/>
  <c r="D14" i="3"/>
  <c r="E11" i="3"/>
  <c r="E10" i="3"/>
  <c r="E7" i="3"/>
  <c r="D18" i="2"/>
  <c r="D19" i="2" s="1"/>
  <c r="C18" i="2"/>
  <c r="C12" i="2"/>
  <c r="C29" i="1"/>
  <c r="C22" i="1"/>
  <c r="C15" i="1"/>
  <c r="E12" i="3" l="1"/>
  <c r="C17" i="4"/>
  <c r="C16" i="1"/>
  <c r="E15" i="3"/>
  <c r="C19" i="2"/>
  <c r="C23" i="4" s="1"/>
  <c r="C24" i="4" l="1"/>
  <c r="C23" i="1"/>
  <c r="C30" i="1" s="1"/>
  <c r="C32" i="1" l="1"/>
</calcChain>
</file>

<file path=xl/sharedStrings.xml><?xml version="1.0" encoding="utf-8"?>
<sst xmlns="http://schemas.openxmlformats.org/spreadsheetml/2006/main" count="939" uniqueCount="353">
  <si>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</si>
  <si>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</si>
  <si>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</si>
  <si>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</si>
  <si>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</si>
  <si>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</si>
  <si>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</si>
  <si>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</si>
  <si>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</si>
  <si>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</si>
  <si>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</si>
  <si>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</si>
  <si>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</si>
  <si>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</si>
  <si>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</si>
  <si>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</si>
  <si>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</si>
  <si>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</si>
  <si>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</si>
  <si>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</si>
  <si>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</si>
  <si>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</si>
  <si>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</si>
  <si>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</si>
  <si>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</si>
  <si>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</si>
  <si>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</si>
  <si>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</si>
  <si>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</si>
  <si>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</si>
  <si>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</si>
  <si>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</si>
  <si>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</si>
  <si>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</si>
  <si>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</si>
  <si>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</si>
  <si>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</si>
  <si>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</si>
  <si>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</si>
  <si>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</si>
  <si>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</si>
  <si>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</si>
  <si>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</si>
  <si>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</si>
  <si>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</si>
  <si>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</si>
  <si>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</si>
  <si>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</si>
  <si>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</si>
  <si>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</si>
  <si>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</si>
  <si>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</si>
  <si>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</si>
  <si>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</si>
  <si>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</si>
  <si>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</si>
  <si>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</si>
  <si>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</si>
  <si>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</si>
  <si>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</si>
  <si>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</si>
  <si>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</si>
  <si>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</si>
  <si>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</si>
  <si>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</si>
  <si>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</si>
  <si>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</si>
  <si>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</si>
  <si>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</si>
  <si>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</si>
  <si>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</si>
  <si>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</si>
  <si>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</si>
  <si>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</si>
  <si>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</si>
  <si>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</si>
  <si>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</si>
  <si>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</si>
  <si>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</si>
  <si>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</si>
  <si>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</si>
  <si>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</si>
  <si>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</si>
  <si>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</si>
  <si>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</si>
  <si>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</si>
  <si>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</si>
  <si>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</si>
  <si>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</si>
  <si>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</si>
  <si>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</si>
  <si>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</si>
  <si>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</si>
  <si>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</si>
  <si>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</si>
  <si>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</si>
  <si>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</si>
  <si>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</si>
  <si>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</si>
  <si>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</si>
  <si>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</si>
  <si>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</si>
  <si>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</si>
  <si>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</si>
  <si>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</si>
  <si>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</si>
  <si>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2,20%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</si>
  <si>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</si>
  <si>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</si>
  <si>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</si>
  <si>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</si>
  <si>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</si>
  <si>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</si>
  <si>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</si>
  <si>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</si>
  <si>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</si>
  <si>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</si>
  <si>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</si>
  <si>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</si>
  <si>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</si>
  <si>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</si>
  <si>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</si>
  <si>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</si>
  <si>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</si>
  <si>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</si>
  <si>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</si>
  <si>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</si>
  <si>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</si>
  <si>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</si>
  <si>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</si>
  <si>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</si>
  <si>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</si>
  <si>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</si>
  <si>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</si>
  <si>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</si>
  <si>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</si>
  <si>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</si>
  <si>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</si>
  <si>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</si>
  <si>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</si>
  <si>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</si>
  <si>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</si>
  <si>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</si>
  <si>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</si>
  <si>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</si>
  <si>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</si>
  <si>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</si>
  <si>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</si>
  <si>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</si>
  <si>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</si>
  <si>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</si>
  <si>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</si>
  <si>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</si>
  <si>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</si>
  <si>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</si>
  <si>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</si>
  <si>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</si>
  <si>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</si>
  <si>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</si>
  <si>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</si>
  <si>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</si>
  <si>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</si>
  <si>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BANCO REGIONAL S.A.E.C.A.</t>
  </si>
  <si>
    <t>SOLAR AHORRO Y FINANZAS S.A.E.C.A.</t>
  </si>
  <si>
    <t>BANCOP S.A.</t>
  </si>
  <si>
    <t>BANCO GNB PARAGUAY S.A.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</si>
  <si>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</si>
  <si>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</si>
  <si>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</si>
  <si>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</si>
  <si>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</si>
  <si>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</si>
  <si>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</si>
  <si>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</si>
  <si>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</si>
  <si>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</si>
  <si>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</si>
  <si>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</si>
  <si>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</si>
  <si>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</si>
  <si>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</si>
  <si>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</si>
  <si>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Financiero (Financieras)</t>
  </si>
  <si>
    <t>Paraguay</t>
  </si>
  <si>
    <t>29/06/2020</t>
  </si>
  <si>
    <t>Guaraníes</t>
  </si>
  <si>
    <t>10.00%</t>
  </si>
  <si>
    <t xml:space="preserve">BANCO CONTINENTAL S.A.E.C.A. </t>
  </si>
  <si>
    <t>Financiero (Bancos)</t>
  </si>
  <si>
    <t>09/11/2017</t>
  </si>
  <si>
    <t>21/07/2021</t>
  </si>
  <si>
    <t>17/07/2020</t>
  </si>
  <si>
    <t>28/12/2017</t>
  </si>
  <si>
    <t>18/03/2020</t>
  </si>
  <si>
    <t>Automaq S.A.E.C.A.</t>
  </si>
  <si>
    <t>Comercial</t>
  </si>
  <si>
    <t>10/06/2020</t>
  </si>
  <si>
    <t>09/02/2018</t>
  </si>
  <si>
    <t>02/03/2022</t>
  </si>
  <si>
    <t xml:space="preserve">VISION BANCO S.A.E.C.A. </t>
  </si>
  <si>
    <t>10/04/2018</t>
  </si>
  <si>
    <t>22/05/2024</t>
  </si>
  <si>
    <t>11/04/2018</t>
  </si>
  <si>
    <t>23/11/2020</t>
  </si>
  <si>
    <t>28/12/2020</t>
  </si>
  <si>
    <t>18/03/2021</t>
  </si>
  <si>
    <t>02/02/2021</t>
  </si>
  <si>
    <t>05/03/2021</t>
  </si>
  <si>
    <t>25/04/2018</t>
  </si>
  <si>
    <t>25/06/2024</t>
  </si>
  <si>
    <t>01/06/2018</t>
  </si>
  <si>
    <t>19/04/2021</t>
  </si>
  <si>
    <t>13/06/2018</t>
  </si>
  <si>
    <t>20/03/2023</t>
  </si>
  <si>
    <t>20/06/2018</t>
  </si>
  <si>
    <t>09/06/2021</t>
  </si>
  <si>
    <t>25/06/2018</t>
  </si>
  <si>
    <t>10/03/2023</t>
  </si>
  <si>
    <t>02/03/2023</t>
  </si>
  <si>
    <t>27/06/2018</t>
  </si>
  <si>
    <t>01/03/2023</t>
  </si>
  <si>
    <t>11/07/2018</t>
  </si>
  <si>
    <t>08/08/2018</t>
  </si>
  <si>
    <t>06/06/2022</t>
  </si>
  <si>
    <t>26/09/2018</t>
  </si>
  <si>
    <t>27/09/2021</t>
  </si>
  <si>
    <t>Bonos Financieros</t>
  </si>
  <si>
    <t>16/10/2018</t>
  </si>
  <si>
    <t>08/10/2021</t>
  </si>
  <si>
    <t>26/03/2021</t>
  </si>
  <si>
    <t>22/11/2018</t>
  </si>
  <si>
    <t>31/05/2027</t>
  </si>
  <si>
    <t>04/12/2018</t>
  </si>
  <si>
    <t>16/02/2021</t>
  </si>
  <si>
    <t xml:space="preserve">TU FINANCIERA S.A. </t>
  </si>
  <si>
    <t>01/02/2021</t>
  </si>
  <si>
    <t>02/08/2021</t>
  </si>
  <si>
    <t>19/12/2018</t>
  </si>
  <si>
    <t>05/12/2025</t>
  </si>
  <si>
    <t>26/12/2018</t>
  </si>
  <si>
    <t>27/12/2018</t>
  </si>
  <si>
    <t>02/03/2021</t>
  </si>
  <si>
    <t>19/02/2019</t>
  </si>
  <si>
    <t>23/08/2023</t>
  </si>
  <si>
    <t>21/02/2019</t>
  </si>
  <si>
    <t>16/07/2020</t>
  </si>
  <si>
    <t>05/03/2019</t>
  </si>
  <si>
    <t>30/08/2021</t>
  </si>
  <si>
    <t>11/04/2019</t>
  </si>
  <si>
    <t>06/10/2020</t>
  </si>
  <si>
    <t>03/05/2019</t>
  </si>
  <si>
    <t>Nucleo S.A.E.</t>
  </si>
  <si>
    <t>Telecomunicaciones</t>
  </si>
  <si>
    <t>11/03/2024</t>
  </si>
  <si>
    <t xml:space="preserve">SUDAMERIS BANK S.A.E.C.A. </t>
  </si>
  <si>
    <t>24/09/2021</t>
  </si>
  <si>
    <t>04/10/2021</t>
  </si>
  <si>
    <t>TELEFONICA CELULAR DEL PARAGUAY S.A.E.</t>
  </si>
  <si>
    <t>03/06/2024</t>
  </si>
  <si>
    <t>CRISOL Y ENCARNACION FINANCIERA S.A.E.C.A.</t>
  </si>
  <si>
    <t>10/03/2020</t>
  </si>
  <si>
    <t>BANCO BASA S.A.</t>
  </si>
  <si>
    <t>02/08/2019</t>
  </si>
  <si>
    <t>22/07/2021</t>
  </si>
  <si>
    <t>02/02/2022</t>
  </si>
  <si>
    <t>07/08/2019</t>
  </si>
  <si>
    <t>30/07/2020</t>
  </si>
  <si>
    <t>05/08/2020</t>
  </si>
  <si>
    <t>17/08/2020</t>
  </si>
  <si>
    <t xml:space="preserve">BANCO FAMILIAR S.A.E.C.A. </t>
  </si>
  <si>
    <t>21/08/2019</t>
  </si>
  <si>
    <t>23/05/2023</t>
  </si>
  <si>
    <t>22/08/2019</t>
  </si>
  <si>
    <t>13/09/2021</t>
  </si>
  <si>
    <t>14/06/2021</t>
  </si>
  <si>
    <t>08/07/2021</t>
  </si>
  <si>
    <t>30/08/2019</t>
  </si>
  <si>
    <t>08/07/2020</t>
  </si>
  <si>
    <t>26/09/2019</t>
  </si>
  <si>
    <t>13/06/2024</t>
  </si>
  <si>
    <t>27/09/2019</t>
  </si>
  <si>
    <t>22/06/2023</t>
  </si>
  <si>
    <t>INVERSIONES (Nota  4.2  )</t>
  </si>
  <si>
    <t>Titulo de Renta fija</t>
  </si>
  <si>
    <t xml:space="preserve">Valores al cobro  </t>
  </si>
  <si>
    <t>DISPONIBILIDADES (Nota 4.1 )</t>
  </si>
  <si>
    <t xml:space="preserve">Titulo de Renta fija </t>
  </si>
  <si>
    <t>Comisiones a Pagar a la Administradora (Nota  4.4  )</t>
  </si>
  <si>
    <t>Ver Cuadro</t>
  </si>
  <si>
    <r>
      <rPr>
        <b/>
        <sz val="12"/>
        <color theme="1"/>
        <rFont val="Arial"/>
        <family val="2"/>
      </rPr>
      <t>3.9</t>
    </r>
    <r>
      <rPr>
        <sz val="12"/>
        <color theme="1"/>
        <rFont val="Arial"/>
        <family val="2"/>
      </rPr>
      <t xml:space="preserve"> La Administradora no ha realizado cambios en la aplicación de los criterios contables del Fondo.</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</si>
  <si>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</si>
  <si>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3.10</t>
    </r>
    <r>
      <rPr>
        <sz val="12"/>
        <color theme="1"/>
        <rFont val="Arial"/>
        <family val="2"/>
      </rPr>
      <t xml:space="preserve"> –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</si>
  <si>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3.12</t>
    </r>
    <r>
      <rPr>
        <sz val="12"/>
        <color theme="1"/>
        <rFont val="Arial"/>
        <family val="2"/>
      </rPr>
      <t xml:space="preserve"> -  A la fecha de la información financiera, no se vendieron inversiones ni ajustaron los precios.</t>
    </r>
  </si>
  <si>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</si>
  <si>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t>El flujo de efectivos fue preparado de acuerdo con la Resolución CG N° 06/2019 de la Comisión Nacional de Valores.</t>
  </si>
  <si>
    <t>Aranceles</t>
  </si>
  <si>
    <t>Banco Familiar Cta.Cte. Gs.</t>
  </si>
  <si>
    <t>Investor Casa de Bolsa SA</t>
  </si>
  <si>
    <t>Nota 5. HECHOS POSTERIORES - SITUACION SANITARIA GLOBAL</t>
  </si>
  <si>
    <t>26/10/2017</t>
  </si>
  <si>
    <t>03/10/2019</t>
  </si>
  <si>
    <t>21/09/2020</t>
  </si>
  <si>
    <t>31/10/2019</t>
  </si>
  <si>
    <t>08/11/2019</t>
  </si>
  <si>
    <t>07/11/2022</t>
  </si>
  <si>
    <t>15/11/2019</t>
  </si>
  <si>
    <t>26/04/2021</t>
  </si>
  <si>
    <t>22/11/2019</t>
  </si>
  <si>
    <t>28/11/2019</t>
  </si>
  <si>
    <t>22/11/2028</t>
  </si>
  <si>
    <t>03/12/2019</t>
  </si>
  <si>
    <t>09/12/2019</t>
  </si>
  <si>
    <t>04/01/2021</t>
  </si>
  <si>
    <t>28/10/2020</t>
  </si>
  <si>
    <t>13/12/2019</t>
  </si>
  <si>
    <t>29/03/2022</t>
  </si>
  <si>
    <t>20/12/2019</t>
  </si>
  <si>
    <t>06/09/2021</t>
  </si>
  <si>
    <t>Resultados Acumulados</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</si>
  <si>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</si>
  <si>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6.554,28  Gs., Tipo Vendedor  para los pasivos 1 USD = 6.571,73</t>
  </si>
  <si>
    <t>Saldo al 31/03/2020</t>
  </si>
  <si>
    <t>Saldo al 31/03/2019</t>
  </si>
  <si>
    <t xml:space="preserve">Con posterioridad al cierre del trimestre, se han producido rescates que en nuestro criterio no son significativos, debido a las medidas sanitarias impuestas por el gobierno y las autoridades sanitarias para hacer frente a la pandemia, especialmente en los meses de abril y mayo. No obstante, tales rescates no tienen impacto relevante en el rendimiento de los fondos administrados.
</t>
  </si>
  <si>
    <t>Las cinco (5) Notas que se acompañan son parte integrante de de estos Estados Financieros</t>
  </si>
  <si>
    <t>06/11/2018</t>
  </si>
  <si>
    <t>08/01/2020</t>
  </si>
  <si>
    <t>BANCO NACIONAL DE FOMENTO</t>
  </si>
  <si>
    <t>02/01/2020</t>
  </si>
  <si>
    <t>16/06/2020</t>
  </si>
  <si>
    <t>03/01/2020</t>
  </si>
  <si>
    <t>22/01/2020</t>
  </si>
  <si>
    <t>15/11/2022</t>
  </si>
  <si>
    <t>04/02/2020</t>
  </si>
  <si>
    <t>18/02/2020</t>
  </si>
  <si>
    <t>23/06/2020</t>
  </si>
  <si>
    <t>19/02/2020</t>
  </si>
  <si>
    <t>12/03/2020</t>
  </si>
  <si>
    <t>03/03/2020</t>
  </si>
  <si>
    <t>01/01/2021</t>
  </si>
  <si>
    <t>04/03/2020</t>
  </si>
  <si>
    <t>09/03/2020</t>
  </si>
  <si>
    <t>20/03/2020</t>
  </si>
  <si>
    <t>03/01/2025</t>
  </si>
  <si>
    <t>27/05/2022</t>
  </si>
  <si>
    <t>10/12/2024</t>
  </si>
  <si>
    <t>11/03/2020</t>
  </si>
  <si>
    <t>12/12/2022</t>
  </si>
  <si>
    <t>27/03/2020</t>
  </si>
  <si>
    <t>05/10/2021</t>
  </si>
  <si>
    <t>22/12/2022</t>
  </si>
  <si>
    <t>PATRIMONIO DEL FONDO AL 31/03/2020</t>
  </si>
  <si>
    <r>
      <rPr>
        <b/>
        <sz val="12"/>
        <color theme="1"/>
        <rFont val="Arial"/>
        <family val="2"/>
      </rPr>
      <t xml:space="preserve">3.8 </t>
    </r>
    <r>
      <rPr>
        <sz val="12"/>
        <color theme="1"/>
        <rFont val="Arial"/>
        <family val="2"/>
      </rPr>
      <t>– Los estados contables corresponden al trimestre cerrado el 31 de Marzo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</si>
</sst>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_);\(#,#00\)"/>
    <numFmt numFmtId="165" formatCode="#,##0.000000"/>
    <numFmt numFmtId="166" formatCode="#,##0.##"/>
    <numFmt numFmtId="167" formatCode="_ * #,##0_ ;_ * \-#,##0_ ;_ * &quot;-&quot;_ ;_ @_ "/>
    <numFmt numFmtId="168" formatCode="_-* #,##0_-;\-* #,##0_-;_-* &quot;-&quot;??_-;_-@_-"/>
  </numFmts>
  <fonts count="48">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indexed="8"/>
      <name val="Calibri"/>
      <family val="2"/>
      <scheme val="minor"/>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273">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4"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5"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5"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7" fillId="0" borderId="0" xfId="0" applyFont="1" applyAlignment="1">
      <alignment horizontal="center"/>
    </xf>
    <xf numFmtId="0" fontId="12" fillId="0" borderId="0" xfId="0" applyFont="1" applyAlignment="1">
      <alignment horizontal="center"/>
    </xf>
    <xf numFmtId="3" fontId="26" fillId="2" borderId="0" xfId="0" applyNumberFormat="1" applyFont="1" applyFill="1"/>
    <xf numFmtId="0" fontId="9" fillId="2" borderId="1" xfId="0" applyFont="1" applyFill="1" applyBorder="1" applyAlignment="1">
      <alignment horizontal="center"/>
    </xf>
    <xf numFmtId="3" fontId="9" fillId="2" borderId="2" xfId="0" applyNumberFormat="1" applyFont="1" applyFill="1" applyBorder="1" applyAlignment="1">
      <alignment horizontal="center"/>
    </xf>
    <xf numFmtId="3" fontId="9" fillId="2" borderId="8" xfId="0" applyNumberFormat="1" applyFont="1" applyFill="1" applyBorder="1" applyAlignment="1">
      <alignment horizontal="center"/>
    </xf>
    <xf numFmtId="0" fontId="12" fillId="0" borderId="10" xfId="0" applyFont="1" applyBorder="1" applyAlignment="1">
      <alignment horizontal="center"/>
    </xf>
    <xf numFmtId="0" fontId="9" fillId="0" borderId="12" xfId="0" applyFont="1" applyBorder="1"/>
    <xf numFmtId="0" fontId="9" fillId="2" borderId="13" xfId="0" applyFont="1" applyFill="1" applyBorder="1" applyAlignment="1">
      <alignment horizontal="center"/>
    </xf>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3" fontId="9" fillId="2" borderId="16" xfId="0" applyNumberFormat="1" applyFont="1" applyFill="1" applyBorder="1" applyAlignment="1">
      <alignment horizontal="center"/>
    </xf>
    <xf numFmtId="3" fontId="9" fillId="2" borderId="0" xfId="0" applyNumberFormat="1" applyFont="1" applyFill="1" applyBorder="1" applyAlignment="1">
      <alignment horizontal="center"/>
    </xf>
    <xf numFmtId="3" fontId="9" fillId="2" borderId="15" xfId="0" applyNumberFormat="1" applyFont="1" applyFill="1" applyBorder="1" applyAlignment="1">
      <alignment horizontal="center"/>
    </xf>
    <xf numFmtId="3" fontId="9" fillId="2" borderId="17" xfId="0" applyNumberFormat="1" applyFont="1" applyFill="1" applyBorder="1" applyAlignment="1">
      <alignment horizontal="center"/>
    </xf>
    <xf numFmtId="165" fontId="26" fillId="0" borderId="0" xfId="0" applyNumberFormat="1" applyFont="1" applyBorder="1" applyAlignment="1">
      <alignment horizontal="center"/>
    </xf>
    <xf numFmtId="165" fontId="26" fillId="0" borderId="15" xfId="0" applyNumberFormat="1" applyFont="1" applyBorder="1" applyAlignment="1">
      <alignment horizontal="center"/>
    </xf>
    <xf numFmtId="0" fontId="15" fillId="0" borderId="12" xfId="0" applyFont="1" applyBorder="1"/>
    <xf numFmtId="165" fontId="15" fillId="0" borderId="1" xfId="0" applyNumberFormat="1" applyFont="1" applyBorder="1"/>
    <xf numFmtId="3" fontId="15" fillId="2" borderId="13" xfId="0" applyNumberFormat="1" applyFont="1" applyFill="1" applyBorder="1"/>
    <xf numFmtId="3" fontId="3" fillId="2" borderId="0" xfId="0" applyNumberFormat="1" applyFont="1" applyFill="1" applyBorder="1" applyAlignment="1">
      <alignment horizontal="center"/>
    </xf>
    <xf numFmtId="3" fontId="3" fillId="2" borderId="15" xfId="0" applyNumberFormat="1" applyFont="1" applyFill="1" applyBorder="1" applyAlignment="1">
      <alignment horizontal="center"/>
    </xf>
    <xf numFmtId="3" fontId="3" fillId="2" borderId="1" xfId="0" applyNumberFormat="1" applyFont="1" applyFill="1" applyBorder="1" applyAlignment="1">
      <alignment horizontal="center"/>
    </xf>
    <xf numFmtId="3" fontId="3" fillId="2" borderId="13" xfId="0" applyNumberFormat="1" applyFont="1" applyFill="1" applyBorder="1" applyAlignment="1">
      <alignment horizontal="center"/>
    </xf>
    <xf numFmtId="165" fontId="3" fillId="0" borderId="0" xfId="0" applyNumberFormat="1" applyFont="1" applyBorder="1" applyAlignment="1">
      <alignment horizontal="center"/>
    </xf>
    <xf numFmtId="165" fontId="3" fillId="0" borderId="15" xfId="0" applyNumberFormat="1" applyFont="1" applyBorder="1" applyAlignment="1">
      <alignment horizontal="center"/>
    </xf>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wrapText="1"/>
    </xf>
    <xf numFmtId="3" fontId="3" fillId="0" borderId="6" xfId="0" applyNumberFormat="1" applyFont="1" applyBorder="1" applyAlignment="1">
      <alignment horizontal="center"/>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3" fontId="3" fillId="0" borderId="7" xfId="0" applyNumberFormat="1" applyFont="1" applyBorder="1"/>
    <xf numFmtId="0" fontId="3" fillId="0" borderId="4" xfId="0" applyFont="1" applyBorder="1" applyAlignment="1">
      <alignment horizontal="center" wrapText="1"/>
    </xf>
    <xf numFmtId="0" fontId="9" fillId="0" borderId="5" xfId="0" applyFont="1" applyBorder="1" applyAlignment="1">
      <alignment horizontal="center" wrapText="1"/>
    </xf>
    <xf numFmtId="3" fontId="9" fillId="0" borderId="5" xfId="0" applyNumberFormat="1" applyFont="1" applyBorder="1" applyAlignment="1">
      <alignment horizontal="center"/>
    </xf>
    <xf numFmtId="0" fontId="3" fillId="0" borderId="6" xfId="0" applyFont="1" applyBorder="1" applyAlignment="1">
      <alignment vertical="center"/>
    </xf>
    <xf numFmtId="3" fontId="3" fillId="0" borderId="6" xfId="0" applyNumberFormat="1" applyFont="1" applyBorder="1" applyAlignment="1">
      <alignment horizontal="center" vertical="center"/>
    </xf>
    <xf numFmtId="0" fontId="3" fillId="0" borderId="6" xfId="0" applyFont="1" applyBorder="1" applyAlignment="1">
      <alignment horizontal="left"/>
    </xf>
    <xf numFmtId="3" fontId="3" fillId="0" borderId="6" xfId="0" applyNumberFormat="1" applyFont="1" applyBorder="1" applyAlignment="1">
      <alignment horizontal="center" wrapText="1"/>
    </xf>
    <xf numFmtId="3" fontId="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26" fillId="2" borderId="0" xfId="0" applyNumberFormat="1" applyFont="1" applyFill="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26" fillId="2" borderId="1" xfId="0" applyNumberFormat="1" applyFont="1" applyFill="1" applyBorder="1" applyAlignment="1">
      <alignment horizontal="center" vertical="center"/>
    </xf>
    <xf numFmtId="3" fontId="9" fillId="0" borderId="2" xfId="1" applyNumberFormat="1" applyFont="1" applyBorder="1" applyAlignment="1">
      <alignment horizontal="center" vertical="center"/>
    </xf>
    <xf numFmtId="37" fontId="9" fillId="0" borderId="0" xfId="0" applyNumberFormat="1" applyFont="1" applyBorder="1" applyAlignment="1">
      <alignment horizontal="center" vertical="center"/>
    </xf>
    <xf numFmtId="3" fontId="9" fillId="0" borderId="16" xfId="1" applyNumberFormat="1" applyFont="1" applyBorder="1" applyAlignment="1">
      <alignment horizontal="center" vertical="center"/>
    </xf>
    <xf numFmtId="3" fontId="9" fillId="0" borderId="3" xfId="1" applyNumberFormat="1" applyFont="1" applyBorder="1" applyAlignment="1">
      <alignment horizontal="center" vertical="center"/>
    </xf>
    <xf numFmtId="3" fontId="9" fillId="0" borderId="19" xfId="1"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0" fillId="0" borderId="16" xfId="0" applyBorder="1" applyAlignment="1">
      <alignment horizontal="left"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3" fontId="3" fillId="0" borderId="13" xfId="0" applyNumberFormat="1" applyFont="1" applyBorder="1" applyAlignment="1">
      <alignment horizontal="center" vertical="center"/>
    </xf>
    <xf numFmtId="43" fontId="3" fillId="0" borderId="0" xfId="1" applyFont="1" applyBorder="1" applyAlignment="1">
      <alignment horizontal="center" vertical="center"/>
    </xf>
    <xf numFmtId="43" fontId="3" fillId="0" borderId="15" xfId="1" applyFont="1" applyBorder="1" applyAlignment="1">
      <alignment horizontal="center"/>
    </xf>
    <xf numFmtId="43" fontId="26" fillId="2" borderId="15" xfId="1" applyFont="1" applyFill="1" applyBorder="1" applyAlignment="1">
      <alignment horizontal="center" vertical="center"/>
    </xf>
    <xf numFmtId="0" fontId="47" fillId="0" borderId="0" xfId="0" applyFont="1"/>
    <xf numFmtId="41" fontId="0" fillId="0" borderId="16" xfId="4" applyFont="1" applyBorder="1" applyAlignment="1">
      <alignment horizontal="center" vertical="center"/>
    </xf>
    <xf numFmtId="41" fontId="44" fillId="0" borderId="16" xfId="4" applyFont="1" applyBorder="1" applyAlignment="1">
      <alignment horizontal="right"/>
    </xf>
    <xf numFmtId="167" fontId="46" fillId="0" borderId="0" xfId="0" applyNumberFormat="1" applyFont="1"/>
    <xf numFmtId="3" fontId="9" fillId="2" borderId="1" xfId="0" applyNumberFormat="1" applyFont="1" applyFill="1" applyBorder="1" applyAlignment="1">
      <alignment horizontal="center"/>
    </xf>
    <xf numFmtId="0" fontId="45" fillId="0" borderId="4" xfId="0" applyFont="1" applyBorder="1" applyAlignment="1">
      <alignment horizontal="center" vertical="center" wrapText="1"/>
    </xf>
    <xf numFmtId="168" fontId="26" fillId="2" borderId="0" xfId="1" applyNumberFormat="1" applyFont="1" applyFill="1" applyBorder="1" applyAlignment="1">
      <alignment horizontal="center" vertical="center"/>
    </xf>
    <xf numFmtId="3" fontId="9" fillId="0" borderId="13" xfId="0" applyNumberFormat="1" applyFont="1" applyBorder="1" applyAlignment="1">
      <alignment horizontal="right"/>
    </xf>
    <xf numFmtId="168" fontId="26" fillId="0" borderId="0" xfId="1" applyNumberFormat="1" applyFont="1" applyBorder="1" applyAlignment="1">
      <alignment horizontal="center"/>
    </xf>
    <xf numFmtId="168" fontId="26" fillId="0" borderId="15" xfId="1" applyNumberFormat="1" applyFont="1" applyBorder="1" applyAlignment="1">
      <alignment horizontal="center"/>
    </xf>
    <xf numFmtId="168" fontId="26" fillId="0" borderId="1" xfId="1" applyNumberFormat="1" applyFont="1" applyBorder="1" applyAlignment="1">
      <alignment horizontal="center"/>
    </xf>
    <xf numFmtId="168" fontId="9" fillId="0" borderId="1" xfId="1" applyNumberFormat="1" applyFont="1" applyBorder="1" applyAlignment="1">
      <alignment horizontal="center"/>
    </xf>
    <xf numFmtId="168" fontId="9" fillId="0" borderId="13" xfId="1" applyNumberFormat="1" applyFont="1" applyBorder="1" applyAlignment="1">
      <alignment horizontal="center"/>
    </xf>
    <xf numFmtId="168" fontId="3" fillId="0" borderId="0" xfId="1" applyNumberFormat="1" applyFont="1" applyBorder="1" applyAlignment="1">
      <alignment horizontal="center"/>
    </xf>
    <xf numFmtId="168" fontId="3" fillId="0" borderId="15" xfId="1" applyNumberFormat="1" applyFont="1" applyBorder="1" applyAlignment="1">
      <alignment horizontal="center"/>
    </xf>
    <xf numFmtId="168" fontId="9" fillId="0" borderId="2" xfId="1" applyNumberFormat="1" applyFont="1" applyBorder="1" applyAlignment="1">
      <alignment horizontal="center"/>
    </xf>
    <xf numFmtId="168" fontId="9" fillId="0" borderId="16" xfId="1" applyNumberFormat="1" applyFont="1" applyBorder="1" applyAlignment="1">
      <alignment horizontal="center"/>
    </xf>
    <xf numFmtId="168" fontId="9" fillId="0" borderId="8" xfId="1" applyNumberFormat="1" applyFont="1" applyBorder="1" applyAlignment="1">
      <alignment horizontal="center"/>
    </xf>
    <xf numFmtId="168" fontId="9" fillId="0" borderId="17" xfId="1" applyNumberFormat="1" applyFont="1" applyBorder="1" applyAlignment="1">
      <alignment horizontal="center"/>
    </xf>
    <xf numFmtId="168" fontId="26" fillId="0" borderId="13" xfId="1" applyNumberFormat="1" applyFont="1" applyBorder="1" applyAlignment="1">
      <alignment horizontal="center"/>
    </xf>
    <xf numFmtId="168" fontId="0" fillId="0" borderId="0" xfId="1" applyNumberFormat="1" applyFont="1"/>
    <xf numFmtId="0" fontId="45" fillId="2" borderId="4" xfId="0" applyFont="1" applyFill="1" applyBorder="1" applyAlignment="1">
      <alignment horizontal="center" vertical="center" wrapText="1"/>
    </xf>
    <xf numFmtId="0" fontId="0" fillId="2" borderId="16" xfId="0" applyFill="1" applyBorder="1" applyAlignment="1">
      <alignment horizontal="left" vertical="center"/>
    </xf>
    <xf numFmtId="10" fontId="0" fillId="0" borderId="16" xfId="3" applyNumberFormat="1" applyFont="1" applyBorder="1" applyAlignment="1">
      <alignment horizontal="right" vertical="center"/>
    </xf>
    <xf numFmtId="166" fontId="0" fillId="0" borderId="16" xfId="0" applyNumberFormat="1" applyBorder="1" applyAlignment="1">
      <alignment horizontal="right" vertical="center"/>
    </xf>
    <xf numFmtId="10" fontId="1" fillId="2" borderId="16" xfId="3" applyNumberFormat="1" applyFill="1" applyBorder="1" applyAlignment="1">
      <alignment wrapText="1"/>
    </xf>
    <xf numFmtId="0" fontId="46" fillId="0" borderId="0" xfId="0" applyFont="1" applyAlignment="1">
      <alignment horizontal="left" vertical="center"/>
    </xf>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16" xfId="0" applyFont="1" applyBorder="1" applyAlignment="1">
      <alignment horizontal="right"/>
    </xf>
    <xf numFmtId="0" fontId="45" fillId="0" borderId="4" xfId="0" applyFont="1" applyBorder="1" applyAlignment="1">
      <alignment horizontal="center" vertical="center" wrapText="1"/>
    </xf>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0E8C-AE43-4083-A5D8-95E8D26BA2E0}">
  <dimension ref="A1:O33"/>
  <sheetViews>
    <sheetView showGridLines="0" zoomScaleNormal="100" workbookViewId="0">
      <selection activeCell="Q20" sqref="Q20"/>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3" max="13" width="17.85546875" hidden="1" customWidth="1"/>
    <col min="14" max="14" width="18" hidden="1" customWidth="1"/>
    <col min="15" max="15" width="11.42578125" hidden="1"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54</v>
      </c>
      <c r="N1" s="52">
        <v>43831</v>
      </c>
    </row>
    <row r="2" spans="1:15" ht="23.25">
      <c r="A2" s="62"/>
      <c r="B2" s="62"/>
      <c r="C2" s="62"/>
      <c r="D2" s="61"/>
      <c r="E2" s="61"/>
      <c r="F2" s="61"/>
      <c r="G2" s="61"/>
      <c r="H2" s="61"/>
      <c r="I2" s="63"/>
      <c r="J2" s="64"/>
      <c r="K2" s="63"/>
      <c r="M2" s="51" t="s">
        <v>55</v>
      </c>
      <c r="N2" s="52">
        <v>43555</v>
      </c>
      <c r="O2" s="53">
        <v>2019</v>
      </c>
    </row>
    <row r="3" spans="1:15" ht="23.25">
      <c r="A3" s="62"/>
      <c r="B3" s="62"/>
      <c r="C3" s="62"/>
      <c r="D3" s="61"/>
      <c r="E3" s="61"/>
      <c r="F3" s="61"/>
      <c r="G3" s="61"/>
      <c r="H3" s="61"/>
      <c r="I3" s="63"/>
      <c r="J3" s="65"/>
      <c r="K3" s="63"/>
      <c r="M3" s="51" t="s">
        <v>56</v>
      </c>
      <c r="N3" s="52">
        <v>43921</v>
      </c>
      <c r="O3" s="53">
        <v>2020</v>
      </c>
    </row>
    <row r="4" spans="1:15" ht="23.25">
      <c r="A4" s="62"/>
      <c r="B4" s="62"/>
      <c r="C4" s="62"/>
      <c r="D4" s="61"/>
      <c r="E4" s="61"/>
      <c r="F4" s="61"/>
      <c r="G4" s="61"/>
      <c r="H4" s="61"/>
      <c r="I4" s="63"/>
      <c r="J4" s="65"/>
      <c r="K4" s="63"/>
      <c r="M4" s="51"/>
      <c r="N4" s="54">
        <f>+N3</f>
        <v>43921</v>
      </c>
    </row>
    <row r="5" spans="1:15" ht="9.75" customHeight="1">
      <c r="A5" s="62"/>
      <c r="B5" s="62"/>
      <c r="C5" s="62"/>
      <c r="D5" s="61"/>
      <c r="E5" s="61"/>
      <c r="F5" s="61"/>
      <c r="G5" s="61"/>
      <c r="H5" s="61"/>
      <c r="I5" s="63"/>
      <c r="J5" s="66"/>
      <c r="K5" s="63"/>
      <c r="M5" s="51" t="s">
        <v>57</v>
      </c>
      <c r="N5" s="55">
        <v>6183.21</v>
      </c>
    </row>
    <row r="6" spans="1:15" ht="10.5" customHeight="1">
      <c r="A6" s="62"/>
      <c r="B6" s="62"/>
      <c r="C6" s="62"/>
      <c r="D6" s="61"/>
      <c r="E6" s="61"/>
      <c r="F6" s="61"/>
      <c r="G6" s="61"/>
      <c r="H6" s="61"/>
      <c r="I6" s="61"/>
      <c r="J6" s="61"/>
      <c r="K6" s="61"/>
      <c r="M6" s="51" t="s">
        <v>58</v>
      </c>
      <c r="N6" s="55">
        <v>6197.68</v>
      </c>
    </row>
    <row r="7" spans="1:15" ht="34.5">
      <c r="A7" s="61"/>
      <c r="B7" s="61"/>
      <c r="C7" s="224" t="s">
        <v>64</v>
      </c>
      <c r="D7" s="224"/>
      <c r="E7" s="224"/>
      <c r="F7" s="224"/>
      <c r="G7" s="224"/>
      <c r="H7" s="224"/>
      <c r="I7" s="224"/>
      <c r="J7" s="61"/>
      <c r="K7" s="61"/>
    </row>
    <row r="8" spans="1:15" ht="34.5">
      <c r="A8" s="61"/>
      <c r="B8" s="61"/>
      <c r="C8" s="224" t="s">
        <v>59</v>
      </c>
      <c r="D8" s="224"/>
      <c r="E8" s="224"/>
      <c r="F8" s="224"/>
      <c r="G8" s="224"/>
      <c r="H8" s="224"/>
      <c r="I8" s="224"/>
      <c r="J8" s="61"/>
      <c r="K8" s="61"/>
    </row>
    <row r="9" spans="1:15" ht="23.25">
      <c r="A9" s="61"/>
      <c r="B9" s="61"/>
      <c r="C9" s="225" t="s">
        <v>60</v>
      </c>
      <c r="D9" s="225"/>
      <c r="E9" s="225"/>
      <c r="F9" s="225"/>
      <c r="G9" s="225"/>
      <c r="H9" s="225"/>
      <c r="I9" s="225"/>
      <c r="J9" s="67"/>
      <c r="K9" s="61"/>
    </row>
    <row r="10" spans="1:15" ht="23.25">
      <c r="A10" s="61"/>
      <c r="B10" s="61"/>
      <c r="C10" s="226">
        <f>+N3</f>
        <v>43921</v>
      </c>
      <c r="D10" s="226"/>
      <c r="E10" s="226"/>
      <c r="F10" s="226"/>
      <c r="G10" s="226"/>
      <c r="H10" s="226"/>
      <c r="I10" s="226"/>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61</v>
      </c>
    </row>
    <row r="14" spans="1:15">
      <c r="B14" s="60"/>
      <c r="C14" s="162" t="s">
        <v>65</v>
      </c>
      <c r="D14" s="60"/>
      <c r="E14" s="60"/>
      <c r="F14" s="60"/>
      <c r="G14" s="60"/>
      <c r="H14" s="163">
        <v>1</v>
      </c>
      <c r="I14" s="60"/>
      <c r="J14" s="60"/>
    </row>
    <row r="15" spans="1:15">
      <c r="B15" s="60"/>
      <c r="C15" s="163" t="s">
        <v>66</v>
      </c>
      <c r="D15" s="60"/>
      <c r="E15" s="60"/>
      <c r="F15" s="60"/>
      <c r="G15" s="60"/>
      <c r="H15" s="163">
        <v>2</v>
      </c>
      <c r="I15" s="60"/>
      <c r="J15" s="60"/>
    </row>
    <row r="16" spans="1:15">
      <c r="B16" s="60"/>
      <c r="C16" s="163" t="s">
        <v>67</v>
      </c>
      <c r="D16" s="60"/>
      <c r="E16" s="60"/>
      <c r="F16" s="60"/>
      <c r="G16" s="60"/>
      <c r="H16" s="163">
        <v>3</v>
      </c>
      <c r="I16" s="60"/>
      <c r="J16" s="60"/>
    </row>
    <row r="17" spans="2:10">
      <c r="B17" s="60"/>
      <c r="C17" s="163" t="s">
        <v>68</v>
      </c>
      <c r="D17" s="60"/>
      <c r="E17" s="60"/>
      <c r="F17" s="60"/>
      <c r="G17" s="60"/>
      <c r="H17" s="163">
        <v>4</v>
      </c>
      <c r="I17" s="60"/>
      <c r="J17" s="60"/>
    </row>
    <row r="18" spans="2:10">
      <c r="B18" s="60"/>
      <c r="C18" s="163" t="s">
        <v>167</v>
      </c>
      <c r="D18" s="60"/>
      <c r="E18" s="60"/>
      <c r="F18" s="60"/>
      <c r="G18" s="60"/>
      <c r="H18" s="163">
        <v>5</v>
      </c>
      <c r="I18" s="60"/>
      <c r="J18" s="60"/>
    </row>
    <row r="19" spans="2:10">
      <c r="B19" s="1"/>
      <c r="C19" s="163" t="s">
        <v>168</v>
      </c>
      <c r="D19" s="60"/>
      <c r="E19" s="60"/>
      <c r="F19" s="60"/>
      <c r="G19" s="60"/>
      <c r="H19" s="163">
        <v>6</v>
      </c>
      <c r="I19" s="1"/>
      <c r="J19" s="60"/>
    </row>
    <row r="20" spans="2:10">
      <c r="B20" s="1"/>
      <c r="C20" s="163" t="s">
        <v>63</v>
      </c>
      <c r="D20" s="60"/>
      <c r="E20" s="60"/>
      <c r="F20" s="60"/>
      <c r="G20" s="60"/>
      <c r="H20" s="163">
        <v>7</v>
      </c>
      <c r="I20" s="1"/>
      <c r="J20" s="60"/>
    </row>
    <row r="21" spans="2:10">
      <c r="B21" s="1"/>
      <c r="C21" s="163"/>
      <c r="D21" s="60"/>
      <c r="E21" s="60"/>
      <c r="F21" s="60"/>
      <c r="G21" s="60"/>
      <c r="H21" s="163"/>
      <c r="I21" s="1"/>
      <c r="J21" s="58"/>
    </row>
    <row r="22" spans="2:10">
      <c r="B22" s="1"/>
      <c r="C22" s="163"/>
      <c r="D22" s="60"/>
      <c r="E22" s="60"/>
      <c r="F22" s="60"/>
      <c r="G22" s="60"/>
      <c r="H22" s="163"/>
      <c r="I22" s="1"/>
      <c r="J22" s="58"/>
    </row>
    <row r="23" spans="2:10">
      <c r="B23" s="1"/>
      <c r="C23" s="163"/>
      <c r="D23" s="60"/>
      <c r="E23" s="60"/>
      <c r="F23" s="60"/>
      <c r="G23" s="60"/>
      <c r="H23" s="163"/>
      <c r="I23" s="1"/>
      <c r="J23" s="58"/>
    </row>
    <row r="24" spans="2:10">
      <c r="B24" s="1"/>
      <c r="C24" s="163"/>
      <c r="D24" s="60"/>
      <c r="E24" s="60"/>
      <c r="F24" s="60"/>
      <c r="G24" s="60"/>
      <c r="H24" s="163"/>
      <c r="I24" s="1"/>
      <c r="J24" s="58"/>
    </row>
    <row r="25" spans="2:10">
      <c r="B25" s="1"/>
      <c r="C25" s="163"/>
      <c r="D25" s="60"/>
      <c r="E25" s="60"/>
      <c r="F25" s="60"/>
      <c r="G25" s="60"/>
      <c r="H25" s="163"/>
      <c r="I25" s="1"/>
      <c r="J25" s="58"/>
    </row>
    <row r="26" spans="2:10">
      <c r="B26" s="1"/>
      <c r="C26" s="163"/>
      <c r="D26" s="60"/>
      <c r="E26" s="60"/>
      <c r="F26" s="60"/>
      <c r="G26" s="60"/>
      <c r="H26" s="163"/>
      <c r="I26" s="1"/>
      <c r="J26" s="58"/>
    </row>
    <row r="27" spans="2:10">
      <c r="B27" s="1"/>
      <c r="C27" s="163"/>
      <c r="D27" s="60"/>
      <c r="E27" s="60"/>
      <c r="F27" s="60"/>
      <c r="G27" s="60"/>
      <c r="H27" s="163"/>
      <c r="I27" s="1"/>
      <c r="J27" s="58"/>
    </row>
    <row r="28" spans="2:10" ht="24.75" customHeight="1">
      <c r="B28" s="1"/>
      <c r="C28" s="163"/>
      <c r="D28" s="60"/>
      <c r="E28" s="60"/>
      <c r="F28" s="60"/>
      <c r="G28" s="60"/>
      <c r="H28" s="163"/>
      <c r="I28" s="1"/>
      <c r="J28" s="58"/>
    </row>
    <row r="29" spans="2:10">
      <c r="B29" s="1"/>
      <c r="C29" s="163"/>
      <c r="D29" s="60"/>
      <c r="E29" s="60"/>
      <c r="F29" s="60"/>
      <c r="G29" s="60"/>
      <c r="H29" s="163"/>
      <c r="I29" s="1"/>
      <c r="J29" s="58"/>
    </row>
    <row r="30" spans="2:10">
      <c r="B30" s="1"/>
      <c r="C30" s="163"/>
      <c r="D30" s="60"/>
      <c r="E30" s="60"/>
      <c r="F30" s="60"/>
      <c r="G30" s="60"/>
      <c r="H30" s="163"/>
      <c r="I30" s="1"/>
      <c r="J30" s="58"/>
    </row>
    <row r="31" spans="2:10">
      <c r="B31" s="60"/>
      <c r="C31" s="163"/>
      <c r="D31" s="60"/>
      <c r="E31" s="60"/>
      <c r="F31" s="60"/>
      <c r="G31" s="60"/>
      <c r="H31" s="163"/>
      <c r="I31" s="1"/>
      <c r="J31" s="58"/>
    </row>
    <row r="32" spans="2:10">
      <c r="C32" s="69"/>
      <c r="D32" s="1"/>
      <c r="E32" s="1"/>
      <c r="F32" s="1"/>
      <c r="G32" s="1"/>
      <c r="H32" s="69"/>
      <c r="I32" s="1"/>
    </row>
    <row r="33" spans="3:10">
      <c r="C33" s="58"/>
      <c r="D33" s="58"/>
      <c r="E33" s="58"/>
      <c r="F33" s="58"/>
      <c r="G33" s="58"/>
      <c r="H33" s="58"/>
      <c r="I33" s="58"/>
      <c r="J33" s="58"/>
    </row>
  </sheetData>
  <mergeCells count="4">
    <mergeCell ref="C7:I7"/>
    <mergeCell ref="C8:I8"/>
    <mergeCell ref="C9:I9"/>
    <mergeCell ref="C10:I10"/>
  </mergeCells>
  <hyperlinks>
    <hyperlink ref="C14" location="'Estado de Flujo de caja'!A1" display="ESTADO DE FLUJO DE CAJA " xr:uid="{3BCA3F26-5C9C-4ECF-A587-81A7DF9BB9FC}"/>
    <hyperlink ref="H14" location="'Estado de Flujo de caja'!A1" display="'Estado de Flujo de caja'!A1" xr:uid="{970FB31E-5A61-4BCD-9DAE-BD7408D122ED}"/>
    <hyperlink ref="C15" location="Indice!A1" display="ESTADO DE VARIACION DEL ACTIVO NETO" xr:uid="{8266D8F9-44C8-437B-9883-7BF100DB3E5B}"/>
    <hyperlink ref="H15" location="'Estado de Variacion del Activo '!A1" display="'Estado de Variacion del Activo '!A1" xr:uid="{19F651C5-BD19-495A-96F1-18F4A131F842}"/>
    <hyperlink ref="C16" location="'Estado de Resultados'!A1" display="ESTADO DE RESULTADO " xr:uid="{726AACEB-D8DA-4F7B-AAD5-EB92B95E8E5F}"/>
    <hyperlink ref="H16" location="'Estado de Resultados'!A1" display="'Estado de Resultados'!A1" xr:uid="{5B9CC625-E115-4016-887D-704D09033F17}"/>
    <hyperlink ref="C17" location="'Balance General'!A1" display="BALANCE GENERAL " xr:uid="{BFD336D1-6548-4EA3-949A-319C5DC8E2C5}"/>
    <hyperlink ref="H17" location="'Balance General'!A1" display="'Balance General'!A1" xr:uid="{BFD3AACC-D767-4C2A-8AA7-6D598E6B1AED}"/>
    <hyperlink ref="C18" location="'Informe Sindico'!A1" display="INFORME SINDICO" xr:uid="{C63A953E-CDB1-499F-8376-EA1B6D90CBEF}"/>
    <hyperlink ref="H18" location="'Informe Sindico'!A1" display="'Informe Sindico'!A1" xr:uid="{B7577535-140F-41E5-8078-D2B9441DA61C}"/>
    <hyperlink ref="C19" location="'Notas Contables'!A1" display="NOTAS A LOS ESTADOS CONTABLES" xr:uid="{741ECCC3-13CC-4394-99B9-120555229E45}"/>
    <hyperlink ref="H19" location="'Notas Contables'!A1" display="'Notas Contables'!A1" xr:uid="{9EAED21D-E723-441D-B023-1719BDC778C8}"/>
    <hyperlink ref="C20" location="'Cuadro de Inversiones'!A1" display="CUADRO DE INVERSIONES" xr:uid="{96BF0E88-A2EF-4CF2-BACA-B8D1015ADD5C}"/>
    <hyperlink ref="H20" location="'Cuadro de Inversiones'!A1" display="'Cuadro de Inversiones'!A1" xr:uid="{A6484E4A-4F29-4C43-B4BC-FDA323B1217F}"/>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30E54-253A-4D84-8839-5C1F9DA581BC}">
  <dimension ref="A1:J34"/>
  <sheetViews>
    <sheetView showGridLines="0" workbookViewId="0">
      <selection activeCell="C9" sqref="C9"/>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7.140625"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28"/>
      <c r="F2" s="228"/>
      <c r="G2" s="228"/>
      <c r="H2" s="228"/>
    </row>
    <row r="3" spans="1:9" ht="26.25">
      <c r="B3" s="229" t="s">
        <v>51</v>
      </c>
      <c r="C3" s="229"/>
      <c r="D3" s="229"/>
      <c r="E3" s="229"/>
      <c r="F3" s="50"/>
      <c r="G3" s="230"/>
      <c r="H3" s="230"/>
    </row>
    <row r="4" spans="1:9" ht="18">
      <c r="A4" s="4"/>
      <c r="B4" s="231" t="str">
        <f>+"ESTADO DE FLUJOS DE EFECTIVO AL "&amp;UPPER(TEXT(Indice!$N$3,"DD \D\E MMMM \D\E AAAA"))</f>
        <v>ESTADO DE FLUJOS DE EFECTIVO AL 31 DE MARZO DE 2020</v>
      </c>
      <c r="C4" s="231"/>
      <c r="D4" s="231"/>
      <c r="E4" s="231"/>
    </row>
    <row r="5" spans="1:9" ht="12" customHeight="1">
      <c r="A5" s="6"/>
      <c r="C5" s="7"/>
    </row>
    <row r="6" spans="1:9" s="10" customFormat="1" ht="15">
      <c r="A6" s="1"/>
      <c r="B6" s="140"/>
      <c r="C6" s="141">
        <f>+Indice!O3</f>
        <v>2020</v>
      </c>
      <c r="D6" s="142"/>
      <c r="E6" s="143">
        <f>+Indice!O2</f>
        <v>2019</v>
      </c>
      <c r="G6" s="11"/>
      <c r="H6" s="11"/>
      <c r="I6" s="9"/>
    </row>
    <row r="7" spans="1:9" s="10" customFormat="1" ht="15">
      <c r="A7" s="1"/>
      <c r="B7" s="82"/>
      <c r="C7" s="144" t="s">
        <v>0</v>
      </c>
      <c r="D7" s="145"/>
      <c r="E7" s="146" t="s">
        <v>0</v>
      </c>
      <c r="G7" s="11"/>
      <c r="H7" s="11"/>
      <c r="I7" s="13"/>
    </row>
    <row r="8" spans="1:9" s="10" customFormat="1" ht="15">
      <c r="A8" s="1"/>
      <c r="B8" s="82"/>
      <c r="C8" s="147"/>
      <c r="D8" s="145"/>
      <c r="E8" s="148"/>
      <c r="G8" s="11"/>
      <c r="H8" s="11"/>
      <c r="I8" s="13"/>
    </row>
    <row r="9" spans="1:9" s="10" customFormat="1" ht="15">
      <c r="A9" s="1"/>
      <c r="B9" s="79" t="s">
        <v>1</v>
      </c>
      <c r="C9" s="144">
        <f>+E24</f>
        <v>817412517.80000305</v>
      </c>
      <c r="D9" s="145"/>
      <c r="E9" s="204">
        <v>28265736</v>
      </c>
      <c r="G9" s="11"/>
      <c r="H9" s="11"/>
      <c r="I9" s="42"/>
    </row>
    <row r="10" spans="1:9" s="10" customFormat="1" ht="15">
      <c r="A10" s="1"/>
      <c r="B10" s="82" t="s">
        <v>2</v>
      </c>
      <c r="C10" s="147"/>
      <c r="D10" s="147"/>
      <c r="E10" s="148"/>
      <c r="G10" s="11"/>
      <c r="H10" s="11"/>
      <c r="I10" s="13"/>
    </row>
    <row r="11" spans="1:9" s="10" customFormat="1" ht="15">
      <c r="A11" s="6"/>
      <c r="B11" s="79" t="s">
        <v>3</v>
      </c>
      <c r="C11" s="149"/>
      <c r="D11" s="149"/>
      <c r="E11" s="150"/>
      <c r="G11" s="11"/>
      <c r="H11" s="11"/>
      <c r="I11" s="14"/>
    </row>
    <row r="12" spans="1:9" s="10" customFormat="1" ht="15">
      <c r="A12" s="6"/>
      <c r="B12" s="79" t="s">
        <v>4</v>
      </c>
      <c r="C12" s="149"/>
      <c r="D12" s="149"/>
      <c r="E12" s="150"/>
      <c r="G12" s="11"/>
      <c r="H12" s="11"/>
      <c r="I12" s="14"/>
    </row>
    <row r="13" spans="1:9" s="10" customFormat="1">
      <c r="A13" s="1"/>
      <c r="B13" s="82" t="s">
        <v>5</v>
      </c>
      <c r="C13" s="151">
        <v>-28199959457</v>
      </c>
      <c r="D13" s="152"/>
      <c r="E13" s="150">
        <v>-5376991355</v>
      </c>
      <c r="F13" s="11"/>
      <c r="G13" s="11"/>
      <c r="H13" s="11"/>
      <c r="I13" s="44"/>
    </row>
    <row r="14" spans="1:9" s="10" customFormat="1">
      <c r="A14" s="1"/>
      <c r="B14" s="82" t="s">
        <v>6</v>
      </c>
      <c r="C14" s="194">
        <v>0</v>
      </c>
      <c r="D14" s="194"/>
      <c r="E14" s="195">
        <v>0</v>
      </c>
      <c r="G14" s="11"/>
      <c r="H14" s="11"/>
      <c r="I14" s="7"/>
    </row>
    <row r="15" spans="1:9" s="10" customFormat="1">
      <c r="A15" s="1"/>
      <c r="B15" s="82" t="s">
        <v>7</v>
      </c>
      <c r="C15" s="151">
        <v>86842461</v>
      </c>
      <c r="D15" s="149"/>
      <c r="E15" s="150">
        <v>-10024186</v>
      </c>
      <c r="G15" s="11"/>
      <c r="H15" s="11"/>
      <c r="I15" s="44"/>
    </row>
    <row r="16" spans="1:9" s="10" customFormat="1">
      <c r="A16" s="1"/>
      <c r="B16" s="82" t="s">
        <v>8</v>
      </c>
      <c r="C16" s="194">
        <v>0</v>
      </c>
      <c r="D16" s="194"/>
      <c r="E16" s="195">
        <v>0</v>
      </c>
      <c r="G16" s="11"/>
      <c r="H16" s="11"/>
      <c r="I16" s="43"/>
    </row>
    <row r="17" spans="1:10" s="10" customFormat="1" ht="15">
      <c r="A17" s="1"/>
      <c r="B17" s="82" t="s">
        <v>9</v>
      </c>
      <c r="C17" s="157">
        <f>+C13+C14+C15+C16</f>
        <v>-28113116996</v>
      </c>
      <c r="D17" s="158"/>
      <c r="E17" s="159">
        <f>+E13+E14+E15+E16</f>
        <v>-5387015541</v>
      </c>
      <c r="G17" s="11"/>
      <c r="H17" s="11"/>
      <c r="I17" s="43"/>
    </row>
    <row r="18" spans="1:10" s="10" customFormat="1">
      <c r="A18" s="1"/>
      <c r="B18" s="82"/>
      <c r="C18" s="152"/>
      <c r="D18" s="149"/>
      <c r="E18" s="153"/>
      <c r="G18" s="11"/>
      <c r="H18" s="11"/>
      <c r="I18" s="15"/>
    </row>
    <row r="19" spans="1:10" s="10" customFormat="1">
      <c r="A19" s="1"/>
      <c r="B19" s="82" t="s">
        <v>10</v>
      </c>
      <c r="C19" s="152"/>
      <c r="D19" s="149"/>
      <c r="E19" s="153"/>
      <c r="G19" s="11"/>
      <c r="H19" s="11"/>
      <c r="I19" s="15"/>
    </row>
    <row r="20" spans="1:10" s="10" customFormat="1" ht="15">
      <c r="A20" s="6"/>
      <c r="B20" s="82" t="s">
        <v>11</v>
      </c>
      <c r="C20" s="154"/>
      <c r="D20" s="149"/>
      <c r="E20" s="155"/>
      <c r="G20" s="11"/>
      <c r="H20" s="11"/>
      <c r="I20" s="45"/>
    </row>
    <row r="21" spans="1:10" s="10" customFormat="1" ht="15">
      <c r="A21" s="6"/>
      <c r="B21" s="82" t="s">
        <v>12</v>
      </c>
      <c r="C21" s="203">
        <v>1635062072</v>
      </c>
      <c r="D21" s="194"/>
      <c r="E21" s="196">
        <v>946656748</v>
      </c>
      <c r="G21" s="11"/>
      <c r="H21" s="11"/>
      <c r="I21" s="38"/>
    </row>
    <row r="22" spans="1:10" s="10" customFormat="1" ht="15">
      <c r="A22" s="1"/>
      <c r="B22" s="82" t="s">
        <v>13</v>
      </c>
      <c r="C22" s="156">
        <v>30291645497</v>
      </c>
      <c r="D22" s="149"/>
      <c r="E22" s="193">
        <v>5229505574.8000031</v>
      </c>
      <c r="I22" s="42"/>
    </row>
    <row r="23" spans="1:10" s="10" customFormat="1">
      <c r="A23" s="1"/>
      <c r="B23" s="82" t="s">
        <v>14</v>
      </c>
      <c r="C23" s="152">
        <f>SUM(C20:C22)</f>
        <v>31926707569</v>
      </c>
      <c r="D23" s="149"/>
      <c r="E23" s="153">
        <f>SUM(E20:E22)</f>
        <v>6176162322.8000031</v>
      </c>
      <c r="I23" s="15"/>
    </row>
    <row r="24" spans="1:10" s="10" customFormat="1" ht="15.75" thickBot="1">
      <c r="A24" s="6"/>
      <c r="B24" s="79" t="s">
        <v>15</v>
      </c>
      <c r="C24" s="160">
        <f>+C17+C23+C9</f>
        <v>4631003090.8000031</v>
      </c>
      <c r="D24" s="158"/>
      <c r="E24" s="161">
        <f>+E17+E23+E9</f>
        <v>817412517.80000305</v>
      </c>
      <c r="F24" s="11"/>
      <c r="I24" s="15"/>
      <c r="J24" s="11"/>
    </row>
    <row r="25" spans="1:10" s="10" customFormat="1" ht="15" thickTop="1">
      <c r="A25" s="1"/>
      <c r="B25" s="137"/>
      <c r="C25" s="138"/>
      <c r="D25" s="138"/>
      <c r="E25" s="139"/>
    </row>
    <row r="26" spans="1:10" s="10" customFormat="1">
      <c r="A26" s="1"/>
      <c r="B26" s="1"/>
      <c r="C26" s="14"/>
      <c r="D26" s="14"/>
      <c r="E26" s="14"/>
    </row>
    <row r="27" spans="1:10">
      <c r="B27" s="191" t="s">
        <v>324</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27"/>
      <c r="D32" s="227"/>
      <c r="E32" s="227"/>
      <c r="F32" s="227"/>
      <c r="G32" s="227"/>
    </row>
    <row r="33" spans="2:7" ht="15">
      <c r="B33" s="12"/>
      <c r="C33" s="227"/>
      <c r="D33" s="227"/>
      <c r="E33" s="227"/>
      <c r="F33" s="227"/>
      <c r="G33" s="227"/>
    </row>
    <row r="34" spans="2:7">
      <c r="C34" s="16"/>
      <c r="D34" s="16"/>
      <c r="E34" s="16"/>
    </row>
  </sheetData>
  <mergeCells count="7">
    <mergeCell ref="C32:G32"/>
    <mergeCell ref="C33:G33"/>
    <mergeCell ref="E2:F2"/>
    <mergeCell ref="G2:H2"/>
    <mergeCell ref="B3:E3"/>
    <mergeCell ref="G3:H3"/>
    <mergeCell ref="B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642E-987B-431D-9380-04CE33B8A315}">
  <dimension ref="A1:M36"/>
  <sheetViews>
    <sheetView showGridLines="0" workbookViewId="0">
      <selection activeCell="B17" sqref="B17"/>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5.42578125" customWidth="1"/>
    <col min="7" max="11" width="12.42578125" customWidth="1"/>
  </cols>
  <sheetData>
    <row r="1" spans="1:13" ht="20.25">
      <c r="A1" s="18"/>
      <c r="B1" s="19"/>
      <c r="C1" s="19"/>
      <c r="D1" s="19"/>
    </row>
    <row r="2" spans="1:13" ht="26.25">
      <c r="A2" s="20"/>
      <c r="B2" s="233" t="s">
        <v>51</v>
      </c>
      <c r="C2" s="233"/>
      <c r="D2" s="233"/>
      <c r="E2" s="233"/>
      <c r="F2" s="21"/>
      <c r="G2" s="21"/>
      <c r="H2" s="21"/>
      <c r="I2" s="21"/>
      <c r="J2" s="21"/>
      <c r="K2" s="21"/>
    </row>
    <row r="3" spans="1:13" ht="20.25">
      <c r="A3" s="22"/>
      <c r="B3" s="232" t="s">
        <v>16</v>
      </c>
      <c r="C3" s="232"/>
      <c r="D3" s="232"/>
      <c r="E3" s="232"/>
      <c r="F3" s="21"/>
      <c r="G3" s="21"/>
      <c r="H3" s="21"/>
      <c r="I3" s="23"/>
      <c r="J3" s="23"/>
      <c r="K3" s="23"/>
    </row>
    <row r="4" spans="1:13">
      <c r="A4" s="23"/>
      <c r="B4" s="227" t="str">
        <f>+"Correspondiente al periodo cerrado al "&amp;TEXT(Indice!$N$3,"DD \d\e MMMM \d\e AAAA")</f>
        <v>Correspondiente al periodo cerrado al 31 de marzo de 2020</v>
      </c>
      <c r="C4" s="227"/>
      <c r="D4" s="227"/>
      <c r="E4" s="227"/>
      <c r="F4" s="21"/>
      <c r="G4" s="21"/>
      <c r="H4" s="21"/>
      <c r="I4" s="23"/>
      <c r="J4" s="23"/>
      <c r="K4" s="23"/>
    </row>
    <row r="5" spans="1:13">
      <c r="A5" s="23"/>
      <c r="B5" s="134"/>
      <c r="C5" s="134"/>
      <c r="D5" s="134"/>
      <c r="E5" s="134"/>
      <c r="F5" s="134"/>
      <c r="G5" s="134"/>
      <c r="H5" s="134"/>
      <c r="I5" s="23"/>
      <c r="J5" s="23"/>
      <c r="K5" s="23"/>
    </row>
    <row r="6" spans="1:13" ht="28.5">
      <c r="A6" s="23"/>
      <c r="B6" s="113" t="s">
        <v>17</v>
      </c>
      <c r="C6" s="113" t="s">
        <v>18</v>
      </c>
      <c r="D6" s="113" t="s">
        <v>19</v>
      </c>
      <c r="E6" s="114" t="str">
        <f>+"TOTAL ACTIVO NETO "&amp;UPPER(TEXT(Indice!N2,"DD \D\E MMMM \D\E AAAA"))</f>
        <v>TOTAL ACTIVO NETO 31 DE MARZO DE 2019</v>
      </c>
      <c r="F6" s="109"/>
      <c r="G6" s="109"/>
      <c r="H6" s="109"/>
      <c r="I6" s="23"/>
      <c r="J6" s="23"/>
      <c r="K6" s="23"/>
    </row>
    <row r="7" spans="1:13" ht="15.75">
      <c r="A7" s="23"/>
      <c r="B7" s="124" t="s">
        <v>20</v>
      </c>
      <c r="C7" s="111">
        <v>13852798201</v>
      </c>
      <c r="D7" s="112">
        <v>817412518</v>
      </c>
      <c r="E7" s="125">
        <f t="shared" ref="E7:E13" si="0">+C7+D7</f>
        <v>14670210719</v>
      </c>
      <c r="F7" s="109"/>
      <c r="G7" s="109"/>
      <c r="H7" s="109"/>
      <c r="I7" s="23"/>
      <c r="J7" s="23"/>
      <c r="K7" s="24"/>
    </row>
    <row r="8" spans="1:13">
      <c r="B8" s="115"/>
      <c r="C8" s="110"/>
      <c r="D8" s="110"/>
      <c r="E8" s="116"/>
      <c r="F8" s="60"/>
      <c r="G8" s="60"/>
      <c r="H8" s="60"/>
    </row>
    <row r="9" spans="1:13">
      <c r="A9" s="25"/>
      <c r="B9" s="117" t="s">
        <v>21</v>
      </c>
      <c r="C9" s="118"/>
      <c r="D9" s="118"/>
      <c r="E9" s="116"/>
      <c r="F9" s="26"/>
      <c r="G9" s="26"/>
      <c r="H9" s="72"/>
      <c r="I9" s="26"/>
      <c r="J9" s="26"/>
      <c r="K9" s="26"/>
    </row>
    <row r="10" spans="1:13">
      <c r="A10" s="25"/>
      <c r="B10" s="126" t="s">
        <v>13</v>
      </c>
      <c r="C10" s="127">
        <v>94051112828</v>
      </c>
      <c r="D10" s="118"/>
      <c r="E10" s="116">
        <f t="shared" si="0"/>
        <v>94051112828</v>
      </c>
      <c r="F10" s="26"/>
      <c r="G10" s="26"/>
      <c r="H10" s="40"/>
      <c r="I10" s="26"/>
      <c r="J10" s="26"/>
      <c r="K10" s="26"/>
    </row>
    <row r="11" spans="1:13">
      <c r="A11" s="27"/>
      <c r="B11" s="128" t="s">
        <v>22</v>
      </c>
      <c r="C11" s="129">
        <v>63759467331.211372</v>
      </c>
      <c r="D11" s="119"/>
      <c r="E11" s="116">
        <f t="shared" si="0"/>
        <v>63759467331.211372</v>
      </c>
      <c r="F11" s="28"/>
      <c r="G11" s="27"/>
      <c r="H11" s="72"/>
      <c r="I11" s="28"/>
      <c r="J11" s="29"/>
      <c r="K11" s="29"/>
    </row>
    <row r="12" spans="1:13">
      <c r="A12" s="25"/>
      <c r="B12" s="120" t="s">
        <v>318</v>
      </c>
      <c r="C12" s="121"/>
      <c r="D12" s="121">
        <v>1278672704</v>
      </c>
      <c r="E12" s="116">
        <f t="shared" si="0"/>
        <v>1278672704</v>
      </c>
      <c r="F12" s="25"/>
      <c r="G12" s="25"/>
      <c r="H12" s="30"/>
      <c r="I12" s="41"/>
      <c r="J12" s="41"/>
      <c r="K12" s="25"/>
    </row>
    <row r="13" spans="1:13">
      <c r="A13" s="25"/>
      <c r="B13" s="120" t="s">
        <v>23</v>
      </c>
      <c r="C13" s="122"/>
      <c r="D13" s="122">
        <v>589487446</v>
      </c>
      <c r="E13" s="116">
        <f t="shared" si="0"/>
        <v>589487446</v>
      </c>
      <c r="F13" s="25"/>
      <c r="G13" s="30"/>
      <c r="H13" s="30"/>
      <c r="I13" s="41"/>
      <c r="J13" s="41"/>
      <c r="K13" s="25"/>
    </row>
    <row r="14" spans="1:13" ht="43.5">
      <c r="A14" s="25"/>
      <c r="B14" s="130" t="s">
        <v>24</v>
      </c>
      <c r="C14" s="131">
        <f>+C7+C10-C11</f>
        <v>44144443697.788628</v>
      </c>
      <c r="D14" s="132">
        <f>+D7+D12+D13</f>
        <v>2685572668</v>
      </c>
      <c r="E14" s="123" t="str">
        <f>+"TOTAL ACTIVO NETO AL "&amp;UPPER(TEXT(Indice!$N$3,"DD \D\E MMMM \D\E AAAA"))</f>
        <v>TOTAL ACTIVO NETO AL 31 DE MARZO DE 2020</v>
      </c>
      <c r="F14" s="30"/>
      <c r="G14" s="30"/>
      <c r="H14" s="30"/>
      <c r="I14" s="30"/>
      <c r="J14" s="30"/>
      <c r="K14" s="30"/>
    </row>
    <row r="15" spans="1:13" ht="18.75" customHeight="1" thickBot="1">
      <c r="A15" s="25"/>
      <c r="B15" s="135"/>
      <c r="C15" s="136"/>
      <c r="D15" s="136"/>
      <c r="E15" s="133">
        <f>+C14+D14</f>
        <v>46830016365.788628</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91" t="s">
        <v>324</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27"/>
      <c r="F35" s="227"/>
      <c r="G35" s="227"/>
      <c r="H35" s="227"/>
    </row>
    <row r="36" spans="2:8">
      <c r="B36" s="12"/>
      <c r="C36" s="6"/>
      <c r="D36" s="6"/>
      <c r="E36" s="227"/>
      <c r="F36" s="227"/>
      <c r="G36" s="227"/>
      <c r="H36" s="227"/>
    </row>
  </sheetData>
  <mergeCells count="5">
    <mergeCell ref="B3:E3"/>
    <mergeCell ref="B4:E4"/>
    <mergeCell ref="E35:H35"/>
    <mergeCell ref="E36:H3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9875-00F1-481C-8D3B-0518B831E557}">
  <dimension ref="B1:I43"/>
  <sheetViews>
    <sheetView showGridLines="0" workbookViewId="0">
      <selection activeCell="C19" sqref="C19"/>
    </sheetView>
  </sheetViews>
  <sheetFormatPr baseColWidth="10" defaultColWidth="9.140625" defaultRowHeight="15"/>
  <cols>
    <col min="1" max="1" width="11.42578125" customWidth="1"/>
    <col min="2" max="2" width="68.5703125" customWidth="1"/>
    <col min="3" max="5" width="17.85546875" customWidth="1"/>
    <col min="8" max="8" width="15.5703125" customWidth="1"/>
  </cols>
  <sheetData>
    <row r="1" spans="2:8">
      <c r="B1" s="2"/>
      <c r="C1" s="34"/>
      <c r="D1" s="2"/>
      <c r="E1" s="2"/>
      <c r="F1" s="2"/>
    </row>
    <row r="2" spans="2:8" ht="26.25">
      <c r="B2" s="229" t="s">
        <v>51</v>
      </c>
      <c r="C2" s="229"/>
      <c r="D2" s="229"/>
      <c r="E2" s="70"/>
      <c r="F2" s="5"/>
    </row>
    <row r="3" spans="2:8" ht="20.25">
      <c r="B3" s="234" t="str">
        <f>+"ESTADOS DE RESULTADOS AL "&amp;UPPER(TEXT(Indice!$N$3,"DD \D\E MMMM \D\E AAAA"))</f>
        <v>ESTADOS DE RESULTADOS AL 31 DE MARZO DE 2020</v>
      </c>
      <c r="C3" s="234"/>
      <c r="D3" s="234"/>
      <c r="E3" s="71"/>
    </row>
    <row r="4" spans="2:8" ht="20.25">
      <c r="B4" s="71"/>
      <c r="C4" s="71"/>
      <c r="D4" s="71"/>
    </row>
    <row r="5" spans="2:8">
      <c r="B5" s="99"/>
      <c r="C5" s="235">
        <f>+Indice!O3</f>
        <v>2020</v>
      </c>
      <c r="D5" s="237">
        <f>+Indice!O2</f>
        <v>2019</v>
      </c>
    </row>
    <row r="6" spans="2:8">
      <c r="B6" s="100"/>
      <c r="C6" s="236"/>
      <c r="D6" s="238"/>
      <c r="H6" s="48"/>
    </row>
    <row r="7" spans="2:8">
      <c r="B7" s="79" t="s">
        <v>25</v>
      </c>
      <c r="C7" s="105"/>
      <c r="D7" s="106"/>
      <c r="H7" s="31"/>
    </row>
    <row r="8" spans="2:8">
      <c r="B8" s="79" t="s">
        <v>26</v>
      </c>
      <c r="C8" s="105"/>
      <c r="D8" s="106"/>
      <c r="H8" s="31"/>
    </row>
    <row r="9" spans="2:8">
      <c r="B9" s="82" t="s">
        <v>27</v>
      </c>
      <c r="C9" s="205">
        <v>775017959</v>
      </c>
      <c r="D9" s="206">
        <v>317663372</v>
      </c>
      <c r="H9" s="31"/>
    </row>
    <row r="10" spans="2:8">
      <c r="B10" s="101" t="s">
        <v>169</v>
      </c>
      <c r="C10" s="205">
        <v>52100200</v>
      </c>
      <c r="D10" s="206">
        <v>3631066</v>
      </c>
      <c r="H10" s="31"/>
    </row>
    <row r="11" spans="2:8">
      <c r="B11" s="101" t="s">
        <v>53</v>
      </c>
      <c r="C11" s="207">
        <v>0</v>
      </c>
      <c r="D11" s="216">
        <v>0</v>
      </c>
      <c r="H11" s="31"/>
    </row>
    <row r="12" spans="2:8">
      <c r="B12" s="79" t="s">
        <v>28</v>
      </c>
      <c r="C12" s="208">
        <f>SUM(C8:C11)</f>
        <v>827118159</v>
      </c>
      <c r="D12" s="209">
        <f>SUM(D8:D11)</f>
        <v>321294438</v>
      </c>
      <c r="H12" s="36"/>
    </row>
    <row r="13" spans="2:8" ht="21.75" customHeight="1">
      <c r="B13" s="79" t="s">
        <v>29</v>
      </c>
      <c r="C13" s="205"/>
      <c r="D13" s="206"/>
      <c r="H13" s="31"/>
    </row>
    <row r="14" spans="2:8">
      <c r="B14" s="101" t="s">
        <v>30</v>
      </c>
      <c r="C14" s="205">
        <v>230881830</v>
      </c>
      <c r="D14" s="206">
        <v>86722242</v>
      </c>
      <c r="F14" s="31"/>
      <c r="H14" s="31"/>
    </row>
    <row r="15" spans="2:8" hidden="1">
      <c r="B15" s="102" t="s">
        <v>31</v>
      </c>
      <c r="C15" s="205"/>
      <c r="D15" s="206"/>
      <c r="H15" s="31"/>
    </row>
    <row r="16" spans="2:8">
      <c r="B16" s="101" t="s">
        <v>32</v>
      </c>
      <c r="C16" s="205">
        <v>0</v>
      </c>
      <c r="D16" s="206">
        <v>0</v>
      </c>
      <c r="H16" s="31"/>
    </row>
    <row r="17" spans="2:9">
      <c r="B17" s="82" t="s">
        <v>33</v>
      </c>
      <c r="C17" s="210">
        <v>6748883</v>
      </c>
      <c r="D17" s="211">
        <v>937391</v>
      </c>
      <c r="F17" s="31"/>
      <c r="H17" s="8"/>
    </row>
    <row r="18" spans="2:9">
      <c r="B18" s="103" t="s">
        <v>34</v>
      </c>
      <c r="C18" s="212">
        <f>SUM(C14:C17)</f>
        <v>237630713</v>
      </c>
      <c r="D18" s="213">
        <f>SUM(D14:D17)</f>
        <v>87659633</v>
      </c>
      <c r="H18" s="36"/>
    </row>
    <row r="19" spans="2:9" ht="15.75" thickBot="1">
      <c r="B19" s="103" t="s">
        <v>35</v>
      </c>
      <c r="C19" s="214">
        <f>+C12-C18</f>
        <v>589487446</v>
      </c>
      <c r="D19" s="215">
        <f>+D12-D18</f>
        <v>233634805</v>
      </c>
      <c r="H19" s="36"/>
    </row>
    <row r="20" spans="2:9" ht="15.75" thickTop="1">
      <c r="B20" s="104"/>
      <c r="C20" s="107"/>
      <c r="D20" s="108"/>
    </row>
    <row r="21" spans="2:9">
      <c r="B21" s="35"/>
      <c r="C21" s="31"/>
      <c r="D21" s="31"/>
    </row>
    <row r="22" spans="2:9">
      <c r="B22" s="191" t="s">
        <v>324</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showGridLines="0" topLeftCell="A4" zoomScaleNormal="100" workbookViewId="0">
      <selection activeCell="D37" sqref="D37"/>
    </sheetView>
  </sheetViews>
  <sheetFormatPr baseColWidth="10" defaultColWidth="9.140625" defaultRowHeight="15"/>
  <cols>
    <col min="1" max="1" width="11.42578125" customWidth="1"/>
    <col min="2" max="2" width="51.85546875" customWidth="1"/>
    <col min="3" max="3" width="16.7109375" style="37" customWidth="1"/>
    <col min="4" max="4" width="21.5703125" style="37" customWidth="1"/>
    <col min="5" max="5" width="15.85546875" style="37" customWidth="1"/>
  </cols>
  <sheetData>
    <row r="1" spans="1:5" s="4" customFormat="1">
      <c r="A1" s="1"/>
      <c r="B1" s="2"/>
      <c r="C1" s="34"/>
      <c r="D1" s="2"/>
      <c r="E1" s="37"/>
    </row>
    <row r="2" spans="1:5" s="4" customFormat="1" ht="26.25">
      <c r="A2" s="1"/>
      <c r="B2" s="233" t="s">
        <v>51</v>
      </c>
      <c r="C2" s="233"/>
      <c r="D2" s="233"/>
      <c r="E2" s="37"/>
    </row>
    <row r="3" spans="1:5" ht="21.75" customHeight="1">
      <c r="B3" s="234" t="str">
        <f>+"ESTADO DEL ACTIVO NETO AL "&amp;UPPER(TEXT(Indice!$N$3,"DD \D\E MMMM \D\E AAAA"))</f>
        <v>ESTADO DEL ACTIVO NETO AL 31 DE MARZO DE 2020</v>
      </c>
      <c r="C3" s="234"/>
      <c r="D3" s="234"/>
    </row>
    <row r="4" spans="1:5" ht="14.25" customHeight="1">
      <c r="B4" s="71"/>
      <c r="C4" s="71"/>
      <c r="D4" s="71"/>
    </row>
    <row r="5" spans="1:5" ht="14.25" customHeight="1">
      <c r="B5" s="76"/>
      <c r="C5" s="239">
        <f>+Indice!O3</f>
        <v>2020</v>
      </c>
      <c r="D5" s="241">
        <f>+Indice!O2</f>
        <v>2019</v>
      </c>
    </row>
    <row r="6" spans="1:5">
      <c r="B6" s="77" t="s">
        <v>36</v>
      </c>
      <c r="C6" s="240"/>
      <c r="D6" s="242"/>
    </row>
    <row r="7" spans="1:5" ht="17.25" customHeight="1">
      <c r="B7" s="79" t="s">
        <v>37</v>
      </c>
      <c r="C7" s="80"/>
      <c r="D7" s="81"/>
    </row>
    <row r="8" spans="1:5" ht="15" customHeight="1">
      <c r="B8" s="79" t="s">
        <v>285</v>
      </c>
      <c r="C8" s="80"/>
      <c r="D8" s="81"/>
    </row>
    <row r="9" spans="1:5" ht="14.25" customHeight="1">
      <c r="B9" s="82" t="s">
        <v>52</v>
      </c>
      <c r="C9" s="80">
        <v>5000000</v>
      </c>
      <c r="D9" s="81">
        <v>5000000</v>
      </c>
    </row>
    <row r="10" spans="1:5" ht="14.25" customHeight="1">
      <c r="B10" s="83" t="s">
        <v>284</v>
      </c>
      <c r="C10" s="80">
        <v>4626003091</v>
      </c>
      <c r="D10" s="81">
        <v>812412518</v>
      </c>
    </row>
    <row r="11" spans="1:5">
      <c r="B11" s="83"/>
      <c r="C11" s="74">
        <f>SUM(C9:C10)</f>
        <v>4631003091</v>
      </c>
      <c r="D11" s="84">
        <f>SUM(D9:D10)</f>
        <v>817412518</v>
      </c>
    </row>
    <row r="12" spans="1:5">
      <c r="B12" s="79" t="s">
        <v>282</v>
      </c>
      <c r="C12" s="80"/>
      <c r="D12" s="81"/>
    </row>
    <row r="13" spans="1:5">
      <c r="B13" s="82" t="s">
        <v>283</v>
      </c>
      <c r="C13" s="80">
        <v>10850523606</v>
      </c>
      <c r="D13" s="81">
        <v>3001508365</v>
      </c>
    </row>
    <row r="14" spans="1:5">
      <c r="B14" s="82" t="s">
        <v>39</v>
      </c>
      <c r="C14" s="80">
        <v>0</v>
      </c>
      <c r="D14" s="81">
        <v>0</v>
      </c>
    </row>
    <row r="15" spans="1:5">
      <c r="B15" s="79"/>
      <c r="C15" s="74">
        <f>SUM(C13:C14)</f>
        <v>10850523606</v>
      </c>
      <c r="D15" s="84">
        <f>SUM(D13:D14)</f>
        <v>3001508365</v>
      </c>
    </row>
    <row r="16" spans="1:5">
      <c r="B16" s="79" t="s">
        <v>50</v>
      </c>
      <c r="C16" s="74">
        <f>+C11+C15</f>
        <v>15481526697</v>
      </c>
      <c r="D16" s="84">
        <f>+D11+D15</f>
        <v>3818920883</v>
      </c>
    </row>
    <row r="17" spans="2:4">
      <c r="B17" s="79"/>
      <c r="C17" s="85"/>
      <c r="D17" s="86"/>
    </row>
    <row r="18" spans="2:4">
      <c r="B18" s="79" t="s">
        <v>40</v>
      </c>
      <c r="C18" s="85"/>
      <c r="D18" s="86"/>
    </row>
    <row r="19" spans="2:4">
      <c r="B19" s="79" t="s">
        <v>282</v>
      </c>
      <c r="C19" s="85"/>
      <c r="D19" s="86"/>
    </row>
    <row r="20" spans="2:4">
      <c r="B20" s="82" t="s">
        <v>286</v>
      </c>
      <c r="C20" s="93">
        <v>31440590226</v>
      </c>
      <c r="D20" s="94">
        <v>11089646010</v>
      </c>
    </row>
    <row r="21" spans="2:4">
      <c r="B21" s="82" t="s">
        <v>39</v>
      </c>
      <c r="C21" s="95">
        <v>0</v>
      </c>
      <c r="D21" s="96">
        <v>0</v>
      </c>
    </row>
    <row r="22" spans="2:4">
      <c r="B22" s="79"/>
      <c r="C22" s="85">
        <f>SUM(C20:C21)</f>
        <v>31440590226</v>
      </c>
      <c r="D22" s="86">
        <f>SUM(D20:D21)</f>
        <v>11089646010</v>
      </c>
    </row>
    <row r="23" spans="2:4" ht="15.75" thickBot="1">
      <c r="B23" s="79" t="s">
        <v>41</v>
      </c>
      <c r="C23" s="75">
        <f>+C22+C16</f>
        <v>46922116923</v>
      </c>
      <c r="D23" s="87">
        <f>+D22+D16</f>
        <v>14908566893</v>
      </c>
    </row>
    <row r="24" spans="2:4" ht="27.75" customHeight="1" thickTop="1">
      <c r="B24" s="77" t="s">
        <v>42</v>
      </c>
      <c r="C24" s="73"/>
      <c r="D24" s="78"/>
    </row>
    <row r="25" spans="2:4">
      <c r="B25" s="79" t="s">
        <v>43</v>
      </c>
      <c r="C25" s="80"/>
      <c r="D25" s="81"/>
    </row>
    <row r="26" spans="2:4">
      <c r="B26" s="79" t="s">
        <v>44</v>
      </c>
      <c r="C26" s="80"/>
      <c r="D26" s="81"/>
    </row>
    <row r="27" spans="2:4">
      <c r="B27" s="83" t="s">
        <v>287</v>
      </c>
      <c r="C27" s="93">
        <v>92100557</v>
      </c>
      <c r="D27" s="81">
        <v>5258096</v>
      </c>
    </row>
    <row r="28" spans="2:4">
      <c r="B28" s="82" t="s">
        <v>45</v>
      </c>
      <c r="C28" s="95">
        <v>0</v>
      </c>
      <c r="D28" s="81">
        <v>0</v>
      </c>
    </row>
    <row r="29" spans="2:4" ht="15.75" customHeight="1">
      <c r="B29" s="79" t="s">
        <v>46</v>
      </c>
      <c r="C29" s="201">
        <f>SUM(C27:C28)</f>
        <v>92100557</v>
      </c>
      <c r="D29" s="84">
        <f>SUM(D27:D28)</f>
        <v>5258096</v>
      </c>
    </row>
    <row r="30" spans="2:4" ht="15.75" thickBot="1">
      <c r="B30" s="79" t="s">
        <v>47</v>
      </c>
      <c r="C30" s="75">
        <f>+C23-C29</f>
        <v>46830016366</v>
      </c>
      <c r="D30" s="87">
        <f>+D23-D29</f>
        <v>14903308797</v>
      </c>
    </row>
    <row r="31" spans="2:4" ht="15.75" thickTop="1">
      <c r="B31" s="79" t="s">
        <v>48</v>
      </c>
      <c r="C31" s="88">
        <v>406449.32379699999</v>
      </c>
      <c r="D31" s="89">
        <v>137209.03080899999</v>
      </c>
    </row>
    <row r="32" spans="2:4">
      <c r="B32" s="79" t="s">
        <v>49</v>
      </c>
      <c r="C32" s="97">
        <f>+C30/C31</f>
        <v>115217.35582807643</v>
      </c>
      <c r="D32" s="98">
        <f>+D30/D31</f>
        <v>108617.55023797197</v>
      </c>
    </row>
    <row r="33" spans="2:4">
      <c r="B33" s="90"/>
      <c r="C33" s="91"/>
      <c r="D33" s="92"/>
    </row>
    <row r="34" spans="2:4">
      <c r="C34" s="46"/>
    </row>
    <row r="35" spans="2:4">
      <c r="B35" s="191" t="s">
        <v>324</v>
      </c>
      <c r="C35" s="38"/>
    </row>
    <row r="36" spans="2:4">
      <c r="B36" s="17"/>
      <c r="C36" s="47"/>
    </row>
    <row r="37" spans="2:4">
      <c r="B37" s="21"/>
    </row>
    <row r="38" spans="2:4">
      <c r="B38" s="17"/>
    </row>
    <row r="51"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23E4-2C9C-4D7C-816E-C082779B22B3}">
  <dimension ref="B2:H17"/>
  <sheetViews>
    <sheetView showGridLines="0" zoomScale="115" zoomScaleNormal="115" workbookViewId="0">
      <selection activeCell="K11" sqref="K11"/>
    </sheetView>
  </sheetViews>
  <sheetFormatPr baseColWidth="10" defaultRowHeight="15"/>
  <cols>
    <col min="7" max="7" width="16.42578125" customWidth="1"/>
    <col min="11" max="11" width="11.42578125" customWidth="1"/>
    <col min="12" max="12" width="5.5703125" customWidth="1"/>
  </cols>
  <sheetData>
    <row r="2" spans="2:8" ht="15" customHeight="1">
      <c r="B2" s="243" t="s">
        <v>144</v>
      </c>
      <c r="C2" s="243"/>
      <c r="D2" s="243"/>
      <c r="E2" s="243"/>
      <c r="F2" s="243"/>
      <c r="G2" s="243"/>
      <c r="H2" s="243"/>
    </row>
    <row r="3" spans="2:8" ht="15" customHeight="1">
      <c r="B3" s="184"/>
      <c r="C3" s="184"/>
      <c r="D3" s="184"/>
      <c r="E3" s="184"/>
      <c r="F3" s="184"/>
      <c r="G3" s="184"/>
      <c r="H3" s="184"/>
    </row>
    <row r="4" spans="2:8">
      <c r="C4" s="185"/>
    </row>
    <row r="5" spans="2:8">
      <c r="B5" s="244" t="s">
        <v>145</v>
      </c>
      <c r="C5" s="244"/>
      <c r="D5" s="244"/>
    </row>
    <row r="6" spans="2:8">
      <c r="B6" s="245" t="s">
        <v>146</v>
      </c>
      <c r="C6" s="245"/>
      <c r="D6" s="245"/>
      <c r="E6" s="245"/>
      <c r="F6" s="245"/>
      <c r="G6" s="245"/>
      <c r="H6" s="245"/>
    </row>
    <row r="7" spans="2:8">
      <c r="C7" s="185"/>
    </row>
    <row r="8" spans="2:8">
      <c r="B8" s="246" t="s">
        <v>319</v>
      </c>
      <c r="C8" s="246"/>
      <c r="D8" s="246"/>
      <c r="E8" s="246"/>
      <c r="F8" s="246"/>
      <c r="G8" s="246"/>
      <c r="H8" s="246"/>
    </row>
    <row r="9" spans="2:8">
      <c r="B9" s="246"/>
      <c r="C9" s="246"/>
      <c r="D9" s="246"/>
      <c r="E9" s="246"/>
      <c r="F9" s="246"/>
      <c r="G9" s="246"/>
      <c r="H9" s="246"/>
    </row>
    <row r="10" spans="2:8" ht="34.5" customHeight="1">
      <c r="B10" s="246"/>
      <c r="C10" s="246"/>
      <c r="D10" s="246"/>
      <c r="E10" s="246"/>
      <c r="F10" s="246"/>
      <c r="G10" s="246"/>
      <c r="H10" s="246"/>
    </row>
    <row r="11" spans="2:8" ht="43.5" customHeight="1">
      <c r="B11" s="246"/>
      <c r="C11" s="246"/>
      <c r="D11" s="246"/>
      <c r="E11" s="246"/>
      <c r="F11" s="246"/>
      <c r="G11" s="246"/>
      <c r="H11" s="246"/>
    </row>
    <row r="12" spans="2:8">
      <c r="C12" s="185"/>
    </row>
    <row r="13" spans="2:8">
      <c r="B13" s="185" t="s">
        <v>147</v>
      </c>
    </row>
    <row r="14" spans="2:8">
      <c r="C14" s="185"/>
    </row>
    <row r="16" spans="2:8">
      <c r="C16" s="186" t="s">
        <v>148</v>
      </c>
    </row>
    <row r="17" spans="3:3">
      <c r="C17" s="185" t="s">
        <v>149</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EE84-72A6-44D7-9570-704AD027846E}">
  <dimension ref="A2:G162"/>
  <sheetViews>
    <sheetView showGridLines="0" tabSelected="1" zoomScale="85" zoomScaleNormal="85" zoomScalePageLayoutView="85" workbookViewId="0">
      <pane ySplit="2" topLeftCell="A21" activePane="bottomLeft" state="frozen"/>
      <selection pane="bottomLeft" activeCell="A42" sqref="A42:G42"/>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59" t="s">
        <v>62</v>
      </c>
      <c r="B2" s="259"/>
      <c r="C2" s="259"/>
      <c r="D2" s="259"/>
      <c r="E2" s="259"/>
      <c r="F2" s="259"/>
      <c r="G2" s="259"/>
    </row>
    <row r="3" spans="1:7" ht="15.75">
      <c r="A3" s="247" t="s">
        <v>69</v>
      </c>
      <c r="B3" s="247"/>
      <c r="C3" s="247"/>
      <c r="D3" s="247"/>
      <c r="E3" s="247"/>
      <c r="F3" s="247"/>
      <c r="G3" s="247"/>
    </row>
    <row r="4" spans="1:7" ht="15.75">
      <c r="A4" s="267" t="s">
        <v>70</v>
      </c>
      <c r="B4" s="267"/>
      <c r="C4" s="267"/>
      <c r="D4" s="267"/>
      <c r="E4" s="267"/>
      <c r="F4" s="267"/>
      <c r="G4" s="267"/>
    </row>
    <row r="5" spans="1:7" ht="34.5" customHeight="1">
      <c r="A5" s="252" t="s">
        <v>71</v>
      </c>
      <c r="B5" s="252"/>
      <c r="C5" s="252"/>
      <c r="D5" s="252"/>
      <c r="E5" s="252"/>
      <c r="F5" s="252"/>
      <c r="G5" s="252"/>
    </row>
    <row r="6" spans="1:7">
      <c r="A6" s="266" t="s">
        <v>72</v>
      </c>
      <c r="B6" s="266"/>
      <c r="C6" s="266"/>
      <c r="D6" s="266"/>
      <c r="E6" s="266"/>
      <c r="F6" s="266"/>
      <c r="G6" s="266"/>
    </row>
    <row r="7" spans="1:7" ht="121.5" customHeight="1">
      <c r="A7" s="266"/>
      <c r="B7" s="266"/>
      <c r="C7" s="266"/>
      <c r="D7" s="266"/>
      <c r="E7" s="266"/>
      <c r="F7" s="266"/>
      <c r="G7" s="266"/>
    </row>
    <row r="8" spans="1:7" ht="15.75">
      <c r="A8" s="247" t="s">
        <v>293</v>
      </c>
      <c r="B8" s="247"/>
      <c r="C8" s="247"/>
      <c r="D8" s="247"/>
      <c r="E8" s="247"/>
      <c r="F8" s="247"/>
      <c r="G8" s="247"/>
    </row>
    <row r="9" spans="1:7">
      <c r="A9" s="252" t="s">
        <v>73</v>
      </c>
      <c r="B9" s="252"/>
      <c r="C9" s="252"/>
      <c r="D9" s="252"/>
      <c r="E9" s="252"/>
      <c r="F9" s="252"/>
      <c r="G9" s="252"/>
    </row>
    <row r="10" spans="1:7" ht="91.5" customHeight="1">
      <c r="A10" s="252"/>
      <c r="B10" s="252"/>
      <c r="C10" s="252"/>
      <c r="D10" s="252"/>
      <c r="E10" s="252"/>
      <c r="F10" s="252"/>
      <c r="G10" s="252"/>
    </row>
    <row r="11" spans="1:7">
      <c r="A11" s="266" t="s">
        <v>74</v>
      </c>
      <c r="B11" s="266"/>
      <c r="C11" s="266"/>
      <c r="D11" s="266"/>
      <c r="E11" s="266"/>
      <c r="F11" s="266"/>
      <c r="G11" s="266"/>
    </row>
    <row r="12" spans="1:7" ht="19.5" customHeight="1">
      <c r="A12" s="266"/>
      <c r="B12" s="266"/>
      <c r="C12" s="266"/>
      <c r="D12" s="266"/>
      <c r="E12" s="266"/>
      <c r="F12" s="266"/>
      <c r="G12" s="266"/>
    </row>
    <row r="13" spans="1:7" ht="15.75">
      <c r="A13" s="247" t="s">
        <v>75</v>
      </c>
      <c r="B13" s="247"/>
      <c r="C13" s="247"/>
      <c r="D13" s="247"/>
      <c r="E13" s="247"/>
      <c r="F13" s="247"/>
      <c r="G13" s="247"/>
    </row>
    <row r="14" spans="1:7" ht="34.5" customHeight="1">
      <c r="A14" s="252" t="s">
        <v>76</v>
      </c>
      <c r="B14" s="252"/>
      <c r="C14" s="252"/>
      <c r="D14" s="252"/>
      <c r="E14" s="252"/>
      <c r="F14" s="252"/>
      <c r="G14" s="252"/>
    </row>
    <row r="15" spans="1:7" ht="76.5" customHeight="1">
      <c r="A15" s="252"/>
      <c r="B15" s="252"/>
      <c r="C15" s="252"/>
      <c r="D15" s="252"/>
      <c r="E15" s="252"/>
      <c r="F15" s="252"/>
      <c r="G15" s="252"/>
    </row>
    <row r="16" spans="1:7">
      <c r="A16" s="252" t="s">
        <v>77</v>
      </c>
      <c r="B16" s="252"/>
      <c r="C16" s="252"/>
      <c r="D16" s="252"/>
      <c r="E16" s="252"/>
      <c r="F16" s="252"/>
      <c r="G16" s="252"/>
    </row>
    <row r="17" spans="1:7" ht="15.75" customHeight="1">
      <c r="A17" s="252"/>
      <c r="B17" s="252"/>
      <c r="C17" s="252"/>
      <c r="D17" s="252"/>
      <c r="E17" s="252"/>
      <c r="F17" s="252"/>
      <c r="G17" s="252"/>
    </row>
    <row r="18" spans="1:7">
      <c r="A18" s="252" t="s">
        <v>78</v>
      </c>
      <c r="B18" s="252"/>
      <c r="C18" s="252"/>
      <c r="D18" s="252"/>
      <c r="E18" s="252"/>
      <c r="F18" s="252"/>
      <c r="G18" s="252"/>
    </row>
    <row r="19" spans="1:7" ht="18.75" customHeight="1">
      <c r="A19" s="252"/>
      <c r="B19" s="252"/>
      <c r="C19" s="252"/>
      <c r="D19" s="252"/>
      <c r="E19" s="252"/>
      <c r="F19" s="252"/>
      <c r="G19" s="252"/>
    </row>
    <row r="20" spans="1:7" ht="15.75">
      <c r="A20" s="247" t="s">
        <v>79</v>
      </c>
      <c r="B20" s="247"/>
      <c r="C20" s="247"/>
      <c r="D20" s="247"/>
      <c r="E20" s="247"/>
      <c r="F20" s="247"/>
      <c r="G20" s="247"/>
    </row>
    <row r="21" spans="1:7">
      <c r="A21" s="252" t="s">
        <v>80</v>
      </c>
      <c r="B21" s="252"/>
      <c r="C21" s="252"/>
      <c r="D21" s="252"/>
      <c r="E21" s="252"/>
      <c r="F21" s="252"/>
      <c r="G21" s="252"/>
    </row>
    <row r="22" spans="1:7" ht="38.25" customHeight="1">
      <c r="A22" s="252"/>
      <c r="B22" s="252"/>
      <c r="C22" s="252"/>
      <c r="D22" s="252"/>
      <c r="E22" s="252"/>
      <c r="F22" s="252"/>
      <c r="G22" s="252"/>
    </row>
    <row r="23" spans="1:7">
      <c r="A23" s="167"/>
      <c r="B23" s="167"/>
      <c r="C23" s="167"/>
      <c r="D23" s="167"/>
      <c r="E23" s="167"/>
      <c r="F23" s="167"/>
      <c r="G23" s="167"/>
    </row>
    <row r="24" spans="1:7">
      <c r="A24" s="167"/>
      <c r="B24" s="167"/>
      <c r="C24" s="167"/>
      <c r="D24" s="167"/>
      <c r="E24" s="167"/>
      <c r="F24" s="167"/>
      <c r="G24" s="167"/>
    </row>
    <row r="25" spans="1:7" ht="15" customHeight="1">
      <c r="A25" s="166"/>
      <c r="B25" s="168"/>
      <c r="C25" s="168"/>
      <c r="D25" s="168"/>
      <c r="E25" s="168"/>
    </row>
    <row r="26" spans="1:7" ht="15.75">
      <c r="A26" s="165" t="s">
        <v>81</v>
      </c>
      <c r="B26" s="168"/>
      <c r="C26" s="168"/>
      <c r="D26" s="168"/>
      <c r="E26" s="168"/>
    </row>
    <row r="27" spans="1:7">
      <c r="A27" s="252" t="s">
        <v>320</v>
      </c>
      <c r="B27" s="252"/>
      <c r="C27" s="252"/>
      <c r="D27" s="252"/>
      <c r="E27" s="252"/>
      <c r="F27" s="252"/>
      <c r="G27" s="252"/>
    </row>
    <row r="28" spans="1:7" ht="79.5" customHeight="1">
      <c r="A28" s="252"/>
      <c r="B28" s="252"/>
      <c r="C28" s="252"/>
      <c r="D28" s="252"/>
      <c r="E28" s="252"/>
      <c r="F28" s="252"/>
      <c r="G28" s="252"/>
    </row>
    <row r="29" spans="1:7" ht="15.75">
      <c r="A29" s="247" t="s">
        <v>82</v>
      </c>
      <c r="B29" s="247"/>
      <c r="C29" s="247"/>
      <c r="D29" s="247"/>
      <c r="E29" s="247"/>
      <c r="F29" s="247"/>
      <c r="G29" s="247"/>
    </row>
    <row r="30" spans="1:7">
      <c r="A30" s="252" t="s">
        <v>83</v>
      </c>
      <c r="B30" s="252"/>
      <c r="C30" s="252"/>
      <c r="D30" s="252"/>
      <c r="E30" s="252"/>
      <c r="F30" s="252"/>
      <c r="G30" s="252"/>
    </row>
    <row r="31" spans="1:7" ht="22.5" customHeight="1">
      <c r="A31" s="252"/>
      <c r="B31" s="252"/>
      <c r="C31" s="252"/>
      <c r="D31" s="252"/>
      <c r="E31" s="252"/>
      <c r="F31" s="252"/>
      <c r="G31" s="252"/>
    </row>
    <row r="32" spans="1:7" ht="15.75">
      <c r="A32" s="247" t="s">
        <v>84</v>
      </c>
      <c r="B32" s="247"/>
      <c r="C32" s="247"/>
      <c r="D32" s="247"/>
      <c r="E32" s="247"/>
      <c r="F32" s="247"/>
      <c r="G32" s="247"/>
    </row>
    <row r="33" spans="1:7" ht="19.5" customHeight="1">
      <c r="A33" s="264" t="s">
        <v>85</v>
      </c>
      <c r="B33" s="264"/>
      <c r="C33" s="264"/>
      <c r="D33" s="264"/>
      <c r="E33" s="264"/>
      <c r="F33" s="264"/>
      <c r="G33" s="264"/>
    </row>
    <row r="34" spans="1:7" ht="29.25" customHeight="1">
      <c r="A34" s="264"/>
      <c r="B34" s="264"/>
      <c r="C34" s="264"/>
      <c r="D34" s="264"/>
      <c r="E34" s="264"/>
      <c r="F34" s="264"/>
      <c r="G34" s="264"/>
    </row>
    <row r="35" spans="1:7" ht="15.75">
      <c r="A35" s="247" t="s">
        <v>86</v>
      </c>
      <c r="B35" s="247"/>
      <c r="C35" s="247"/>
      <c r="D35" s="247"/>
      <c r="E35" s="247"/>
      <c r="F35" s="247"/>
      <c r="G35" s="247"/>
    </row>
    <row r="36" spans="1:7" ht="15.75" customHeight="1">
      <c r="A36" s="252" t="s">
        <v>87</v>
      </c>
      <c r="B36" s="252"/>
      <c r="C36" s="252"/>
      <c r="D36" s="252"/>
      <c r="E36" s="252"/>
      <c r="F36" s="252"/>
      <c r="G36" s="252"/>
    </row>
    <row r="37" spans="1:7" ht="23.25" customHeight="1">
      <c r="A37" s="252"/>
      <c r="B37" s="252"/>
      <c r="C37" s="252"/>
      <c r="D37" s="252"/>
      <c r="E37" s="252"/>
      <c r="F37" s="252"/>
      <c r="G37" s="252"/>
    </row>
    <row r="38" spans="1:7" ht="15.75">
      <c r="A38" s="247" t="s">
        <v>88</v>
      </c>
      <c r="B38" s="247"/>
      <c r="C38" s="247"/>
      <c r="D38" s="247"/>
      <c r="E38" s="247"/>
      <c r="F38" s="247"/>
      <c r="G38" s="247"/>
    </row>
    <row r="39" spans="1:7">
      <c r="A39" s="252" t="s">
        <v>294</v>
      </c>
      <c r="B39" s="252"/>
      <c r="C39" s="252"/>
      <c r="D39" s="252"/>
      <c r="E39" s="252"/>
      <c r="F39" s="252"/>
      <c r="G39" s="252"/>
    </row>
    <row r="40" spans="1:7" ht="24.75" customHeight="1">
      <c r="A40" s="252"/>
      <c r="B40" s="252"/>
      <c r="C40" s="252"/>
      <c r="D40" s="252"/>
      <c r="E40" s="252"/>
      <c r="F40" s="252"/>
      <c r="G40" s="252"/>
    </row>
    <row r="41" spans="1:7" ht="31.5" customHeight="1">
      <c r="A41" s="252" t="s">
        <v>352</v>
      </c>
      <c r="B41" s="265"/>
      <c r="C41" s="265"/>
      <c r="D41" s="265"/>
      <c r="E41" s="265"/>
      <c r="F41" s="265"/>
      <c r="G41" s="265"/>
    </row>
    <row r="42" spans="1:7" ht="33" customHeight="1">
      <c r="A42" s="252" t="s">
        <v>289</v>
      </c>
      <c r="B42" s="252"/>
      <c r="C42" s="252"/>
      <c r="D42" s="252"/>
      <c r="E42" s="252"/>
      <c r="F42" s="252"/>
      <c r="G42" s="252"/>
    </row>
    <row r="43" spans="1:7" ht="54.75" customHeight="1">
      <c r="A43" s="252" t="s">
        <v>291</v>
      </c>
      <c r="B43" s="252"/>
      <c r="C43" s="252"/>
      <c r="D43" s="252"/>
      <c r="E43" s="252"/>
      <c r="F43" s="252"/>
      <c r="G43" s="252"/>
    </row>
    <row r="44" spans="1:7" ht="38.25" customHeight="1">
      <c r="A44" s="252" t="s">
        <v>290</v>
      </c>
      <c r="B44" s="252"/>
      <c r="C44" s="252"/>
      <c r="D44" s="252"/>
      <c r="E44" s="252"/>
      <c r="F44" s="252"/>
      <c r="G44" s="252"/>
    </row>
    <row r="45" spans="1:7">
      <c r="A45" s="252" t="s">
        <v>292</v>
      </c>
      <c r="B45" s="252"/>
      <c r="C45" s="252"/>
      <c r="D45" s="252"/>
      <c r="E45" s="252"/>
      <c r="F45" s="252"/>
      <c r="G45" s="252"/>
    </row>
    <row r="46" spans="1:7">
      <c r="A46" s="252"/>
      <c r="B46" s="252"/>
      <c r="C46" s="252"/>
      <c r="D46" s="252"/>
      <c r="E46" s="252"/>
      <c r="F46" s="252"/>
      <c r="G46" s="252"/>
    </row>
    <row r="47" spans="1:7">
      <c r="A47" s="167"/>
      <c r="B47" s="167"/>
      <c r="C47" s="167"/>
      <c r="D47" s="167"/>
      <c r="E47" s="167"/>
      <c r="F47" s="167"/>
      <c r="G47" s="167"/>
    </row>
    <row r="48" spans="1:7">
      <c r="A48" s="166"/>
      <c r="B48" s="168"/>
      <c r="C48" s="168"/>
      <c r="D48" s="168"/>
      <c r="E48" s="168"/>
    </row>
    <row r="49" spans="1:7" ht="15.75">
      <c r="A49" s="165" t="s">
        <v>89</v>
      </c>
      <c r="B49" s="168"/>
      <c r="C49" s="168"/>
      <c r="D49" s="168"/>
      <c r="E49" s="168"/>
    </row>
    <row r="50" spans="1:7" ht="15.75">
      <c r="A50" s="165"/>
      <c r="B50" s="168"/>
      <c r="C50" s="168"/>
      <c r="D50" s="168"/>
      <c r="E50" s="168"/>
    </row>
    <row r="51" spans="1:7" ht="30">
      <c r="B51" s="170"/>
      <c r="C51" s="172" t="s">
        <v>90</v>
      </c>
      <c r="D51" s="172" t="s">
        <v>91</v>
      </c>
      <c r="E51" s="172" t="s">
        <v>92</v>
      </c>
    </row>
    <row r="52" spans="1:7">
      <c r="B52" s="173" t="s">
        <v>93</v>
      </c>
      <c r="C52" s="253" t="s">
        <v>94</v>
      </c>
      <c r="D52" s="254"/>
      <c r="E52" s="255"/>
    </row>
    <row r="53" spans="1:7">
      <c r="B53" s="173" t="s">
        <v>95</v>
      </c>
      <c r="C53" s="256"/>
      <c r="D53" s="257"/>
      <c r="E53" s="258"/>
    </row>
    <row r="54" spans="1:7" ht="15.75">
      <c r="A54" s="165"/>
      <c r="B54" s="168"/>
      <c r="C54" s="168"/>
      <c r="D54" s="168"/>
      <c r="E54" s="168"/>
    </row>
    <row r="55" spans="1:7" ht="15.75">
      <c r="A55" s="165"/>
      <c r="B55" s="168"/>
      <c r="C55" s="168"/>
      <c r="D55" s="168"/>
      <c r="E55" s="168"/>
    </row>
    <row r="56" spans="1:7" ht="15.75">
      <c r="A56" s="165" t="s">
        <v>96</v>
      </c>
      <c r="B56" s="168"/>
      <c r="C56" s="168"/>
      <c r="D56" s="168"/>
      <c r="E56" s="168"/>
    </row>
    <row r="57" spans="1:7" ht="15.75">
      <c r="A57" s="165"/>
      <c r="B57" s="168"/>
      <c r="C57" s="168"/>
      <c r="D57" s="168"/>
      <c r="E57" s="168"/>
    </row>
    <row r="58" spans="1:7" ht="45">
      <c r="B58" s="170" t="s">
        <v>97</v>
      </c>
      <c r="C58" s="172" t="s">
        <v>98</v>
      </c>
      <c r="D58" s="172" t="s">
        <v>99</v>
      </c>
      <c r="E58" s="172" t="s">
        <v>100</v>
      </c>
      <c r="F58" s="172" t="s">
        <v>101</v>
      </c>
    </row>
    <row r="59" spans="1:7">
      <c r="B59" s="170" t="s">
        <v>102</v>
      </c>
      <c r="C59" s="253" t="s">
        <v>94</v>
      </c>
      <c r="D59" s="254"/>
      <c r="E59" s="254"/>
      <c r="F59" s="255"/>
    </row>
    <row r="60" spans="1:7">
      <c r="B60" s="170" t="s">
        <v>103</v>
      </c>
      <c r="C60" s="256"/>
      <c r="D60" s="257"/>
      <c r="E60" s="257"/>
      <c r="F60" s="258"/>
    </row>
    <row r="61" spans="1:7" ht="15.75">
      <c r="A61" s="165"/>
      <c r="B61" s="168"/>
      <c r="C61" s="168"/>
      <c r="D61" s="168"/>
      <c r="E61" s="168"/>
    </row>
    <row r="62" spans="1:7" ht="15.75">
      <c r="A62" s="165"/>
      <c r="B62" s="168"/>
      <c r="C62" s="168"/>
      <c r="D62" s="168"/>
      <c r="E62" s="168"/>
    </row>
    <row r="63" spans="1:7" ht="15.75">
      <c r="A63" s="247" t="s">
        <v>104</v>
      </c>
      <c r="B63" s="247"/>
      <c r="C63" s="247"/>
      <c r="D63" s="247"/>
      <c r="E63" s="247"/>
      <c r="F63" s="247"/>
      <c r="G63" s="247"/>
    </row>
    <row r="64" spans="1:7" ht="15.75">
      <c r="A64" s="165" t="s">
        <v>94</v>
      </c>
      <c r="B64" s="168"/>
      <c r="C64" s="168"/>
      <c r="D64" s="168"/>
      <c r="E64" s="168"/>
    </row>
    <row r="65" spans="1:7" ht="15.75">
      <c r="A65" s="165"/>
      <c r="B65" s="168"/>
      <c r="C65" s="168"/>
      <c r="D65" s="168"/>
      <c r="E65" s="168"/>
    </row>
    <row r="66" spans="1:7" ht="15.75">
      <c r="A66" s="259" t="s">
        <v>105</v>
      </c>
      <c r="B66" s="259"/>
      <c r="C66" s="259"/>
      <c r="D66" s="259"/>
      <c r="E66" s="259"/>
      <c r="F66" s="259"/>
      <c r="G66" s="259"/>
    </row>
    <row r="67" spans="1:7" ht="15.75">
      <c r="A67" s="165"/>
      <c r="B67" s="168"/>
      <c r="C67" s="168"/>
      <c r="D67" s="168"/>
      <c r="E67" s="168"/>
    </row>
    <row r="68" spans="1:7">
      <c r="A68" s="260" t="s">
        <v>106</v>
      </c>
      <c r="B68" s="260"/>
      <c r="C68" s="260"/>
      <c r="D68" s="260"/>
      <c r="E68" s="260"/>
      <c r="F68" s="260"/>
      <c r="G68" s="260"/>
    </row>
    <row r="69" spans="1:7" ht="37.5" customHeight="1">
      <c r="A69" s="260"/>
      <c r="B69" s="260"/>
      <c r="C69" s="260"/>
      <c r="D69" s="260"/>
      <c r="E69" s="260"/>
      <c r="F69" s="260"/>
      <c r="G69" s="260"/>
    </row>
    <row r="70" spans="1:7">
      <c r="A70" s="260" t="s">
        <v>107</v>
      </c>
      <c r="B70" s="260"/>
      <c r="C70" s="260"/>
      <c r="D70" s="260"/>
      <c r="E70" s="260"/>
      <c r="F70" s="260"/>
      <c r="G70" s="260"/>
    </row>
    <row r="71" spans="1:7" ht="37.5" customHeight="1">
      <c r="A71" s="260"/>
      <c r="B71" s="260"/>
      <c r="C71" s="260"/>
      <c r="D71" s="260"/>
      <c r="E71" s="260"/>
      <c r="F71" s="260"/>
      <c r="G71" s="260"/>
    </row>
    <row r="72" spans="1:7">
      <c r="A72" s="260" t="s">
        <v>108</v>
      </c>
      <c r="B72" s="260"/>
      <c r="C72" s="260"/>
      <c r="D72" s="260"/>
      <c r="E72" s="260"/>
      <c r="F72" s="260"/>
      <c r="G72" s="260"/>
    </row>
    <row r="73" spans="1:7" ht="25.5" customHeight="1">
      <c r="A73" s="260"/>
      <c r="B73" s="260"/>
      <c r="C73" s="260"/>
      <c r="D73" s="260"/>
      <c r="E73" s="260"/>
      <c r="F73" s="260"/>
      <c r="G73" s="260"/>
    </row>
    <row r="74" spans="1:7" ht="15.75">
      <c r="A74" s="165"/>
      <c r="B74" s="168"/>
      <c r="C74" s="168"/>
      <c r="D74" s="168"/>
      <c r="E74" s="168"/>
    </row>
    <row r="75" spans="1:7" ht="30">
      <c r="B75" s="176" t="s">
        <v>109</v>
      </c>
      <c r="C75" s="176" t="s">
        <v>110</v>
      </c>
      <c r="D75" s="176" t="s">
        <v>111</v>
      </c>
      <c r="E75" s="168"/>
    </row>
    <row r="76" spans="1:7">
      <c r="B76" s="170" t="s">
        <v>112</v>
      </c>
      <c r="C76" s="180">
        <v>230881830</v>
      </c>
      <c r="D76" s="180">
        <v>86722242</v>
      </c>
      <c r="E76" s="168"/>
    </row>
    <row r="77" spans="1:7">
      <c r="B77" s="170" t="s">
        <v>295</v>
      </c>
      <c r="C77" s="180">
        <v>0</v>
      </c>
      <c r="D77" s="180">
        <v>0</v>
      </c>
      <c r="E77" s="168"/>
    </row>
    <row r="78" spans="1:7">
      <c r="B78" s="170" t="s">
        <v>113</v>
      </c>
      <c r="C78" s="180">
        <v>6748883</v>
      </c>
      <c r="D78" s="180">
        <v>937391</v>
      </c>
      <c r="E78" s="168"/>
    </row>
    <row r="79" spans="1:7">
      <c r="B79" s="174" t="s">
        <v>114</v>
      </c>
      <c r="C79" s="183">
        <f>+SUM(C76:C78)</f>
        <v>237630713</v>
      </c>
      <c r="D79" s="183">
        <f>+SUM(D76:D78)</f>
        <v>87659633</v>
      </c>
      <c r="E79" s="168"/>
    </row>
    <row r="80" spans="1:7" ht="15.75">
      <c r="A80" s="165"/>
      <c r="B80" s="168"/>
      <c r="C80" s="168"/>
      <c r="D80" s="168"/>
      <c r="E80" s="168"/>
    </row>
    <row r="81" spans="1:5" ht="15.75">
      <c r="A81" s="165"/>
      <c r="B81" s="168"/>
      <c r="C81" s="168"/>
      <c r="D81" s="168"/>
      <c r="E81" s="168"/>
    </row>
    <row r="82" spans="1:5" ht="15.75">
      <c r="A82" s="165"/>
      <c r="B82" s="168"/>
      <c r="C82" s="168"/>
      <c r="D82" s="168"/>
      <c r="E82" s="168"/>
    </row>
    <row r="83" spans="1:5" ht="15.75">
      <c r="A83" s="165" t="s">
        <v>115</v>
      </c>
      <c r="B83" s="168"/>
      <c r="C83" s="168"/>
      <c r="D83" s="168"/>
      <c r="E83" s="168"/>
    </row>
    <row r="84" spans="1:5" ht="15.75">
      <c r="A84" s="165"/>
      <c r="B84" s="168"/>
      <c r="C84" s="168"/>
      <c r="D84" s="168"/>
      <c r="E84" s="168"/>
    </row>
    <row r="85" spans="1:5" ht="15.75">
      <c r="A85" s="165"/>
      <c r="B85" s="168"/>
      <c r="C85" s="168"/>
      <c r="D85" s="168"/>
      <c r="E85" s="168"/>
    </row>
    <row r="86" spans="1:5" ht="30">
      <c r="B86" s="177" t="s">
        <v>116</v>
      </c>
      <c r="C86" s="176" t="s">
        <v>117</v>
      </c>
      <c r="D86" s="176" t="s">
        <v>118</v>
      </c>
      <c r="E86" s="176" t="s">
        <v>119</v>
      </c>
    </row>
    <row r="87" spans="1:5">
      <c r="B87" s="174" t="s">
        <v>120</v>
      </c>
      <c r="C87" s="177"/>
      <c r="D87" s="178"/>
      <c r="E87" s="177"/>
    </row>
    <row r="88" spans="1:5">
      <c r="B88" s="170" t="s">
        <v>121</v>
      </c>
      <c r="C88" s="179">
        <v>114155.913589</v>
      </c>
      <c r="D88" s="180">
        <v>39349601630.219559</v>
      </c>
      <c r="E88" s="180">
        <v>138</v>
      </c>
    </row>
    <row r="89" spans="1:5">
      <c r="B89" s="170" t="s">
        <v>122</v>
      </c>
      <c r="C89" s="179">
        <v>114696.172017</v>
      </c>
      <c r="D89" s="180">
        <v>40459686846.646263</v>
      </c>
      <c r="E89" s="180">
        <v>142</v>
      </c>
    </row>
    <row r="90" spans="1:5">
      <c r="B90" s="170" t="s">
        <v>123</v>
      </c>
      <c r="C90" s="179">
        <v>115217.35582700001</v>
      </c>
      <c r="D90" s="180">
        <v>46830016365.562492</v>
      </c>
      <c r="E90" s="180">
        <v>151</v>
      </c>
    </row>
    <row r="91" spans="1:5">
      <c r="B91" s="174" t="s">
        <v>124</v>
      </c>
      <c r="C91" s="177"/>
      <c r="D91" s="177"/>
      <c r="E91" s="177"/>
    </row>
    <row r="92" spans="1:5">
      <c r="B92" s="170" t="s">
        <v>125</v>
      </c>
      <c r="C92" s="179"/>
      <c r="D92" s="180"/>
      <c r="E92" s="180"/>
    </row>
    <row r="93" spans="1:5">
      <c r="B93" s="170" t="s">
        <v>126</v>
      </c>
      <c r="C93" s="179"/>
      <c r="D93" s="180"/>
      <c r="E93" s="180"/>
    </row>
    <row r="94" spans="1:5">
      <c r="B94" s="170" t="s">
        <v>127</v>
      </c>
      <c r="C94" s="179"/>
      <c r="D94" s="180"/>
      <c r="E94" s="180"/>
    </row>
    <row r="95" spans="1:5">
      <c r="B95" s="174" t="s">
        <v>128</v>
      </c>
      <c r="C95" s="177"/>
      <c r="D95" s="181"/>
      <c r="E95" s="177"/>
    </row>
    <row r="96" spans="1:5">
      <c r="B96" s="170" t="s">
        <v>129</v>
      </c>
      <c r="C96" s="179"/>
      <c r="D96" s="180"/>
      <c r="E96" s="171"/>
    </row>
    <row r="97" spans="1:6">
      <c r="B97" s="170" t="s">
        <v>130</v>
      </c>
      <c r="C97" s="179"/>
      <c r="D97" s="180"/>
      <c r="E97" s="171"/>
    </row>
    <row r="98" spans="1:6">
      <c r="B98" s="170" t="s">
        <v>131</v>
      </c>
      <c r="C98" s="179"/>
      <c r="D98" s="180"/>
      <c r="E98" s="171"/>
    </row>
    <row r="99" spans="1:6">
      <c r="B99" s="174" t="s">
        <v>132</v>
      </c>
      <c r="C99" s="177"/>
      <c r="D99" s="181"/>
      <c r="E99" s="177"/>
    </row>
    <row r="100" spans="1:6">
      <c r="B100" s="170" t="s">
        <v>133</v>
      </c>
      <c r="C100" s="179"/>
      <c r="D100" s="180"/>
      <c r="E100" s="171"/>
    </row>
    <row r="101" spans="1:6">
      <c r="B101" s="170" t="s">
        <v>134</v>
      </c>
      <c r="C101" s="179"/>
      <c r="D101" s="180"/>
      <c r="E101" s="171"/>
    </row>
    <row r="102" spans="1:6">
      <c r="B102" s="170" t="s">
        <v>135</v>
      </c>
      <c r="C102" s="179"/>
      <c r="D102" s="180"/>
      <c r="E102" s="171"/>
    </row>
    <row r="103" spans="1:6" ht="15.75">
      <c r="A103" s="165"/>
      <c r="B103" s="168"/>
      <c r="C103" s="168"/>
      <c r="D103" s="168"/>
      <c r="E103" s="168"/>
    </row>
    <row r="104" spans="1:6" ht="15.75">
      <c r="A104" s="165"/>
      <c r="B104" s="168"/>
      <c r="C104" s="168"/>
      <c r="D104" s="168"/>
      <c r="E104" s="168"/>
    </row>
    <row r="105" spans="1:6" ht="15.75">
      <c r="A105" s="165" t="s">
        <v>136</v>
      </c>
      <c r="B105" s="168"/>
      <c r="C105" s="168"/>
      <c r="D105" s="168"/>
      <c r="E105" s="168"/>
    </row>
    <row r="106" spans="1:6" ht="15.75">
      <c r="A106" s="165"/>
      <c r="B106" s="168"/>
      <c r="C106" s="168"/>
      <c r="D106" s="168"/>
      <c r="E106" s="168"/>
    </row>
    <row r="107" spans="1:6" ht="15.75">
      <c r="A107" s="165" t="s">
        <v>137</v>
      </c>
      <c r="B107" s="168"/>
      <c r="C107" s="168"/>
      <c r="D107" s="168"/>
      <c r="E107" s="168"/>
    </row>
    <row r="108" spans="1:6">
      <c r="A108" s="252" t="s">
        <v>138</v>
      </c>
      <c r="B108" s="252"/>
      <c r="C108" s="252"/>
      <c r="D108" s="252"/>
      <c r="E108" s="252"/>
      <c r="F108" s="252"/>
    </row>
    <row r="109" spans="1:6" ht="21" customHeight="1">
      <c r="A109" s="252"/>
      <c r="B109" s="252"/>
      <c r="C109" s="252"/>
      <c r="D109" s="252"/>
      <c r="E109" s="252"/>
      <c r="F109" s="252"/>
    </row>
    <row r="110" spans="1:6">
      <c r="B110" s="261" t="s">
        <v>38</v>
      </c>
      <c r="C110" s="262"/>
      <c r="D110" s="263"/>
      <c r="E110" s="168"/>
    </row>
    <row r="111" spans="1:6" ht="30">
      <c r="B111" s="177" t="s">
        <v>17</v>
      </c>
      <c r="C111" s="176" t="s">
        <v>321</v>
      </c>
      <c r="D111" s="176" t="s">
        <v>322</v>
      </c>
      <c r="E111" s="168"/>
    </row>
    <row r="112" spans="1:6">
      <c r="B112" s="170"/>
      <c r="C112" s="170"/>
      <c r="D112" s="170"/>
      <c r="E112" s="168"/>
    </row>
    <row r="113" spans="1:6">
      <c r="B113" s="170" t="s">
        <v>296</v>
      </c>
      <c r="C113" s="175">
        <v>5000000</v>
      </c>
      <c r="D113" s="175">
        <v>5000000</v>
      </c>
      <c r="E113" s="168"/>
    </row>
    <row r="114" spans="1:6">
      <c r="B114" s="170" t="s">
        <v>297</v>
      </c>
      <c r="C114" s="175">
        <v>4621071310</v>
      </c>
      <c r="D114" s="175">
        <v>812412518</v>
      </c>
      <c r="E114" s="168"/>
      <c r="F114" s="217"/>
    </row>
    <row r="115" spans="1:6">
      <c r="B115" s="170" t="s">
        <v>139</v>
      </c>
      <c r="C115" s="175">
        <v>4931781</v>
      </c>
      <c r="D115" s="175">
        <v>0</v>
      </c>
      <c r="E115" s="168"/>
    </row>
    <row r="116" spans="1:6">
      <c r="B116" s="174" t="s">
        <v>114</v>
      </c>
      <c r="C116" s="182">
        <f>+SUM(C113:C115)</f>
        <v>4631003091</v>
      </c>
      <c r="D116" s="182">
        <f>+SUM(D113:D115)</f>
        <v>817412518</v>
      </c>
      <c r="E116" s="168"/>
    </row>
    <row r="117" spans="1:6">
      <c r="B117" s="189"/>
      <c r="C117" s="190"/>
      <c r="D117" s="190"/>
      <c r="E117" s="168"/>
    </row>
    <row r="118" spans="1:6" ht="15.75">
      <c r="A118" s="165"/>
      <c r="B118" s="168"/>
      <c r="C118" s="168"/>
      <c r="D118" s="168"/>
      <c r="E118" s="168"/>
    </row>
    <row r="119" spans="1:6" ht="15.75">
      <c r="A119" s="247" t="s">
        <v>143</v>
      </c>
      <c r="B119" s="247"/>
      <c r="C119" s="247"/>
      <c r="D119" s="247"/>
      <c r="E119" s="247"/>
      <c r="F119" s="247"/>
    </row>
    <row r="120" spans="1:6">
      <c r="A120" s="169"/>
      <c r="B120" s="168"/>
      <c r="C120" s="168"/>
      <c r="D120" s="168"/>
      <c r="E120" s="168"/>
    </row>
    <row r="121" spans="1:6">
      <c r="A121" s="192" t="s">
        <v>288</v>
      </c>
      <c r="B121" s="168"/>
      <c r="C121" s="168"/>
      <c r="D121" s="168"/>
      <c r="E121" s="168"/>
    </row>
    <row r="122" spans="1:6" ht="15.75">
      <c r="A122" s="165"/>
      <c r="B122" s="168"/>
      <c r="C122" s="168"/>
      <c r="D122" s="168"/>
      <c r="E122" s="168"/>
    </row>
    <row r="123" spans="1:6" ht="15.75">
      <c r="A123" s="165" t="s">
        <v>140</v>
      </c>
      <c r="B123" s="168"/>
      <c r="C123" s="168"/>
      <c r="D123" s="168"/>
      <c r="E123" s="168"/>
    </row>
    <row r="124" spans="1:6" ht="15.75">
      <c r="A124" s="165"/>
      <c r="B124" s="168"/>
      <c r="C124" s="168"/>
      <c r="D124" s="168"/>
      <c r="E124" s="168"/>
    </row>
    <row r="125" spans="1:6">
      <c r="B125" s="177" t="s">
        <v>109</v>
      </c>
      <c r="C125" s="176" t="s">
        <v>90</v>
      </c>
      <c r="D125" s="176" t="s">
        <v>91</v>
      </c>
      <c r="E125" s="168"/>
    </row>
    <row r="126" spans="1:6" ht="15" customHeight="1">
      <c r="B126" s="170"/>
      <c r="C126" s="248" t="s">
        <v>141</v>
      </c>
      <c r="D126" s="249"/>
      <c r="E126" s="168"/>
    </row>
    <row r="127" spans="1:6">
      <c r="B127" s="170"/>
      <c r="C127" s="250"/>
      <c r="D127" s="251"/>
      <c r="E127" s="168"/>
    </row>
    <row r="128" spans="1:6">
      <c r="B128" s="177" t="s">
        <v>114</v>
      </c>
      <c r="C128" s="170"/>
      <c r="D128" s="170"/>
      <c r="E128" s="168"/>
    </row>
    <row r="129" spans="1:5" ht="15.75">
      <c r="A129" s="165"/>
      <c r="B129" s="168"/>
      <c r="C129" s="168"/>
      <c r="D129" s="168"/>
      <c r="E129" s="168"/>
    </row>
    <row r="130" spans="1:5">
      <c r="A130" s="169"/>
      <c r="B130" s="168"/>
      <c r="C130" s="168"/>
      <c r="D130" s="168"/>
      <c r="E130" s="168"/>
    </row>
    <row r="131" spans="1:5" ht="15.75">
      <c r="A131" s="165" t="s">
        <v>142</v>
      </c>
      <c r="B131" s="168"/>
      <c r="C131" s="168"/>
      <c r="D131" s="168"/>
      <c r="E131" s="168"/>
    </row>
    <row r="132" spans="1:5">
      <c r="A132" s="169"/>
      <c r="B132" s="168"/>
      <c r="C132" s="168"/>
      <c r="D132" s="168"/>
      <c r="E132" s="168"/>
    </row>
    <row r="133" spans="1:5">
      <c r="B133" s="176" t="s">
        <v>109</v>
      </c>
      <c r="C133" s="176" t="s">
        <v>90</v>
      </c>
      <c r="D133" s="176" t="s">
        <v>91</v>
      </c>
      <c r="E133" s="168"/>
    </row>
    <row r="134" spans="1:5">
      <c r="B134" s="170" t="s">
        <v>30</v>
      </c>
      <c r="C134" s="180">
        <v>230881830</v>
      </c>
      <c r="D134" s="180">
        <v>86722242</v>
      </c>
      <c r="E134" s="168"/>
    </row>
    <row r="135" spans="1:5">
      <c r="B135" s="170"/>
      <c r="C135" s="171"/>
      <c r="D135" s="171"/>
      <c r="E135" s="168"/>
    </row>
    <row r="136" spans="1:5">
      <c r="B136" s="177" t="s">
        <v>114</v>
      </c>
      <c r="C136" s="183">
        <f>SUM(C134:C135)</f>
        <v>230881830</v>
      </c>
      <c r="D136" s="183">
        <f>SUM(D134:D135)</f>
        <v>86722242</v>
      </c>
      <c r="E136" s="168"/>
    </row>
    <row r="137" spans="1:5">
      <c r="A137" s="164"/>
      <c r="B137" s="168"/>
      <c r="C137" s="168"/>
      <c r="D137" s="168"/>
      <c r="E137" s="168"/>
    </row>
    <row r="139" spans="1:5" ht="15.75">
      <c r="A139" s="197" t="s">
        <v>298</v>
      </c>
    </row>
    <row r="141" spans="1:5">
      <c r="A141" s="266" t="s">
        <v>323</v>
      </c>
      <c r="B141" s="266"/>
      <c r="C141" s="266"/>
      <c r="D141" s="266"/>
      <c r="E141" s="266"/>
    </row>
    <row r="142" spans="1:5">
      <c r="A142" s="266"/>
      <c r="B142" s="266"/>
      <c r="C142" s="266"/>
      <c r="D142" s="266"/>
      <c r="E142" s="266"/>
    </row>
    <row r="143" spans="1:5">
      <c r="A143" s="266"/>
      <c r="B143" s="266"/>
      <c r="C143" s="266"/>
      <c r="D143" s="266"/>
      <c r="E143" s="266"/>
    </row>
    <row r="144" spans="1:5">
      <c r="A144" s="266"/>
      <c r="B144" s="266"/>
      <c r="C144" s="266"/>
      <c r="D144" s="266"/>
      <c r="E144" s="266"/>
    </row>
    <row r="145" spans="1:5">
      <c r="A145" s="266"/>
      <c r="B145" s="266"/>
      <c r="C145" s="266"/>
      <c r="D145" s="266"/>
      <c r="E145" s="266"/>
    </row>
    <row r="146" spans="1:5">
      <c r="A146" s="266"/>
      <c r="B146" s="266"/>
      <c r="C146" s="266"/>
      <c r="D146" s="266"/>
      <c r="E146" s="266"/>
    </row>
    <row r="147" spans="1:5">
      <c r="A147" s="266"/>
      <c r="B147" s="266"/>
      <c r="C147" s="266"/>
      <c r="D147" s="266"/>
      <c r="E147" s="266"/>
    </row>
    <row r="148" spans="1:5">
      <c r="A148" s="266"/>
      <c r="B148" s="266"/>
      <c r="C148" s="266"/>
      <c r="D148" s="266"/>
      <c r="E148" s="266"/>
    </row>
    <row r="149" spans="1:5">
      <c r="A149" s="266"/>
      <c r="B149" s="266"/>
      <c r="C149" s="266"/>
      <c r="D149" s="266"/>
      <c r="E149" s="266"/>
    </row>
    <row r="150" spans="1:5">
      <c r="A150" s="266"/>
      <c r="B150" s="266"/>
      <c r="C150" s="266"/>
      <c r="D150" s="266"/>
      <c r="E150" s="266"/>
    </row>
    <row r="151" spans="1:5">
      <c r="A151" s="266"/>
      <c r="B151" s="266"/>
      <c r="C151" s="266"/>
      <c r="D151" s="266"/>
      <c r="E151" s="266"/>
    </row>
    <row r="152" spans="1:5">
      <c r="A152" s="266"/>
      <c r="B152" s="266"/>
      <c r="C152" s="266"/>
      <c r="D152" s="266"/>
      <c r="E152" s="266"/>
    </row>
    <row r="153" spans="1:5">
      <c r="A153" s="266"/>
      <c r="B153" s="266"/>
      <c r="C153" s="266"/>
      <c r="D153" s="266"/>
      <c r="E153" s="266"/>
    </row>
    <row r="154" spans="1:5">
      <c r="A154" s="266"/>
      <c r="B154" s="266"/>
      <c r="C154" s="266"/>
      <c r="D154" s="266"/>
      <c r="E154" s="266"/>
    </row>
    <row r="155" spans="1:5">
      <c r="A155" s="266"/>
      <c r="B155" s="266"/>
      <c r="C155" s="266"/>
      <c r="D155" s="266"/>
      <c r="E155" s="266"/>
    </row>
    <row r="156" spans="1:5">
      <c r="A156" s="266"/>
      <c r="B156" s="266"/>
      <c r="C156" s="266"/>
      <c r="D156" s="266"/>
      <c r="E156" s="266"/>
    </row>
    <row r="157" spans="1:5">
      <c r="A157" s="266"/>
      <c r="B157" s="266"/>
      <c r="C157" s="266"/>
      <c r="D157" s="266"/>
      <c r="E157" s="266"/>
    </row>
    <row r="158" spans="1:5">
      <c r="A158" s="266"/>
      <c r="B158" s="266"/>
      <c r="C158" s="266"/>
      <c r="D158" s="266"/>
      <c r="E158" s="266"/>
    </row>
    <row r="159" spans="1:5">
      <c r="A159" s="266"/>
      <c r="B159" s="266"/>
      <c r="C159" s="266"/>
      <c r="D159" s="266"/>
      <c r="E159" s="266"/>
    </row>
    <row r="160" spans="1:5">
      <c r="A160" s="266"/>
      <c r="B160" s="266"/>
      <c r="C160" s="266"/>
      <c r="D160" s="266"/>
      <c r="E160" s="266"/>
    </row>
    <row r="161" spans="1:5">
      <c r="A161" s="266"/>
      <c r="B161" s="266"/>
      <c r="C161" s="266"/>
      <c r="D161" s="266"/>
      <c r="E161" s="266"/>
    </row>
    <row r="162" spans="1:5">
      <c r="A162" s="266"/>
      <c r="B162" s="266"/>
      <c r="C162" s="266"/>
      <c r="D162" s="266"/>
      <c r="E162" s="266"/>
    </row>
  </sheetData>
  <mergeCells count="40">
    <mergeCell ref="A141:E162"/>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 ref="A44:G44"/>
    <mergeCell ref="A29:G29"/>
    <mergeCell ref="A30:G31"/>
    <mergeCell ref="A32:G32"/>
    <mergeCell ref="A33:G34"/>
    <mergeCell ref="A35:G35"/>
    <mergeCell ref="A36:G37"/>
    <mergeCell ref="A38:G38"/>
    <mergeCell ref="A39:G40"/>
    <mergeCell ref="A41:G41"/>
    <mergeCell ref="A42:G42"/>
    <mergeCell ref="A43:G43"/>
    <mergeCell ref="A119:F119"/>
    <mergeCell ref="C126:D127"/>
    <mergeCell ref="A45:G46"/>
    <mergeCell ref="C52:E53"/>
    <mergeCell ref="C59:F60"/>
    <mergeCell ref="A63:G63"/>
    <mergeCell ref="A66:G66"/>
    <mergeCell ref="A68:G69"/>
    <mergeCell ref="A70:G71"/>
    <mergeCell ref="A72:G73"/>
    <mergeCell ref="A108:F109"/>
    <mergeCell ref="B110:D110"/>
  </mergeCells>
  <hyperlinks>
    <hyperlink ref="A121" location="'7'!A1" display="Ver Cuadro" xr:uid="{B11E8E12-5DA2-42BB-9DCD-F7E5C6247D48}"/>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5DD7-BE51-44ED-AEDF-FEFD96AC5092}">
  <dimension ref="A1:O97"/>
  <sheetViews>
    <sheetView showGridLines="0" zoomScale="85" zoomScaleNormal="85" workbookViewId="0">
      <pane ySplit="4" topLeftCell="A80" activePane="bottomLeft" state="frozen"/>
      <selection pane="bottomLeft" activeCell="J95" sqref="J95"/>
    </sheetView>
  </sheetViews>
  <sheetFormatPr baseColWidth="10" defaultColWidth="11.42578125" defaultRowHeight="15"/>
  <cols>
    <col min="1" max="1" width="24.42578125" style="187" customWidth="1"/>
    <col min="2" max="2" width="47.85546875" style="187" bestFit="1" customWidth="1"/>
    <col min="3" max="3" width="23.85546875" style="187" bestFit="1" customWidth="1"/>
    <col min="4" max="4" width="13.28515625" style="187" customWidth="1"/>
    <col min="5" max="5" width="19.7109375" style="187" customWidth="1"/>
    <col min="6" max="6" width="22.140625" style="187" bestFit="1" customWidth="1"/>
    <col min="7" max="7" width="11.42578125" style="187" bestFit="1" customWidth="1"/>
    <col min="8" max="9" width="17.140625" style="187" bestFit="1" customWidth="1"/>
    <col min="10" max="10" width="17.85546875" style="187" bestFit="1" customWidth="1"/>
    <col min="11" max="11" width="17.140625" style="187" bestFit="1" customWidth="1"/>
    <col min="12" max="16384" width="11.42578125" style="187"/>
  </cols>
  <sheetData>
    <row r="1" spans="1:15">
      <c r="A1" s="268" t="s">
        <v>150</v>
      </c>
      <c r="B1" s="268"/>
    </row>
    <row r="2" spans="1:15" ht="18.75">
      <c r="A2" s="269" t="str">
        <f>+"COMPOSICIÓN DE LAS INVERSIONES DEL FONDO MUTUO CORTO PLAZO GUARANÍES CORRESPONDIENTE AL "&amp;UPPER(TEXT(Indice!$N$3,"DD \D\E MMMM \D\E AAAA"))</f>
        <v>COMPOSICIÓN DE LAS INVERSIONES DEL FONDO MUTUO CORTO PLAZO GUARANÍES CORRESPONDIENTE AL 31 DE MARZO DE 2020</v>
      </c>
      <c r="B2" s="270"/>
      <c r="C2" s="270"/>
      <c r="D2" s="270"/>
      <c r="E2" s="270"/>
      <c r="F2" s="270"/>
      <c r="G2" s="270"/>
      <c r="H2" s="270"/>
      <c r="I2" s="270"/>
    </row>
    <row r="3" spans="1:15" ht="15" customHeight="1">
      <c r="A3"/>
      <c r="B3"/>
      <c r="C3"/>
      <c r="D3"/>
      <c r="E3"/>
      <c r="F3"/>
      <c r="G3"/>
      <c r="H3"/>
      <c r="I3"/>
      <c r="J3"/>
      <c r="K3"/>
      <c r="L3"/>
      <c r="M3"/>
      <c r="N3"/>
      <c r="O3"/>
    </row>
    <row r="4" spans="1:15" ht="56.25">
      <c r="A4" s="202" t="s">
        <v>151</v>
      </c>
      <c r="B4" s="202" t="s">
        <v>152</v>
      </c>
      <c r="C4" s="202" t="s">
        <v>170</v>
      </c>
      <c r="D4" s="202" t="s">
        <v>171</v>
      </c>
      <c r="E4" s="218" t="s">
        <v>172</v>
      </c>
      <c r="F4" s="202" t="s">
        <v>153</v>
      </c>
      <c r="G4" s="202" t="s">
        <v>173</v>
      </c>
      <c r="H4" s="202" t="s">
        <v>174</v>
      </c>
      <c r="I4" s="202" t="s">
        <v>175</v>
      </c>
      <c r="J4" s="202" t="s">
        <v>176</v>
      </c>
      <c r="K4" s="202" t="s">
        <v>177</v>
      </c>
      <c r="L4" s="202" t="s">
        <v>178</v>
      </c>
      <c r="M4" s="202" t="s">
        <v>179</v>
      </c>
      <c r="N4" s="202" t="s">
        <v>180</v>
      </c>
      <c r="O4" s="202" t="s">
        <v>181</v>
      </c>
    </row>
    <row r="5" spans="1:15" ht="16.5" customHeight="1">
      <c r="A5" s="188" t="s">
        <v>155</v>
      </c>
      <c r="B5" s="188" t="s">
        <v>159</v>
      </c>
      <c r="C5" s="188" t="s">
        <v>188</v>
      </c>
      <c r="D5" s="188" t="s">
        <v>183</v>
      </c>
      <c r="E5" s="219" t="s">
        <v>197</v>
      </c>
      <c r="F5" s="188" t="s">
        <v>198</v>
      </c>
      <c r="G5" s="188" t="s">
        <v>185</v>
      </c>
      <c r="H5" s="198">
        <v>1078274588</v>
      </c>
      <c r="I5" s="198">
        <v>805874327</v>
      </c>
      <c r="J5" s="198">
        <v>945609447.30700696</v>
      </c>
      <c r="K5" s="198">
        <v>1078274588</v>
      </c>
      <c r="L5" s="220">
        <v>0.1</v>
      </c>
      <c r="M5" s="221" t="s">
        <v>186</v>
      </c>
      <c r="N5" s="220">
        <f>+J5/$C$97</f>
        <v>2.0192379176734037E-2</v>
      </c>
      <c r="O5" s="220">
        <f t="shared" ref="O5:O36" si="0">+SUMIFS($N$7:$N$96,$B$7:$B$96,B5)</f>
        <v>8.9267650172297847E-2</v>
      </c>
    </row>
    <row r="6" spans="1:15" ht="16.5" customHeight="1">
      <c r="A6" s="188" t="s">
        <v>155</v>
      </c>
      <c r="B6" s="188" t="s">
        <v>159</v>
      </c>
      <c r="C6" s="188" t="s">
        <v>188</v>
      </c>
      <c r="D6" s="188" t="s">
        <v>183</v>
      </c>
      <c r="E6" s="219" t="s">
        <v>222</v>
      </c>
      <c r="F6" s="188" t="s">
        <v>223</v>
      </c>
      <c r="G6" s="188" t="s">
        <v>185</v>
      </c>
      <c r="H6" s="198">
        <v>232535644</v>
      </c>
      <c r="I6" s="198">
        <v>178334168</v>
      </c>
      <c r="J6" s="198">
        <v>200873557.813299</v>
      </c>
      <c r="K6" s="198">
        <v>232535644</v>
      </c>
      <c r="L6" s="220">
        <v>7.2499999999999995E-2</v>
      </c>
      <c r="M6" s="221" t="s">
        <v>186</v>
      </c>
      <c r="N6" s="220">
        <f t="shared" ref="N6:N69" si="1">+J6/$C$97</f>
        <v>4.2894189112610013E-3</v>
      </c>
      <c r="O6" s="220">
        <f t="shared" si="0"/>
        <v>8.9267650172297847E-2</v>
      </c>
    </row>
    <row r="7" spans="1:15" ht="16.5" customHeight="1">
      <c r="A7" s="188" t="s">
        <v>155</v>
      </c>
      <c r="B7" s="188" t="s">
        <v>199</v>
      </c>
      <c r="C7" s="188" t="s">
        <v>188</v>
      </c>
      <c r="D7" s="188" t="s">
        <v>183</v>
      </c>
      <c r="E7" s="219" t="s">
        <v>214</v>
      </c>
      <c r="F7" s="188" t="s">
        <v>215</v>
      </c>
      <c r="G7" s="188" t="s">
        <v>185</v>
      </c>
      <c r="H7" s="198">
        <v>330513698</v>
      </c>
      <c r="I7" s="198">
        <v>260266688</v>
      </c>
      <c r="J7" s="198">
        <v>301009787.24028897</v>
      </c>
      <c r="K7" s="198">
        <v>330513698</v>
      </c>
      <c r="L7" s="220">
        <v>8.2500000000000004E-2</v>
      </c>
      <c r="M7" s="221" t="s">
        <v>186</v>
      </c>
      <c r="N7" s="220">
        <f t="shared" si="1"/>
        <v>6.4277104857335477E-3</v>
      </c>
      <c r="O7" s="220">
        <f t="shared" si="0"/>
        <v>5.2696854293120349E-2</v>
      </c>
    </row>
    <row r="8" spans="1:15" ht="16.5" customHeight="1">
      <c r="A8" s="188" t="s">
        <v>157</v>
      </c>
      <c r="B8" s="188" t="s">
        <v>199</v>
      </c>
      <c r="C8" s="188" t="s">
        <v>188</v>
      </c>
      <c r="D8" s="188" t="s">
        <v>183</v>
      </c>
      <c r="E8" s="219" t="s">
        <v>208</v>
      </c>
      <c r="F8" s="188" t="s">
        <v>209</v>
      </c>
      <c r="G8" s="188" t="s">
        <v>185</v>
      </c>
      <c r="H8" s="198">
        <v>51721640</v>
      </c>
      <c r="I8" s="198">
        <v>27785603</v>
      </c>
      <c r="J8" s="198">
        <v>34920652.493682697</v>
      </c>
      <c r="K8" s="198">
        <v>51721640</v>
      </c>
      <c r="L8" s="220">
        <v>0.13750000000000001</v>
      </c>
      <c r="M8" s="221" t="s">
        <v>186</v>
      </c>
      <c r="N8" s="220">
        <f t="shared" si="1"/>
        <v>7.4568952146104363E-4</v>
      </c>
      <c r="O8" s="220">
        <f t="shared" si="0"/>
        <v>5.2696854293120349E-2</v>
      </c>
    </row>
    <row r="9" spans="1:15" ht="16.5" customHeight="1">
      <c r="A9" s="188" t="s">
        <v>157</v>
      </c>
      <c r="B9" s="188" t="s">
        <v>199</v>
      </c>
      <c r="C9" s="188" t="s">
        <v>188</v>
      </c>
      <c r="D9" s="188" t="s">
        <v>183</v>
      </c>
      <c r="E9" s="219" t="s">
        <v>200</v>
      </c>
      <c r="F9" s="188" t="s">
        <v>201</v>
      </c>
      <c r="G9" s="188" t="s">
        <v>185</v>
      </c>
      <c r="H9" s="198">
        <v>32079316</v>
      </c>
      <c r="I9" s="198">
        <v>15373999</v>
      </c>
      <c r="J9" s="198">
        <v>20269204.492910601</v>
      </c>
      <c r="K9" s="198">
        <v>32079316</v>
      </c>
      <c r="L9" s="220">
        <v>0.14249999999999999</v>
      </c>
      <c r="M9" s="221" t="s">
        <v>186</v>
      </c>
      <c r="N9" s="220">
        <f t="shared" si="1"/>
        <v>4.3282505678978448E-4</v>
      </c>
      <c r="O9" s="220">
        <f t="shared" si="0"/>
        <v>5.2696854293120349E-2</v>
      </c>
    </row>
    <row r="10" spans="1:15" ht="16.5" customHeight="1">
      <c r="A10" s="188" t="s">
        <v>155</v>
      </c>
      <c r="B10" s="188" t="s">
        <v>187</v>
      </c>
      <c r="C10" s="188" t="s">
        <v>188</v>
      </c>
      <c r="D10" s="188" t="s">
        <v>183</v>
      </c>
      <c r="E10" s="219" t="s">
        <v>216</v>
      </c>
      <c r="F10" s="188" t="s">
        <v>217</v>
      </c>
      <c r="G10" s="188" t="s">
        <v>185</v>
      </c>
      <c r="H10" s="198">
        <v>259601141</v>
      </c>
      <c r="I10" s="198">
        <v>176425027</v>
      </c>
      <c r="J10" s="198">
        <v>206119243.63059101</v>
      </c>
      <c r="K10" s="198">
        <v>259601141</v>
      </c>
      <c r="L10" s="222">
        <v>0.1</v>
      </c>
      <c r="M10" s="221" t="s">
        <v>186</v>
      </c>
      <c r="N10" s="220">
        <f t="shared" si="1"/>
        <v>4.4014343710963837E-3</v>
      </c>
      <c r="O10" s="220">
        <f t="shared" si="0"/>
        <v>7.5369907206377873E-2</v>
      </c>
    </row>
    <row r="11" spans="1:15" ht="16.5" customHeight="1">
      <c r="A11" s="188" t="s">
        <v>155</v>
      </c>
      <c r="B11" s="188" t="s">
        <v>187</v>
      </c>
      <c r="C11" s="188" t="s">
        <v>188</v>
      </c>
      <c r="D11" s="188" t="s">
        <v>183</v>
      </c>
      <c r="E11" s="219" t="s">
        <v>221</v>
      </c>
      <c r="F11" s="188" t="s">
        <v>218</v>
      </c>
      <c r="G11" s="188" t="s">
        <v>185</v>
      </c>
      <c r="H11" s="198">
        <v>821752737</v>
      </c>
      <c r="I11" s="198">
        <v>567356890</v>
      </c>
      <c r="J11" s="198">
        <v>660510660.04999804</v>
      </c>
      <c r="K11" s="198">
        <v>821752737</v>
      </c>
      <c r="L11" s="220">
        <v>0.16500000000000001</v>
      </c>
      <c r="M11" s="221" t="s">
        <v>186</v>
      </c>
      <c r="N11" s="220">
        <f t="shared" si="1"/>
        <v>1.4104429408978056E-2</v>
      </c>
      <c r="O11" s="220">
        <f t="shared" si="0"/>
        <v>7.5369907206377873E-2</v>
      </c>
    </row>
    <row r="12" spans="1:15" ht="16.5" customHeight="1">
      <c r="A12" s="188" t="s">
        <v>155</v>
      </c>
      <c r="B12" s="188" t="s">
        <v>187</v>
      </c>
      <c r="C12" s="188" t="s">
        <v>188</v>
      </c>
      <c r="D12" s="188" t="s">
        <v>183</v>
      </c>
      <c r="E12" s="219" t="s">
        <v>216</v>
      </c>
      <c r="F12" s="188" t="s">
        <v>218</v>
      </c>
      <c r="G12" s="188" t="s">
        <v>185</v>
      </c>
      <c r="H12" s="198">
        <v>798072823</v>
      </c>
      <c r="I12" s="198">
        <v>544720041</v>
      </c>
      <c r="J12" s="198">
        <v>636457363.02331901</v>
      </c>
      <c r="K12" s="198">
        <v>798072823</v>
      </c>
      <c r="L12" s="220">
        <v>0.12</v>
      </c>
      <c r="M12" s="221" t="s">
        <v>186</v>
      </c>
      <c r="N12" s="220">
        <f t="shared" si="1"/>
        <v>1.3590799500355088E-2</v>
      </c>
      <c r="O12" s="220">
        <f t="shared" si="0"/>
        <v>7.5369907206377873E-2</v>
      </c>
    </row>
    <row r="13" spans="1:15" ht="16.5" customHeight="1">
      <c r="A13" s="188" t="s">
        <v>155</v>
      </c>
      <c r="B13" s="188" t="s">
        <v>187</v>
      </c>
      <c r="C13" s="188" t="s">
        <v>188</v>
      </c>
      <c r="D13" s="188" t="s">
        <v>183</v>
      </c>
      <c r="E13" s="219" t="s">
        <v>202</v>
      </c>
      <c r="F13" s="188" t="s">
        <v>203</v>
      </c>
      <c r="G13" s="188" t="s">
        <v>185</v>
      </c>
      <c r="H13" s="198">
        <v>7967841</v>
      </c>
      <c r="I13" s="198">
        <v>6625212</v>
      </c>
      <c r="J13" s="198">
        <v>7617873.4758465895</v>
      </c>
      <c r="K13" s="198">
        <v>7967841</v>
      </c>
      <c r="L13" s="220">
        <v>0.08</v>
      </c>
      <c r="M13" s="221" t="s">
        <v>186</v>
      </c>
      <c r="N13" s="220">
        <f t="shared" si="1"/>
        <v>1.6267074126929504E-4</v>
      </c>
      <c r="O13" s="220">
        <f t="shared" si="0"/>
        <v>7.5369907206377873E-2</v>
      </c>
    </row>
    <row r="14" spans="1:15" ht="16.5" customHeight="1">
      <c r="A14" s="188" t="s">
        <v>155</v>
      </c>
      <c r="B14" s="188" t="s">
        <v>187</v>
      </c>
      <c r="C14" s="188" t="s">
        <v>188</v>
      </c>
      <c r="D14" s="188" t="s">
        <v>183</v>
      </c>
      <c r="E14" s="219" t="s">
        <v>202</v>
      </c>
      <c r="F14" s="188" t="s">
        <v>204</v>
      </c>
      <c r="G14" s="188" t="s">
        <v>185</v>
      </c>
      <c r="H14" s="198">
        <v>14015632</v>
      </c>
      <c r="I14" s="198">
        <v>11381956</v>
      </c>
      <c r="J14" s="198">
        <v>13255525.615990501</v>
      </c>
      <c r="K14" s="198">
        <v>14015632</v>
      </c>
      <c r="L14" s="220">
        <v>0.08</v>
      </c>
      <c r="M14" s="221" t="s">
        <v>186</v>
      </c>
      <c r="N14" s="220">
        <f t="shared" si="1"/>
        <v>2.8305618158454266E-4</v>
      </c>
      <c r="O14" s="220">
        <f t="shared" si="0"/>
        <v>7.5369907206377873E-2</v>
      </c>
    </row>
    <row r="15" spans="1:15" ht="16.5" customHeight="1">
      <c r="A15" s="188" t="s">
        <v>155</v>
      </c>
      <c r="B15" s="188" t="s">
        <v>187</v>
      </c>
      <c r="C15" s="188" t="s">
        <v>188</v>
      </c>
      <c r="D15" s="188" t="s">
        <v>183</v>
      </c>
      <c r="E15" s="219" t="s">
        <v>202</v>
      </c>
      <c r="F15" s="188" t="s">
        <v>205</v>
      </c>
      <c r="G15" s="188" t="s">
        <v>185</v>
      </c>
      <c r="H15" s="198">
        <v>12949818</v>
      </c>
      <c r="I15" s="198">
        <v>10571174</v>
      </c>
      <c r="J15" s="198">
        <v>12131504.1961293</v>
      </c>
      <c r="K15" s="198">
        <v>12949818</v>
      </c>
      <c r="L15" s="220">
        <v>7.0000000000000007E-2</v>
      </c>
      <c r="M15" s="221" t="s">
        <v>186</v>
      </c>
      <c r="N15" s="220">
        <f t="shared" si="1"/>
        <v>2.590540242697591E-4</v>
      </c>
      <c r="O15" s="220">
        <f t="shared" si="0"/>
        <v>7.5369907206377873E-2</v>
      </c>
    </row>
    <row r="16" spans="1:15" ht="16.5" customHeight="1">
      <c r="A16" s="188" t="s">
        <v>155</v>
      </c>
      <c r="B16" s="188" t="s">
        <v>187</v>
      </c>
      <c r="C16" s="188" t="s">
        <v>188</v>
      </c>
      <c r="D16" s="188" t="s">
        <v>183</v>
      </c>
      <c r="E16" s="219" t="s">
        <v>202</v>
      </c>
      <c r="F16" s="188" t="s">
        <v>206</v>
      </c>
      <c r="G16" s="188" t="s">
        <v>185</v>
      </c>
      <c r="H16" s="198">
        <v>7474581</v>
      </c>
      <c r="I16" s="198">
        <v>6026331</v>
      </c>
      <c r="J16" s="198">
        <v>7018307.1876112204</v>
      </c>
      <c r="K16" s="198">
        <v>7474581</v>
      </c>
      <c r="L16" s="220">
        <v>0.08</v>
      </c>
      <c r="M16" s="221" t="s">
        <v>186</v>
      </c>
      <c r="N16" s="220">
        <f t="shared" si="1"/>
        <v>1.4986770734433367E-4</v>
      </c>
      <c r="O16" s="220">
        <f t="shared" si="0"/>
        <v>7.5369907206377873E-2</v>
      </c>
    </row>
    <row r="17" spans="1:15" ht="16.5" customHeight="1">
      <c r="A17" s="188" t="s">
        <v>155</v>
      </c>
      <c r="B17" s="188" t="s">
        <v>187</v>
      </c>
      <c r="C17" s="188" t="s">
        <v>188</v>
      </c>
      <c r="D17" s="188" t="s">
        <v>183</v>
      </c>
      <c r="E17" s="219" t="s">
        <v>202</v>
      </c>
      <c r="F17" s="188" t="s">
        <v>207</v>
      </c>
      <c r="G17" s="188" t="s">
        <v>185</v>
      </c>
      <c r="H17" s="198">
        <v>8183647</v>
      </c>
      <c r="I17" s="198">
        <v>6697105</v>
      </c>
      <c r="J17" s="198">
        <v>7685600.0869744401</v>
      </c>
      <c r="K17" s="198">
        <v>8183647</v>
      </c>
      <c r="L17" s="220">
        <v>7.0000000000000007E-2</v>
      </c>
      <c r="M17" s="221" t="s">
        <v>186</v>
      </c>
      <c r="N17" s="220">
        <f t="shared" si="1"/>
        <v>1.6411696350844825E-4</v>
      </c>
      <c r="O17" s="220">
        <f t="shared" si="0"/>
        <v>7.5369907206377873E-2</v>
      </c>
    </row>
    <row r="18" spans="1:15" ht="16.5" customHeight="1">
      <c r="A18" s="188" t="s">
        <v>157</v>
      </c>
      <c r="B18" s="188" t="s">
        <v>187</v>
      </c>
      <c r="C18" s="188" t="s">
        <v>188</v>
      </c>
      <c r="D18" s="188" t="s">
        <v>183</v>
      </c>
      <c r="E18" s="219" t="s">
        <v>189</v>
      </c>
      <c r="F18" s="188" t="s">
        <v>190</v>
      </c>
      <c r="G18" s="188" t="s">
        <v>185</v>
      </c>
      <c r="H18" s="198">
        <v>118115068.4931</v>
      </c>
      <c r="I18" s="198">
        <v>85708609</v>
      </c>
      <c r="J18" s="198">
        <v>105944906.864338</v>
      </c>
      <c r="K18" s="198">
        <v>118115068.4931</v>
      </c>
      <c r="L18" s="220">
        <v>0.12</v>
      </c>
      <c r="M18" s="221" t="s">
        <v>186</v>
      </c>
      <c r="N18" s="220">
        <f t="shared" si="1"/>
        <v>2.2623290591490194E-3</v>
      </c>
      <c r="O18" s="220">
        <f t="shared" si="0"/>
        <v>7.5369907206377873E-2</v>
      </c>
    </row>
    <row r="19" spans="1:15" ht="16.5" customHeight="1">
      <c r="A19" s="188" t="s">
        <v>155</v>
      </c>
      <c r="B19" s="188" t="s">
        <v>187</v>
      </c>
      <c r="C19" s="188" t="s">
        <v>188</v>
      </c>
      <c r="D19" s="188" t="s">
        <v>183</v>
      </c>
      <c r="E19" s="219" t="s">
        <v>219</v>
      </c>
      <c r="F19" s="188" t="s">
        <v>220</v>
      </c>
      <c r="G19" s="188" t="s">
        <v>185</v>
      </c>
      <c r="H19" s="198">
        <v>121802868</v>
      </c>
      <c r="I19" s="198">
        <v>83697694</v>
      </c>
      <c r="J19" s="198">
        <v>97738501.579070196</v>
      </c>
      <c r="K19" s="198">
        <v>121802868</v>
      </c>
      <c r="L19" s="220">
        <v>0.12</v>
      </c>
      <c r="M19" s="221" t="s">
        <v>186</v>
      </c>
      <c r="N19" s="220">
        <f t="shared" si="1"/>
        <v>2.0870909122904019E-3</v>
      </c>
      <c r="O19" s="220">
        <f t="shared" si="0"/>
        <v>7.5369907206377873E-2</v>
      </c>
    </row>
    <row r="20" spans="1:15" ht="16.5" customHeight="1">
      <c r="A20" s="188" t="s">
        <v>155</v>
      </c>
      <c r="B20" s="188" t="s">
        <v>160</v>
      </c>
      <c r="C20" s="188" t="s">
        <v>182</v>
      </c>
      <c r="D20" s="188" t="s">
        <v>183</v>
      </c>
      <c r="E20" s="219" t="s">
        <v>210</v>
      </c>
      <c r="F20" s="188" t="s">
        <v>211</v>
      </c>
      <c r="G20" s="188" t="s">
        <v>185</v>
      </c>
      <c r="H20" s="198">
        <v>226876712</v>
      </c>
      <c r="I20" s="198">
        <v>17417545</v>
      </c>
      <c r="J20" s="198">
        <v>208118297.580789</v>
      </c>
      <c r="K20" s="198">
        <v>226876712</v>
      </c>
      <c r="L20" s="220">
        <v>0.09</v>
      </c>
      <c r="M20" s="221" t="s">
        <v>186</v>
      </c>
      <c r="N20" s="220">
        <f t="shared" si="1"/>
        <v>4.4441218204150246E-3</v>
      </c>
      <c r="O20" s="220">
        <f t="shared" si="0"/>
        <v>4.3208504603011871E-2</v>
      </c>
    </row>
    <row r="21" spans="1:15" ht="16.5" customHeight="1">
      <c r="A21" s="188" t="s">
        <v>155</v>
      </c>
      <c r="B21" s="188" t="s">
        <v>161</v>
      </c>
      <c r="C21" s="188" t="s">
        <v>182</v>
      </c>
      <c r="D21" s="188" t="s">
        <v>183</v>
      </c>
      <c r="E21" s="219" t="s">
        <v>212</v>
      </c>
      <c r="F21" s="188" t="s">
        <v>213</v>
      </c>
      <c r="G21" s="188" t="s">
        <v>185</v>
      </c>
      <c r="H21" s="198">
        <v>262904124</v>
      </c>
      <c r="I21" s="198">
        <v>175889110</v>
      </c>
      <c r="J21" s="198">
        <v>207372061.14630601</v>
      </c>
      <c r="K21" s="198">
        <v>262904124</v>
      </c>
      <c r="L21" s="220">
        <v>0.1</v>
      </c>
      <c r="M21" s="221" t="s">
        <v>186</v>
      </c>
      <c r="N21" s="220">
        <f t="shared" si="1"/>
        <v>4.4281868177736203E-3</v>
      </c>
      <c r="O21" s="220">
        <f t="shared" si="0"/>
        <v>3.9930621997200696E-2</v>
      </c>
    </row>
    <row r="22" spans="1:15" ht="16.5" customHeight="1">
      <c r="A22" s="188" t="s">
        <v>166</v>
      </c>
      <c r="B22" s="188" t="s">
        <v>194</v>
      </c>
      <c r="C22" s="188" t="s">
        <v>195</v>
      </c>
      <c r="D22" s="188" t="s">
        <v>183</v>
      </c>
      <c r="E22" s="219" t="s">
        <v>192</v>
      </c>
      <c r="F22" s="188" t="s">
        <v>196</v>
      </c>
      <c r="G22" s="188" t="s">
        <v>185</v>
      </c>
      <c r="H22" s="198">
        <v>103024657.5342</v>
      </c>
      <c r="I22" s="198">
        <v>81838376.154355749</v>
      </c>
      <c r="J22" s="198">
        <v>101160152.15054999</v>
      </c>
      <c r="K22" s="198">
        <v>103024657.5342</v>
      </c>
      <c r="L22" s="220">
        <v>0.12</v>
      </c>
      <c r="M22" s="221" t="s">
        <v>186</v>
      </c>
      <c r="N22" s="220">
        <f t="shared" si="1"/>
        <v>2.1601562416886785E-3</v>
      </c>
      <c r="O22" s="220">
        <f t="shared" si="0"/>
        <v>4.5741669420265883E-2</v>
      </c>
    </row>
    <row r="23" spans="1:15" ht="16.5" customHeight="1">
      <c r="A23" s="188" t="s">
        <v>155</v>
      </c>
      <c r="B23" s="188" t="s">
        <v>156</v>
      </c>
      <c r="C23" s="188" t="s">
        <v>182</v>
      </c>
      <c r="D23" s="188" t="s">
        <v>183</v>
      </c>
      <c r="E23" s="219" t="s">
        <v>299</v>
      </c>
      <c r="F23" s="188" t="s">
        <v>184</v>
      </c>
      <c r="G23" s="188" t="s">
        <v>185</v>
      </c>
      <c r="H23" s="198">
        <v>257191774</v>
      </c>
      <c r="I23" s="198">
        <v>204216720</v>
      </c>
      <c r="J23" s="198">
        <v>251836994.92295399</v>
      </c>
      <c r="K23" s="198">
        <v>257191774</v>
      </c>
      <c r="L23" s="220">
        <v>0.1</v>
      </c>
      <c r="M23" s="221" t="s">
        <v>186</v>
      </c>
      <c r="N23" s="220">
        <f t="shared" si="1"/>
        <v>5.3776832567563647E-3</v>
      </c>
      <c r="O23" s="220">
        <f t="shared" si="0"/>
        <v>8.6643997046965231E-3</v>
      </c>
    </row>
    <row r="24" spans="1:15" ht="16.5" customHeight="1">
      <c r="A24" s="188" t="s">
        <v>155</v>
      </c>
      <c r="B24" s="188" t="s">
        <v>156</v>
      </c>
      <c r="C24" s="188" t="s">
        <v>182</v>
      </c>
      <c r="D24" s="188" t="s">
        <v>183</v>
      </c>
      <c r="E24" s="219" t="s">
        <v>189</v>
      </c>
      <c r="F24" s="188" t="s">
        <v>191</v>
      </c>
      <c r="G24" s="188" t="s">
        <v>185</v>
      </c>
      <c r="H24" s="198">
        <v>157931508</v>
      </c>
      <c r="I24" s="198">
        <v>124397633</v>
      </c>
      <c r="J24" s="198">
        <v>153916985.04614899</v>
      </c>
      <c r="K24" s="198">
        <v>157931508</v>
      </c>
      <c r="L24" s="220">
        <v>0.1</v>
      </c>
      <c r="M24" s="221" t="s">
        <v>186</v>
      </c>
      <c r="N24" s="220">
        <f t="shared" si="1"/>
        <v>3.2867164479401588E-3</v>
      </c>
      <c r="O24" s="220">
        <f t="shared" si="0"/>
        <v>8.6643997046965231E-3</v>
      </c>
    </row>
    <row r="25" spans="1:15" ht="16.5" customHeight="1">
      <c r="A25" s="188" t="s">
        <v>155</v>
      </c>
      <c r="B25" s="188" t="s">
        <v>162</v>
      </c>
      <c r="C25" s="188" t="s">
        <v>188</v>
      </c>
      <c r="D25" s="188" t="s">
        <v>183</v>
      </c>
      <c r="E25" s="219" t="s">
        <v>224</v>
      </c>
      <c r="F25" s="188" t="s">
        <v>225</v>
      </c>
      <c r="G25" s="188" t="s">
        <v>185</v>
      </c>
      <c r="H25" s="198">
        <v>171059177</v>
      </c>
      <c r="I25" s="198">
        <v>131111541</v>
      </c>
      <c r="J25" s="198">
        <v>150452045.83878699</v>
      </c>
      <c r="K25" s="198">
        <v>171059177</v>
      </c>
      <c r="L25" s="220">
        <v>9.1999999999999998E-2</v>
      </c>
      <c r="M25" s="221" t="s">
        <v>186</v>
      </c>
      <c r="N25" s="220">
        <f t="shared" si="1"/>
        <v>3.212726740562933E-3</v>
      </c>
      <c r="O25" s="220">
        <f t="shared" si="0"/>
        <v>1.0728372094938952E-2</v>
      </c>
    </row>
    <row r="26" spans="1:15" ht="16.5" customHeight="1">
      <c r="A26" s="188" t="s">
        <v>226</v>
      </c>
      <c r="B26" s="188" t="s">
        <v>159</v>
      </c>
      <c r="C26" s="188" t="s">
        <v>188</v>
      </c>
      <c r="D26" s="188" t="s">
        <v>183</v>
      </c>
      <c r="E26" s="219" t="s">
        <v>227</v>
      </c>
      <c r="F26" s="188" t="s">
        <v>228</v>
      </c>
      <c r="G26" s="188" t="s">
        <v>185</v>
      </c>
      <c r="H26" s="198">
        <v>406333971.99993998</v>
      </c>
      <c r="I26" s="198">
        <v>331021802</v>
      </c>
      <c r="J26" s="198">
        <v>367172855.415685</v>
      </c>
      <c r="K26" s="198">
        <v>406333971.99993998</v>
      </c>
      <c r="L26" s="220">
        <v>7.2499999999999995E-2</v>
      </c>
      <c r="M26" s="221" t="s">
        <v>186</v>
      </c>
      <c r="N26" s="220">
        <f t="shared" si="1"/>
        <v>7.8405451014392762E-3</v>
      </c>
      <c r="O26" s="220">
        <f t="shared" si="0"/>
        <v>8.9267650172297847E-2</v>
      </c>
    </row>
    <row r="27" spans="1:15" ht="16.5" customHeight="1">
      <c r="A27" s="188" t="s">
        <v>155</v>
      </c>
      <c r="B27" s="188" t="s">
        <v>163</v>
      </c>
      <c r="C27" s="188" t="s">
        <v>182</v>
      </c>
      <c r="D27" s="188" t="s">
        <v>183</v>
      </c>
      <c r="E27" s="219" t="s">
        <v>325</v>
      </c>
      <c r="F27" s="188" t="s">
        <v>229</v>
      </c>
      <c r="G27" s="188" t="s">
        <v>185</v>
      </c>
      <c r="H27" s="198">
        <v>327739727</v>
      </c>
      <c r="I27" s="198">
        <v>265816523</v>
      </c>
      <c r="J27" s="198">
        <v>301090148.21471697</v>
      </c>
      <c r="K27" s="198">
        <v>327739727</v>
      </c>
      <c r="L27" s="220">
        <v>0.09</v>
      </c>
      <c r="M27" s="221" t="s">
        <v>186</v>
      </c>
      <c r="N27" s="220">
        <f t="shared" si="1"/>
        <v>6.4294264999625542E-3</v>
      </c>
      <c r="O27" s="220">
        <f t="shared" si="0"/>
        <v>1.7465095268601086E-2</v>
      </c>
    </row>
    <row r="28" spans="1:15" ht="16.5" customHeight="1">
      <c r="A28" s="188" t="s">
        <v>226</v>
      </c>
      <c r="B28" s="188" t="s">
        <v>159</v>
      </c>
      <c r="C28" s="188" t="s">
        <v>188</v>
      </c>
      <c r="D28" s="188" t="s">
        <v>183</v>
      </c>
      <c r="E28" s="219" t="s">
        <v>230</v>
      </c>
      <c r="F28" s="188" t="s">
        <v>231</v>
      </c>
      <c r="G28" s="188" t="s">
        <v>185</v>
      </c>
      <c r="H28" s="198">
        <v>82658905</v>
      </c>
      <c r="I28" s="198">
        <v>46121298</v>
      </c>
      <c r="J28" s="198">
        <v>51734929.619570799</v>
      </c>
      <c r="K28" s="198">
        <v>82658905</v>
      </c>
      <c r="L28" s="220">
        <v>0.09</v>
      </c>
      <c r="M28" s="221" t="s">
        <v>186</v>
      </c>
      <c r="N28" s="220">
        <f t="shared" si="1"/>
        <v>1.1047386619656516E-3</v>
      </c>
      <c r="O28" s="220">
        <f t="shared" si="0"/>
        <v>8.9267650172297847E-2</v>
      </c>
    </row>
    <row r="29" spans="1:15" ht="16.5" customHeight="1">
      <c r="A29" s="188" t="s">
        <v>155</v>
      </c>
      <c r="B29" s="188" t="s">
        <v>199</v>
      </c>
      <c r="C29" s="188" t="s">
        <v>188</v>
      </c>
      <c r="D29" s="188" t="s">
        <v>183</v>
      </c>
      <c r="E29" s="219" t="s">
        <v>232</v>
      </c>
      <c r="F29" s="188" t="s">
        <v>233</v>
      </c>
      <c r="G29" s="188" t="s">
        <v>185</v>
      </c>
      <c r="H29" s="198">
        <v>109682192</v>
      </c>
      <c r="I29" s="198">
        <v>91743933</v>
      </c>
      <c r="J29" s="198">
        <v>102294570.45132001</v>
      </c>
      <c r="K29" s="198">
        <v>109682192</v>
      </c>
      <c r="L29" s="220">
        <v>9.5000000000000001E-2</v>
      </c>
      <c r="M29" s="221" t="s">
        <v>186</v>
      </c>
      <c r="N29" s="220">
        <f t="shared" si="1"/>
        <v>2.1843804121846585E-3</v>
      </c>
      <c r="O29" s="220">
        <f t="shared" si="0"/>
        <v>5.2696854293120349E-2</v>
      </c>
    </row>
    <row r="30" spans="1:15" ht="16.5" customHeight="1">
      <c r="A30" s="188" t="s">
        <v>155</v>
      </c>
      <c r="B30" s="188" t="s">
        <v>234</v>
      </c>
      <c r="C30" s="188" t="s">
        <v>182</v>
      </c>
      <c r="D30" s="188" t="s">
        <v>183</v>
      </c>
      <c r="E30" s="219" t="s">
        <v>232</v>
      </c>
      <c r="F30" s="188" t="s">
        <v>235</v>
      </c>
      <c r="G30" s="188" t="s">
        <v>185</v>
      </c>
      <c r="H30" s="198">
        <v>550091324</v>
      </c>
      <c r="I30" s="198">
        <v>455783519</v>
      </c>
      <c r="J30" s="198">
        <v>512306784.948672</v>
      </c>
      <c r="K30" s="198">
        <v>550091324</v>
      </c>
      <c r="L30" s="220">
        <v>0.1</v>
      </c>
      <c r="M30" s="221" t="s">
        <v>186</v>
      </c>
      <c r="N30" s="220">
        <f t="shared" si="1"/>
        <v>1.0939709714150687E-2</v>
      </c>
      <c r="O30" s="220">
        <f t="shared" si="0"/>
        <v>6.2761302617671821E-2</v>
      </c>
    </row>
    <row r="31" spans="1:15" ht="16.5" customHeight="1">
      <c r="A31" s="188" t="s">
        <v>155</v>
      </c>
      <c r="B31" s="188" t="s">
        <v>160</v>
      </c>
      <c r="C31" s="188" t="s">
        <v>182</v>
      </c>
      <c r="D31" s="188" t="s">
        <v>183</v>
      </c>
      <c r="E31" s="219" t="s">
        <v>232</v>
      </c>
      <c r="F31" s="188" t="s">
        <v>236</v>
      </c>
      <c r="G31" s="188" t="s">
        <v>185</v>
      </c>
      <c r="H31" s="198">
        <v>112744382</v>
      </c>
      <c r="I31" s="198">
        <v>88637844</v>
      </c>
      <c r="J31" s="198">
        <v>100253313.86655</v>
      </c>
      <c r="K31" s="198">
        <v>112744382</v>
      </c>
      <c r="L31" s="220">
        <v>9.0499999999999997E-2</v>
      </c>
      <c r="M31" s="221" t="s">
        <v>186</v>
      </c>
      <c r="N31" s="220">
        <f t="shared" si="1"/>
        <v>2.1407917751695938E-3</v>
      </c>
      <c r="O31" s="220">
        <f t="shared" si="0"/>
        <v>4.3208504603011871E-2</v>
      </c>
    </row>
    <row r="32" spans="1:15" ht="16.5" customHeight="1">
      <c r="A32" s="188" t="s">
        <v>166</v>
      </c>
      <c r="B32" s="188" t="s">
        <v>194</v>
      </c>
      <c r="C32" s="188" t="s">
        <v>195</v>
      </c>
      <c r="D32" s="188" t="s">
        <v>183</v>
      </c>
      <c r="E32" s="219" t="s">
        <v>237</v>
      </c>
      <c r="F32" s="188" t="s">
        <v>238</v>
      </c>
      <c r="G32" s="188" t="s">
        <v>185</v>
      </c>
      <c r="H32" s="198">
        <v>1281906849.3192</v>
      </c>
      <c r="I32" s="198">
        <v>704471293</v>
      </c>
      <c r="J32" s="198">
        <v>804537673.378039</v>
      </c>
      <c r="K32" s="198">
        <v>1281906849.3192</v>
      </c>
      <c r="L32" s="220">
        <v>0.105</v>
      </c>
      <c r="M32" s="221" t="s">
        <v>186</v>
      </c>
      <c r="N32" s="220">
        <f t="shared" si="1"/>
        <v>1.7179957126149985E-2</v>
      </c>
      <c r="O32" s="220">
        <f t="shared" si="0"/>
        <v>4.5741669420265883E-2</v>
      </c>
    </row>
    <row r="33" spans="1:15" ht="16.5" customHeight="1">
      <c r="A33" s="188" t="s">
        <v>226</v>
      </c>
      <c r="B33" s="188" t="s">
        <v>159</v>
      </c>
      <c r="C33" s="188" t="s">
        <v>188</v>
      </c>
      <c r="D33" s="188" t="s">
        <v>183</v>
      </c>
      <c r="E33" s="219" t="s">
        <v>239</v>
      </c>
      <c r="F33" s="188" t="s">
        <v>231</v>
      </c>
      <c r="G33" s="188" t="s">
        <v>185</v>
      </c>
      <c r="H33" s="198">
        <v>165317810</v>
      </c>
      <c r="I33" s="198">
        <v>93064820</v>
      </c>
      <c r="J33" s="198">
        <v>103552184.637777</v>
      </c>
      <c r="K33" s="198">
        <v>165317810</v>
      </c>
      <c r="L33" s="220">
        <v>0.09</v>
      </c>
      <c r="M33" s="221" t="s">
        <v>186</v>
      </c>
      <c r="N33" s="220">
        <f t="shared" si="1"/>
        <v>2.211235286132142E-3</v>
      </c>
      <c r="O33" s="220">
        <f t="shared" si="0"/>
        <v>8.9267650172297847E-2</v>
      </c>
    </row>
    <row r="34" spans="1:15" ht="16.5" customHeight="1">
      <c r="A34" s="188" t="s">
        <v>166</v>
      </c>
      <c r="B34" s="188" t="s">
        <v>194</v>
      </c>
      <c r="C34" s="188" t="s">
        <v>195</v>
      </c>
      <c r="D34" s="188" t="s">
        <v>183</v>
      </c>
      <c r="E34" s="219" t="s">
        <v>246</v>
      </c>
      <c r="F34" s="188" t="s">
        <v>238</v>
      </c>
      <c r="G34" s="188" t="s">
        <v>185</v>
      </c>
      <c r="H34" s="198">
        <v>128190684.93192001</v>
      </c>
      <c r="I34" s="198">
        <v>70588824</v>
      </c>
      <c r="J34" s="198">
        <v>80455182.848187402</v>
      </c>
      <c r="K34" s="198">
        <v>128190684.93192001</v>
      </c>
      <c r="L34" s="220">
        <v>0.105</v>
      </c>
      <c r="M34" s="221" t="s">
        <v>186</v>
      </c>
      <c r="N34" s="220">
        <f t="shared" si="1"/>
        <v>1.718025939176793E-3</v>
      </c>
      <c r="O34" s="220">
        <f t="shared" si="0"/>
        <v>4.5741669420265883E-2</v>
      </c>
    </row>
    <row r="35" spans="1:15" ht="16.5" customHeight="1">
      <c r="A35" s="188" t="s">
        <v>155</v>
      </c>
      <c r="B35" s="188" t="s">
        <v>234</v>
      </c>
      <c r="C35" s="188" t="s">
        <v>182</v>
      </c>
      <c r="D35" s="188" t="s">
        <v>183</v>
      </c>
      <c r="E35" s="219" t="s">
        <v>240</v>
      </c>
      <c r="F35" s="188" t="s">
        <v>241</v>
      </c>
      <c r="G35" s="188" t="s">
        <v>185</v>
      </c>
      <c r="H35" s="198">
        <v>163136988</v>
      </c>
      <c r="I35" s="198">
        <v>135540508</v>
      </c>
      <c r="J35" s="198">
        <v>151090359.18526301</v>
      </c>
      <c r="K35" s="198">
        <v>163136988</v>
      </c>
      <c r="L35" s="220">
        <v>8.7499999999999994E-2</v>
      </c>
      <c r="M35" s="221" t="s">
        <v>186</v>
      </c>
      <c r="N35" s="220">
        <f t="shared" si="1"/>
        <v>3.2263571724101617E-3</v>
      </c>
      <c r="O35" s="220">
        <f t="shared" si="0"/>
        <v>6.2761302617671821E-2</v>
      </c>
    </row>
    <row r="36" spans="1:15" ht="16.5" customHeight="1">
      <c r="A36" s="188" t="s">
        <v>155</v>
      </c>
      <c r="B36" s="188" t="s">
        <v>160</v>
      </c>
      <c r="C36" s="188" t="s">
        <v>182</v>
      </c>
      <c r="D36" s="188" t="s">
        <v>183</v>
      </c>
      <c r="E36" s="219" t="s">
        <v>242</v>
      </c>
      <c r="F36" s="188" t="s">
        <v>236</v>
      </c>
      <c r="G36" s="188" t="s">
        <v>185</v>
      </c>
      <c r="H36" s="198">
        <v>56372191</v>
      </c>
      <c r="I36" s="198">
        <v>45509325</v>
      </c>
      <c r="J36" s="198">
        <v>50309932.221261904</v>
      </c>
      <c r="K36" s="198">
        <v>56372191</v>
      </c>
      <c r="L36" s="220">
        <v>9.0499999999999997E-2</v>
      </c>
      <c r="M36" s="221" t="s">
        <v>186</v>
      </c>
      <c r="N36" s="220">
        <f t="shared" si="1"/>
        <v>1.0743095161121936E-3</v>
      </c>
      <c r="O36" s="220">
        <f t="shared" si="0"/>
        <v>4.3208504603011871E-2</v>
      </c>
    </row>
    <row r="37" spans="1:15" ht="16.5" customHeight="1">
      <c r="A37" s="188" t="s">
        <v>155</v>
      </c>
      <c r="B37" s="188" t="s">
        <v>161</v>
      </c>
      <c r="C37" s="188" t="s">
        <v>182</v>
      </c>
      <c r="D37" s="188" t="s">
        <v>183</v>
      </c>
      <c r="E37" s="219" t="s">
        <v>242</v>
      </c>
      <c r="F37" s="188" t="s">
        <v>243</v>
      </c>
      <c r="G37" s="188" t="s">
        <v>185</v>
      </c>
      <c r="H37" s="198">
        <v>69549998</v>
      </c>
      <c r="I37" s="198">
        <v>44092213</v>
      </c>
      <c r="J37" s="198">
        <v>50019574.330978297</v>
      </c>
      <c r="K37" s="198">
        <v>69549998</v>
      </c>
      <c r="L37" s="220">
        <v>0.115</v>
      </c>
      <c r="M37" s="221" t="s">
        <v>186</v>
      </c>
      <c r="N37" s="220">
        <f t="shared" si="1"/>
        <v>1.0681092643758554E-3</v>
      </c>
      <c r="O37" s="220">
        <f t="shared" ref="O37:O68" si="2">+SUMIFS($N$7:$N$96,$B$7:$B$96,B37)</f>
        <v>3.9930621997200696E-2</v>
      </c>
    </row>
    <row r="38" spans="1:15" ht="16.5" customHeight="1">
      <c r="A38" s="188" t="s">
        <v>155</v>
      </c>
      <c r="B38" s="188" t="s">
        <v>199</v>
      </c>
      <c r="C38" s="188" t="s">
        <v>188</v>
      </c>
      <c r="D38" s="188" t="s">
        <v>183</v>
      </c>
      <c r="E38" s="219" t="s">
        <v>244</v>
      </c>
      <c r="F38" s="188" t="s">
        <v>245</v>
      </c>
      <c r="G38" s="188" t="s">
        <v>185</v>
      </c>
      <c r="H38" s="198">
        <v>619052048</v>
      </c>
      <c r="I38" s="198">
        <v>552412066</v>
      </c>
      <c r="J38" s="198">
        <v>604614471.24873805</v>
      </c>
      <c r="K38" s="198">
        <v>619052048</v>
      </c>
      <c r="L38" s="220">
        <v>9.5000000000000001E-2</v>
      </c>
      <c r="M38" s="221" t="s">
        <v>186</v>
      </c>
      <c r="N38" s="220">
        <f t="shared" si="1"/>
        <v>1.291083194437604E-2</v>
      </c>
      <c r="O38" s="220">
        <f t="shared" si="2"/>
        <v>5.2696854293120349E-2</v>
      </c>
    </row>
    <row r="39" spans="1:15" ht="16.5" customHeight="1">
      <c r="A39" s="188" t="s">
        <v>155</v>
      </c>
      <c r="B39" s="188" t="s">
        <v>199</v>
      </c>
      <c r="C39" s="188" t="s">
        <v>188</v>
      </c>
      <c r="D39" s="188" t="s">
        <v>183</v>
      </c>
      <c r="E39" s="219" t="s">
        <v>248</v>
      </c>
      <c r="F39" s="188" t="s">
        <v>249</v>
      </c>
      <c r="G39" s="188" t="s">
        <v>185</v>
      </c>
      <c r="H39" s="198">
        <v>521150689</v>
      </c>
      <c r="I39" s="198">
        <v>464687185</v>
      </c>
      <c r="J39" s="198">
        <v>501028898.56232101</v>
      </c>
      <c r="K39" s="198">
        <v>521150689</v>
      </c>
      <c r="L39" s="220">
        <v>0.08</v>
      </c>
      <c r="M39" s="221" t="s">
        <v>186</v>
      </c>
      <c r="N39" s="220">
        <f t="shared" si="1"/>
        <v>1.0698883695677766E-2</v>
      </c>
      <c r="O39" s="220">
        <f t="shared" si="2"/>
        <v>5.2696854293120349E-2</v>
      </c>
    </row>
    <row r="40" spans="1:15" ht="16.5" customHeight="1">
      <c r="A40" s="188" t="s">
        <v>166</v>
      </c>
      <c r="B40" s="188" t="s">
        <v>194</v>
      </c>
      <c r="C40" s="188" t="s">
        <v>195</v>
      </c>
      <c r="D40" s="188" t="s">
        <v>183</v>
      </c>
      <c r="E40" s="219" t="s">
        <v>250</v>
      </c>
      <c r="F40" s="188" t="s">
        <v>238</v>
      </c>
      <c r="G40" s="188" t="s">
        <v>185</v>
      </c>
      <c r="H40" s="198">
        <v>339705315.06958801</v>
      </c>
      <c r="I40" s="198">
        <v>193991734</v>
      </c>
      <c r="J40" s="198">
        <v>213216556.57702699</v>
      </c>
      <c r="K40" s="198">
        <v>339705315.06958801</v>
      </c>
      <c r="L40" s="220">
        <v>0.105</v>
      </c>
      <c r="M40" s="221" t="s">
        <v>186</v>
      </c>
      <c r="N40" s="220">
        <f t="shared" si="1"/>
        <v>4.5529891536321499E-3</v>
      </c>
      <c r="O40" s="220">
        <f t="shared" si="2"/>
        <v>4.5741669420265883E-2</v>
      </c>
    </row>
    <row r="41" spans="1:15" ht="16.5" customHeight="1">
      <c r="A41" s="188" t="s">
        <v>226</v>
      </c>
      <c r="B41" s="188" t="s">
        <v>269</v>
      </c>
      <c r="C41" s="188" t="s">
        <v>188</v>
      </c>
      <c r="D41" s="188" t="s">
        <v>183</v>
      </c>
      <c r="E41" s="219" t="s">
        <v>270</v>
      </c>
      <c r="F41" s="188" t="s">
        <v>271</v>
      </c>
      <c r="G41" s="188" t="s">
        <v>185</v>
      </c>
      <c r="H41" s="198">
        <v>4378858356.14748</v>
      </c>
      <c r="I41" s="198">
        <v>3172595743</v>
      </c>
      <c r="J41" s="198">
        <v>3419818398.6340899</v>
      </c>
      <c r="K41" s="198">
        <v>4378858356.14748</v>
      </c>
      <c r="L41" s="220">
        <v>0.09</v>
      </c>
      <c r="M41" s="221" t="s">
        <v>186</v>
      </c>
      <c r="N41" s="220">
        <f t="shared" si="1"/>
        <v>7.3026205498950961E-2</v>
      </c>
      <c r="O41" s="220">
        <f t="shared" si="2"/>
        <v>8.1428166604084029E-2</v>
      </c>
    </row>
    <row r="42" spans="1:15" ht="16.5" customHeight="1">
      <c r="A42" s="188" t="s">
        <v>155</v>
      </c>
      <c r="B42" s="188" t="s">
        <v>199</v>
      </c>
      <c r="C42" s="188" t="s">
        <v>188</v>
      </c>
      <c r="D42" s="188" t="s">
        <v>183</v>
      </c>
      <c r="E42" s="219" t="s">
        <v>262</v>
      </c>
      <c r="F42" s="188" t="s">
        <v>264</v>
      </c>
      <c r="G42" s="188" t="s">
        <v>185</v>
      </c>
      <c r="H42" s="198">
        <v>118999999</v>
      </c>
      <c r="I42" s="198">
        <v>96058417</v>
      </c>
      <c r="J42" s="198">
        <v>102015820.172197</v>
      </c>
      <c r="K42" s="198">
        <v>118999999</v>
      </c>
      <c r="L42" s="220">
        <v>9.5000000000000001E-2</v>
      </c>
      <c r="M42" s="221" t="s">
        <v>186</v>
      </c>
      <c r="N42" s="220">
        <f t="shared" si="1"/>
        <v>2.178428027352102E-3</v>
      </c>
      <c r="O42" s="220">
        <f t="shared" si="2"/>
        <v>5.2696854293120349E-2</v>
      </c>
    </row>
    <row r="43" spans="1:15" ht="16.5" customHeight="1">
      <c r="A43" s="188" t="s">
        <v>155</v>
      </c>
      <c r="B43" s="188" t="s">
        <v>161</v>
      </c>
      <c r="C43" s="188" t="s">
        <v>182</v>
      </c>
      <c r="D43" s="188" t="s">
        <v>183</v>
      </c>
      <c r="E43" s="219" t="s">
        <v>265</v>
      </c>
      <c r="F43" s="188" t="s">
        <v>266</v>
      </c>
      <c r="G43" s="188" t="s">
        <v>185</v>
      </c>
      <c r="H43" s="198">
        <v>145933699</v>
      </c>
      <c r="I43" s="198">
        <v>136601335</v>
      </c>
      <c r="J43" s="198">
        <v>142742932.74890599</v>
      </c>
      <c r="K43" s="198">
        <v>145933699</v>
      </c>
      <c r="L43" s="220">
        <v>8.5000000000000006E-2</v>
      </c>
      <c r="M43" s="221" t="s">
        <v>186</v>
      </c>
      <c r="N43" s="220">
        <f t="shared" si="1"/>
        <v>3.0481076844922489E-3</v>
      </c>
      <c r="O43" s="220">
        <f t="shared" si="2"/>
        <v>3.9930621997200696E-2</v>
      </c>
    </row>
    <row r="44" spans="1:15" ht="16.5" customHeight="1">
      <c r="A44" s="188" t="s">
        <v>155</v>
      </c>
      <c r="B44" s="188" t="s">
        <v>161</v>
      </c>
      <c r="C44" s="188" t="s">
        <v>182</v>
      </c>
      <c r="D44" s="188" t="s">
        <v>183</v>
      </c>
      <c r="E44" s="219" t="s">
        <v>265</v>
      </c>
      <c r="F44" s="188" t="s">
        <v>267</v>
      </c>
      <c r="G44" s="188" t="s">
        <v>185</v>
      </c>
      <c r="H44" s="198">
        <v>156095752</v>
      </c>
      <c r="I44" s="198">
        <v>145954354</v>
      </c>
      <c r="J44" s="198">
        <v>152512762.376784</v>
      </c>
      <c r="K44" s="198">
        <v>156095752</v>
      </c>
      <c r="L44" s="220">
        <v>8.1500000000000003E-2</v>
      </c>
      <c r="M44" s="221" t="s">
        <v>186</v>
      </c>
      <c r="N44" s="220">
        <f t="shared" si="1"/>
        <v>3.2567309220244288E-3</v>
      </c>
      <c r="O44" s="220">
        <f t="shared" si="2"/>
        <v>3.9930621997200696E-2</v>
      </c>
    </row>
    <row r="45" spans="1:15" ht="16.5" customHeight="1">
      <c r="A45" s="188" t="s">
        <v>155</v>
      </c>
      <c r="B45" s="188" t="s">
        <v>160</v>
      </c>
      <c r="C45" s="188" t="s">
        <v>182</v>
      </c>
      <c r="D45" s="188" t="s">
        <v>183</v>
      </c>
      <c r="E45" s="219" t="s">
        <v>265</v>
      </c>
      <c r="F45" s="188" t="s">
        <v>236</v>
      </c>
      <c r="G45" s="188" t="s">
        <v>185</v>
      </c>
      <c r="H45" s="198">
        <v>789210667</v>
      </c>
      <c r="I45" s="198">
        <v>673434073</v>
      </c>
      <c r="J45" s="198">
        <v>710720899.177899</v>
      </c>
      <c r="K45" s="198">
        <v>789210667</v>
      </c>
      <c r="L45" s="220">
        <v>9.0499999999999997E-2</v>
      </c>
      <c r="M45" s="221" t="s">
        <v>186</v>
      </c>
      <c r="N45" s="220">
        <f t="shared" si="1"/>
        <v>1.5176610096166027E-2</v>
      </c>
      <c r="O45" s="220">
        <f t="shared" si="2"/>
        <v>4.3208504603011871E-2</v>
      </c>
    </row>
    <row r="46" spans="1:15" ht="16.5" customHeight="1">
      <c r="A46" s="188" t="s">
        <v>155</v>
      </c>
      <c r="B46" s="188" t="s">
        <v>161</v>
      </c>
      <c r="C46" s="188" t="s">
        <v>182</v>
      </c>
      <c r="D46" s="188" t="s">
        <v>183</v>
      </c>
      <c r="E46" s="219" t="s">
        <v>272</v>
      </c>
      <c r="F46" s="188" t="s">
        <v>273</v>
      </c>
      <c r="G46" s="188" t="s">
        <v>185</v>
      </c>
      <c r="H46" s="198">
        <v>685671236</v>
      </c>
      <c r="I46" s="198">
        <v>572753327</v>
      </c>
      <c r="J46" s="198">
        <v>605761674.50009298</v>
      </c>
      <c r="K46" s="198">
        <v>685671236</v>
      </c>
      <c r="L46" s="220">
        <v>9.6500001491803808E-2</v>
      </c>
      <c r="M46" s="221" t="s">
        <v>186</v>
      </c>
      <c r="N46" s="220">
        <f t="shared" si="1"/>
        <v>1.2935329122476483E-2</v>
      </c>
      <c r="O46" s="220">
        <f t="shared" si="2"/>
        <v>3.9930621997200696E-2</v>
      </c>
    </row>
    <row r="47" spans="1:15" ht="16.5" customHeight="1">
      <c r="A47" s="188" t="s">
        <v>155</v>
      </c>
      <c r="B47" s="188" t="s">
        <v>161</v>
      </c>
      <c r="C47" s="188" t="s">
        <v>182</v>
      </c>
      <c r="D47" s="188" t="s">
        <v>183</v>
      </c>
      <c r="E47" s="219" t="s">
        <v>272</v>
      </c>
      <c r="F47" s="188" t="s">
        <v>274</v>
      </c>
      <c r="G47" s="188" t="s">
        <v>185</v>
      </c>
      <c r="H47" s="198">
        <v>167958900</v>
      </c>
      <c r="I47" s="198">
        <v>143884923</v>
      </c>
      <c r="J47" s="198">
        <v>151839215.70328</v>
      </c>
      <c r="K47" s="198">
        <v>167958900</v>
      </c>
      <c r="L47" s="220">
        <v>9.5000000000000001E-2</v>
      </c>
      <c r="M47" s="221" t="s">
        <v>186</v>
      </c>
      <c r="N47" s="220">
        <f t="shared" si="1"/>
        <v>3.2423481238582795E-3</v>
      </c>
      <c r="O47" s="220">
        <f t="shared" si="2"/>
        <v>3.9930621997200696E-2</v>
      </c>
    </row>
    <row r="48" spans="1:15" ht="16.5" customHeight="1">
      <c r="A48" s="188" t="s">
        <v>155</v>
      </c>
      <c r="B48" s="188" t="s">
        <v>161</v>
      </c>
      <c r="C48" s="188" t="s">
        <v>182</v>
      </c>
      <c r="D48" s="188" t="s">
        <v>183</v>
      </c>
      <c r="E48" s="219" t="s">
        <v>272</v>
      </c>
      <c r="F48" s="188" t="s">
        <v>275</v>
      </c>
      <c r="G48" s="188" t="s">
        <v>185</v>
      </c>
      <c r="H48" s="198">
        <v>57726013</v>
      </c>
      <c r="I48" s="198">
        <v>49203243</v>
      </c>
      <c r="J48" s="198">
        <v>51937764.609758101</v>
      </c>
      <c r="K48" s="198">
        <v>57726013</v>
      </c>
      <c r="L48" s="220">
        <v>0.12</v>
      </c>
      <c r="M48" s="221" t="s">
        <v>186</v>
      </c>
      <c r="N48" s="220">
        <f t="shared" si="1"/>
        <v>1.1090699649616564E-3</v>
      </c>
      <c r="O48" s="220">
        <f t="shared" si="2"/>
        <v>3.9930621997200696E-2</v>
      </c>
    </row>
    <row r="49" spans="1:15" ht="16.5" customHeight="1">
      <c r="A49" s="188" t="s">
        <v>155</v>
      </c>
      <c r="B49" s="188" t="s">
        <v>199</v>
      </c>
      <c r="C49" s="188" t="s">
        <v>188</v>
      </c>
      <c r="D49" s="188" t="s">
        <v>183</v>
      </c>
      <c r="E49" s="219" t="s">
        <v>276</v>
      </c>
      <c r="F49" s="188" t="s">
        <v>277</v>
      </c>
      <c r="G49" s="188" t="s">
        <v>185</v>
      </c>
      <c r="H49" s="198">
        <v>619364376</v>
      </c>
      <c r="I49" s="198">
        <v>579765062</v>
      </c>
      <c r="J49" s="198">
        <v>606684119.54441905</v>
      </c>
      <c r="K49" s="198">
        <v>619364376</v>
      </c>
      <c r="L49" s="220">
        <v>9.5000000000000001E-2</v>
      </c>
      <c r="M49" s="221" t="s">
        <v>186</v>
      </c>
      <c r="N49" s="220">
        <f t="shared" si="1"/>
        <v>1.2955026853032979E-2</v>
      </c>
      <c r="O49" s="220">
        <f t="shared" si="2"/>
        <v>5.2696854293120349E-2</v>
      </c>
    </row>
    <row r="50" spans="1:15" ht="16.5" customHeight="1">
      <c r="A50" s="188" t="s">
        <v>155</v>
      </c>
      <c r="B50" s="188" t="s">
        <v>187</v>
      </c>
      <c r="C50" s="188" t="s">
        <v>188</v>
      </c>
      <c r="D50" s="188" t="s">
        <v>183</v>
      </c>
      <c r="E50" s="219" t="s">
        <v>278</v>
      </c>
      <c r="F50" s="188" t="s">
        <v>279</v>
      </c>
      <c r="G50" s="188" t="s">
        <v>185</v>
      </c>
      <c r="H50" s="198">
        <v>1053154108</v>
      </c>
      <c r="I50" s="198">
        <v>739561758</v>
      </c>
      <c r="J50" s="198">
        <v>773096036.49135995</v>
      </c>
      <c r="K50" s="198">
        <v>1053154108</v>
      </c>
      <c r="L50" s="220">
        <v>9.5000000000000001E-2</v>
      </c>
      <c r="M50" s="221" t="s">
        <v>186</v>
      </c>
      <c r="N50" s="220">
        <f t="shared" si="1"/>
        <v>1.6508557897048495E-2</v>
      </c>
      <c r="O50" s="220">
        <f t="shared" si="2"/>
        <v>7.5369907206377873E-2</v>
      </c>
    </row>
    <row r="51" spans="1:15" ht="16.5" customHeight="1">
      <c r="A51" s="188" t="s">
        <v>155</v>
      </c>
      <c r="B51" s="188" t="s">
        <v>259</v>
      </c>
      <c r="C51" s="188" t="s">
        <v>182</v>
      </c>
      <c r="D51" s="188" t="s">
        <v>183</v>
      </c>
      <c r="E51" s="219" t="s">
        <v>280</v>
      </c>
      <c r="F51" s="188" t="s">
        <v>281</v>
      </c>
      <c r="G51" s="188" t="s">
        <v>185</v>
      </c>
      <c r="H51" s="198">
        <v>684931506</v>
      </c>
      <c r="I51" s="198">
        <v>486625574</v>
      </c>
      <c r="J51" s="198">
        <v>513205169.46503597</v>
      </c>
      <c r="K51" s="198">
        <v>684931506</v>
      </c>
      <c r="L51" s="220">
        <v>0.1125</v>
      </c>
      <c r="M51" s="221" t="s">
        <v>186</v>
      </c>
      <c r="N51" s="220">
        <f t="shared" si="1"/>
        <v>1.0958893660390427E-2</v>
      </c>
      <c r="O51" s="220">
        <f t="shared" si="2"/>
        <v>3.0663778557544211E-2</v>
      </c>
    </row>
    <row r="52" spans="1:15" ht="16.5" customHeight="1">
      <c r="A52" s="188" t="s">
        <v>155</v>
      </c>
      <c r="B52" s="188" t="s">
        <v>259</v>
      </c>
      <c r="C52" s="188" t="s">
        <v>182</v>
      </c>
      <c r="D52" s="188" t="s">
        <v>183</v>
      </c>
      <c r="E52" s="219" t="s">
        <v>300</v>
      </c>
      <c r="F52" s="188" t="s">
        <v>301</v>
      </c>
      <c r="G52" s="188" t="s">
        <v>185</v>
      </c>
      <c r="H52" s="198">
        <v>52174798</v>
      </c>
      <c r="I52" s="198">
        <v>48436693</v>
      </c>
      <c r="J52" s="198">
        <v>50313427.092107698</v>
      </c>
      <c r="K52" s="198">
        <v>52174798</v>
      </c>
      <c r="L52" s="220">
        <v>8.4000000000000005E-2</v>
      </c>
      <c r="M52" s="221" t="s">
        <v>186</v>
      </c>
      <c r="N52" s="220">
        <f t="shared" si="1"/>
        <v>1.0743841449745565E-3</v>
      </c>
      <c r="O52" s="220">
        <f t="shared" si="2"/>
        <v>3.0663778557544211E-2</v>
      </c>
    </row>
    <row r="53" spans="1:15" ht="16.5" customHeight="1">
      <c r="A53" s="188" t="s">
        <v>155</v>
      </c>
      <c r="B53" s="188" t="s">
        <v>164</v>
      </c>
      <c r="C53" s="188" t="s">
        <v>188</v>
      </c>
      <c r="D53" s="188" t="s">
        <v>183</v>
      </c>
      <c r="E53" s="219" t="s">
        <v>302</v>
      </c>
      <c r="F53" s="188" t="s">
        <v>247</v>
      </c>
      <c r="G53" s="188" t="s">
        <v>185</v>
      </c>
      <c r="H53" s="198">
        <v>579360274</v>
      </c>
      <c r="I53" s="198">
        <v>511027856.22000003</v>
      </c>
      <c r="J53" s="198">
        <v>526448564.99486601</v>
      </c>
      <c r="K53" s="198">
        <v>579360274</v>
      </c>
      <c r="L53" s="220">
        <v>7.85E-2</v>
      </c>
      <c r="M53" s="221" t="s">
        <v>186</v>
      </c>
      <c r="N53" s="220">
        <f t="shared" si="1"/>
        <v>1.1241690818231186E-2</v>
      </c>
      <c r="O53" s="220">
        <f t="shared" si="2"/>
        <v>1.1241690818231186E-2</v>
      </c>
    </row>
    <row r="54" spans="1:15" ht="16.5" customHeight="1">
      <c r="A54" s="188" t="s">
        <v>155</v>
      </c>
      <c r="B54" s="188" t="s">
        <v>254</v>
      </c>
      <c r="C54" s="188" t="s">
        <v>188</v>
      </c>
      <c r="D54" s="188" t="s">
        <v>183</v>
      </c>
      <c r="E54" s="219" t="s">
        <v>302</v>
      </c>
      <c r="F54" s="188" t="s">
        <v>255</v>
      </c>
      <c r="G54" s="188" t="s">
        <v>185</v>
      </c>
      <c r="H54" s="198">
        <v>525606714</v>
      </c>
      <c r="I54" s="198">
        <v>454389224</v>
      </c>
      <c r="J54" s="198">
        <v>469910948.22066098</v>
      </c>
      <c r="K54" s="198">
        <v>525606714</v>
      </c>
      <c r="L54" s="220">
        <v>8.2500000000000004E-2</v>
      </c>
      <c r="M54" s="221" t="s">
        <v>186</v>
      </c>
      <c r="N54" s="220">
        <f t="shared" si="1"/>
        <v>1.0034396412591668E-2</v>
      </c>
      <c r="O54" s="220">
        <f t="shared" si="2"/>
        <v>1.0034396412591668E-2</v>
      </c>
    </row>
    <row r="55" spans="1:15" ht="16.5" customHeight="1">
      <c r="A55" s="188" t="s">
        <v>155</v>
      </c>
      <c r="B55" s="188" t="s">
        <v>162</v>
      </c>
      <c r="C55" s="188" t="s">
        <v>188</v>
      </c>
      <c r="D55" s="188" t="s">
        <v>183</v>
      </c>
      <c r="E55" s="219" t="s">
        <v>302</v>
      </c>
      <c r="F55" s="188" t="s">
        <v>225</v>
      </c>
      <c r="G55" s="188" t="s">
        <v>185</v>
      </c>
      <c r="H55" s="198">
        <v>399049862</v>
      </c>
      <c r="I55" s="198">
        <v>339162377</v>
      </c>
      <c r="J55" s="198">
        <v>351957794.94353098</v>
      </c>
      <c r="K55" s="198">
        <v>399049862</v>
      </c>
      <c r="L55" s="220">
        <v>9.1999999999999998E-2</v>
      </c>
      <c r="M55" s="221" t="s">
        <v>186</v>
      </c>
      <c r="N55" s="220">
        <f t="shared" si="1"/>
        <v>7.5156453543760195E-3</v>
      </c>
      <c r="O55" s="220">
        <f t="shared" si="2"/>
        <v>1.0728372094938952E-2</v>
      </c>
    </row>
    <row r="56" spans="1:15" ht="16.5" customHeight="1">
      <c r="A56" s="188" t="s">
        <v>155</v>
      </c>
      <c r="B56" s="188" t="s">
        <v>160</v>
      </c>
      <c r="C56" s="188" t="s">
        <v>182</v>
      </c>
      <c r="D56" s="188" t="s">
        <v>183</v>
      </c>
      <c r="E56" s="219" t="s">
        <v>302</v>
      </c>
      <c r="F56" s="188" t="s">
        <v>268</v>
      </c>
      <c r="G56" s="188" t="s">
        <v>185</v>
      </c>
      <c r="H56" s="198">
        <v>313608901</v>
      </c>
      <c r="I56" s="198">
        <v>295066842</v>
      </c>
      <c r="J56" s="198">
        <v>304676769.50921601</v>
      </c>
      <c r="K56" s="198">
        <v>313608901</v>
      </c>
      <c r="L56" s="220">
        <v>9.2499999999999999E-2</v>
      </c>
      <c r="M56" s="221" t="s">
        <v>186</v>
      </c>
      <c r="N56" s="220">
        <f t="shared" si="1"/>
        <v>6.5060145854011304E-3</v>
      </c>
      <c r="O56" s="220">
        <f t="shared" si="2"/>
        <v>4.3208504603011871E-2</v>
      </c>
    </row>
    <row r="57" spans="1:15" ht="16.5" customHeight="1">
      <c r="A57" s="188" t="s">
        <v>155</v>
      </c>
      <c r="B57" s="188" t="s">
        <v>165</v>
      </c>
      <c r="C57" s="188" t="s">
        <v>188</v>
      </c>
      <c r="D57" s="188" t="s">
        <v>183</v>
      </c>
      <c r="E57" s="219" t="s">
        <v>302</v>
      </c>
      <c r="F57" s="188" t="s">
        <v>256</v>
      </c>
      <c r="G57" s="188" t="s">
        <v>185</v>
      </c>
      <c r="H57" s="198">
        <v>519239178</v>
      </c>
      <c r="I57" s="198">
        <v>445233952</v>
      </c>
      <c r="J57" s="198">
        <v>460884853.05784202</v>
      </c>
      <c r="K57" s="198">
        <v>519239178</v>
      </c>
      <c r="L57" s="220">
        <v>8.5000000000000006E-2</v>
      </c>
      <c r="M57" s="221" t="s">
        <v>186</v>
      </c>
      <c r="N57" s="220">
        <f t="shared" si="1"/>
        <v>9.8416547510822815E-3</v>
      </c>
      <c r="O57" s="220">
        <f t="shared" si="2"/>
        <v>9.8416547510822815E-3</v>
      </c>
    </row>
    <row r="58" spans="1:15" ht="16.5" customHeight="1">
      <c r="A58" s="188" t="s">
        <v>155</v>
      </c>
      <c r="B58" s="188" t="s">
        <v>234</v>
      </c>
      <c r="C58" s="188" t="s">
        <v>182</v>
      </c>
      <c r="D58" s="188" t="s">
        <v>183</v>
      </c>
      <c r="E58" s="219" t="s">
        <v>303</v>
      </c>
      <c r="F58" s="188" t="s">
        <v>304</v>
      </c>
      <c r="G58" s="188" t="s">
        <v>185</v>
      </c>
      <c r="H58" s="198">
        <v>511304104</v>
      </c>
      <c r="I58" s="198">
        <v>400000000</v>
      </c>
      <c r="J58" s="198">
        <v>414575861.78796703</v>
      </c>
      <c r="K58" s="198">
        <v>511304104</v>
      </c>
      <c r="L58" s="220">
        <v>9.2499999999999999E-2</v>
      </c>
      <c r="M58" s="221" t="s">
        <v>186</v>
      </c>
      <c r="N58" s="220">
        <f t="shared" si="1"/>
        <v>8.8527806300840051E-3</v>
      </c>
      <c r="O58" s="220">
        <f t="shared" si="2"/>
        <v>6.2761302617671821E-2</v>
      </c>
    </row>
    <row r="59" spans="1:15" ht="16.5" customHeight="1">
      <c r="A59" s="188" t="s">
        <v>155</v>
      </c>
      <c r="B59" s="188" t="s">
        <v>158</v>
      </c>
      <c r="C59" s="188" t="s">
        <v>188</v>
      </c>
      <c r="D59" s="188" t="s">
        <v>183</v>
      </c>
      <c r="E59" s="219" t="s">
        <v>305</v>
      </c>
      <c r="F59" s="188" t="s">
        <v>306</v>
      </c>
      <c r="G59" s="188" t="s">
        <v>185</v>
      </c>
      <c r="H59" s="198">
        <v>221279110</v>
      </c>
      <c r="I59" s="198">
        <v>198094105</v>
      </c>
      <c r="J59" s="198">
        <v>204072079.325055</v>
      </c>
      <c r="K59" s="198">
        <v>221279110</v>
      </c>
      <c r="L59" s="220">
        <v>8.5000000000000006E-2</v>
      </c>
      <c r="M59" s="221" t="s">
        <v>186</v>
      </c>
      <c r="N59" s="220">
        <f t="shared" si="1"/>
        <v>4.3577195816426805E-3</v>
      </c>
      <c r="O59" s="220">
        <f t="shared" si="2"/>
        <v>4.3577195816426805E-3</v>
      </c>
    </row>
    <row r="60" spans="1:15" ht="16.5" customHeight="1">
      <c r="A60" s="188" t="s">
        <v>166</v>
      </c>
      <c r="B60" s="188" t="s">
        <v>257</v>
      </c>
      <c r="C60" s="188" t="s">
        <v>252</v>
      </c>
      <c r="D60" s="188" t="s">
        <v>183</v>
      </c>
      <c r="E60" s="219" t="s">
        <v>307</v>
      </c>
      <c r="F60" s="188" t="s">
        <v>258</v>
      </c>
      <c r="G60" s="188" t="s">
        <v>185</v>
      </c>
      <c r="H60" s="198">
        <v>411256849.3143</v>
      </c>
      <c r="I60" s="198">
        <v>292508557</v>
      </c>
      <c r="J60" s="198">
        <v>301657894.53917801</v>
      </c>
      <c r="K60" s="198">
        <v>411256849.3143</v>
      </c>
      <c r="L60" s="220">
        <v>8.7499999999999994E-2</v>
      </c>
      <c r="M60" s="221" t="s">
        <v>186</v>
      </c>
      <c r="N60" s="220">
        <f t="shared" si="1"/>
        <v>6.4415500559320549E-3</v>
      </c>
      <c r="O60" s="220">
        <f t="shared" si="2"/>
        <v>0.10711603361288563</v>
      </c>
    </row>
    <row r="61" spans="1:15" ht="16.5" customHeight="1">
      <c r="A61" s="188" t="s">
        <v>157</v>
      </c>
      <c r="B61" s="188" t="s">
        <v>187</v>
      </c>
      <c r="C61" s="188" t="s">
        <v>188</v>
      </c>
      <c r="D61" s="188" t="s">
        <v>183</v>
      </c>
      <c r="E61" s="219" t="s">
        <v>307</v>
      </c>
      <c r="F61" s="188" t="s">
        <v>190</v>
      </c>
      <c r="G61" s="188" t="s">
        <v>185</v>
      </c>
      <c r="H61" s="198">
        <v>354345205.47930002</v>
      </c>
      <c r="I61" s="198">
        <v>308306928</v>
      </c>
      <c r="J61" s="198">
        <v>318112690.32294899</v>
      </c>
      <c r="K61" s="198">
        <v>354345205.47930002</v>
      </c>
      <c r="L61" s="220">
        <v>0.12</v>
      </c>
      <c r="M61" s="221" t="s">
        <v>186</v>
      </c>
      <c r="N61" s="220">
        <f t="shared" si="1"/>
        <v>6.7929228945684209E-3</v>
      </c>
      <c r="O61" s="220">
        <f t="shared" si="2"/>
        <v>7.5369907206377873E-2</v>
      </c>
    </row>
    <row r="62" spans="1:15" ht="16.5" customHeight="1">
      <c r="A62" s="188" t="s">
        <v>166</v>
      </c>
      <c r="B62" s="188" t="s">
        <v>194</v>
      </c>
      <c r="C62" s="188" t="s">
        <v>195</v>
      </c>
      <c r="D62" s="188" t="s">
        <v>183</v>
      </c>
      <c r="E62" s="219" t="s">
        <v>308</v>
      </c>
      <c r="F62" s="188" t="s">
        <v>238</v>
      </c>
      <c r="G62" s="188" t="s">
        <v>185</v>
      </c>
      <c r="H62" s="198">
        <v>48071506.849469997</v>
      </c>
      <c r="I62" s="198">
        <v>29128447</v>
      </c>
      <c r="J62" s="198">
        <v>30171658.953430802</v>
      </c>
      <c r="K62" s="198">
        <v>48071506.849469997</v>
      </c>
      <c r="L62" s="220">
        <v>0.105</v>
      </c>
      <c r="M62" s="221" t="s">
        <v>186</v>
      </c>
      <c r="N62" s="220">
        <f t="shared" si="1"/>
        <v>6.4428034186187508E-4</v>
      </c>
      <c r="O62" s="220">
        <f t="shared" si="2"/>
        <v>4.5741669420265883E-2</v>
      </c>
    </row>
    <row r="63" spans="1:15" ht="16.5" customHeight="1">
      <c r="A63" s="188" t="s">
        <v>166</v>
      </c>
      <c r="B63" s="188" t="s">
        <v>194</v>
      </c>
      <c r="C63" s="188" t="s">
        <v>195</v>
      </c>
      <c r="D63" s="188" t="s">
        <v>183</v>
      </c>
      <c r="E63" s="219" t="s">
        <v>326</v>
      </c>
      <c r="F63" s="188" t="s">
        <v>309</v>
      </c>
      <c r="G63" s="188" t="s">
        <v>185</v>
      </c>
      <c r="H63" s="198">
        <v>241764726.02535</v>
      </c>
      <c r="I63" s="198">
        <v>121794450</v>
      </c>
      <c r="J63" s="198">
        <v>126237774.61549</v>
      </c>
      <c r="K63" s="198">
        <v>241764726.02535</v>
      </c>
      <c r="L63" s="220">
        <v>0.1125</v>
      </c>
      <c r="M63" s="221" t="s">
        <v>186</v>
      </c>
      <c r="N63" s="220">
        <f t="shared" si="1"/>
        <v>2.6956594170272482E-3</v>
      </c>
      <c r="O63" s="220">
        <f t="shared" si="2"/>
        <v>4.5741669420265883E-2</v>
      </c>
    </row>
    <row r="64" spans="1:15" ht="16.5" customHeight="1">
      <c r="A64" s="188" t="s">
        <v>155</v>
      </c>
      <c r="B64" s="188" t="s">
        <v>261</v>
      </c>
      <c r="C64" s="188" t="s">
        <v>188</v>
      </c>
      <c r="D64" s="188" t="s">
        <v>183</v>
      </c>
      <c r="E64" s="219" t="s">
        <v>310</v>
      </c>
      <c r="F64" s="188" t="s">
        <v>263</v>
      </c>
      <c r="G64" s="188" t="s">
        <v>185</v>
      </c>
      <c r="H64" s="198">
        <v>341137398</v>
      </c>
      <c r="I64" s="198">
        <v>299998600</v>
      </c>
      <c r="J64" s="198">
        <v>308177360.71281898</v>
      </c>
      <c r="K64" s="198">
        <v>341137398</v>
      </c>
      <c r="L64" s="220">
        <v>9.1499999999999998E-2</v>
      </c>
      <c r="M64" s="221" t="s">
        <v>186</v>
      </c>
      <c r="N64" s="220">
        <f t="shared" si="1"/>
        <v>6.580765599286614E-3</v>
      </c>
      <c r="O64" s="220">
        <f t="shared" si="2"/>
        <v>6.580765599286614E-3</v>
      </c>
    </row>
    <row r="65" spans="1:15" ht="16.5" customHeight="1">
      <c r="A65" s="188" t="s">
        <v>155</v>
      </c>
      <c r="B65" s="188" t="s">
        <v>259</v>
      </c>
      <c r="C65" s="188" t="s">
        <v>182</v>
      </c>
      <c r="D65" s="188" t="s">
        <v>183</v>
      </c>
      <c r="E65" s="219" t="s">
        <v>311</v>
      </c>
      <c r="F65" s="188" t="s">
        <v>312</v>
      </c>
      <c r="G65" s="188" t="s">
        <v>185</v>
      </c>
      <c r="H65" s="198">
        <v>160356165</v>
      </c>
      <c r="I65" s="198">
        <v>147530612</v>
      </c>
      <c r="J65" s="198">
        <v>151196119.31152201</v>
      </c>
      <c r="K65" s="198">
        <v>160356165</v>
      </c>
      <c r="L65" s="220">
        <v>0.09</v>
      </c>
      <c r="M65" s="221" t="s">
        <v>186</v>
      </c>
      <c r="N65" s="220">
        <f t="shared" si="1"/>
        <v>3.2286155556964994E-3</v>
      </c>
      <c r="O65" s="220">
        <f t="shared" si="2"/>
        <v>3.0663778557544211E-2</v>
      </c>
    </row>
    <row r="66" spans="1:15" ht="16.5" customHeight="1">
      <c r="A66" s="188" t="s">
        <v>155</v>
      </c>
      <c r="B66" s="188" t="s">
        <v>259</v>
      </c>
      <c r="C66" s="188" t="s">
        <v>182</v>
      </c>
      <c r="D66" s="188" t="s">
        <v>183</v>
      </c>
      <c r="E66" s="219" t="s">
        <v>311</v>
      </c>
      <c r="F66" s="188" t="s">
        <v>312</v>
      </c>
      <c r="G66" s="188" t="s">
        <v>185</v>
      </c>
      <c r="H66" s="198">
        <v>213808221</v>
      </c>
      <c r="I66" s="198">
        <v>196707262</v>
      </c>
      <c r="J66" s="198">
        <v>201594599.92439699</v>
      </c>
      <c r="K66" s="198">
        <v>213808221</v>
      </c>
      <c r="L66" s="220">
        <v>0.09</v>
      </c>
      <c r="M66" s="221" t="s">
        <v>186</v>
      </c>
      <c r="N66" s="220">
        <f t="shared" si="1"/>
        <v>4.3048159187159792E-3</v>
      </c>
      <c r="O66" s="220">
        <f t="shared" si="2"/>
        <v>3.0663778557544211E-2</v>
      </c>
    </row>
    <row r="67" spans="1:15" ht="16.5" customHeight="1">
      <c r="A67" s="188" t="s">
        <v>155</v>
      </c>
      <c r="B67" s="188" t="s">
        <v>259</v>
      </c>
      <c r="C67" s="188" t="s">
        <v>182</v>
      </c>
      <c r="D67" s="188" t="s">
        <v>183</v>
      </c>
      <c r="E67" s="219" t="s">
        <v>311</v>
      </c>
      <c r="F67" s="188" t="s">
        <v>313</v>
      </c>
      <c r="G67" s="188" t="s">
        <v>185</v>
      </c>
      <c r="H67" s="198">
        <v>106904109</v>
      </c>
      <c r="I67" s="198">
        <v>99772557</v>
      </c>
      <c r="J67" s="198">
        <v>102251480.14346001</v>
      </c>
      <c r="K67" s="198">
        <v>106904109</v>
      </c>
      <c r="L67" s="220">
        <v>0.09</v>
      </c>
      <c r="M67" s="221" t="s">
        <v>186</v>
      </c>
      <c r="N67" s="220">
        <f t="shared" si="1"/>
        <v>2.183460269267697E-3</v>
      </c>
      <c r="O67" s="220">
        <f t="shared" si="2"/>
        <v>3.0663778557544211E-2</v>
      </c>
    </row>
    <row r="68" spans="1:15" ht="16.5" customHeight="1">
      <c r="A68" s="188" t="s">
        <v>155</v>
      </c>
      <c r="B68" s="188" t="s">
        <v>187</v>
      </c>
      <c r="C68" s="188" t="s">
        <v>188</v>
      </c>
      <c r="D68" s="188" t="s">
        <v>183</v>
      </c>
      <c r="E68" s="219" t="s">
        <v>314</v>
      </c>
      <c r="F68" s="188" t="s">
        <v>315</v>
      </c>
      <c r="G68" s="188" t="s">
        <v>185</v>
      </c>
      <c r="H68" s="198">
        <v>415502745</v>
      </c>
      <c r="I68" s="198">
        <v>353292503</v>
      </c>
      <c r="J68" s="198">
        <v>361424332.18869603</v>
      </c>
      <c r="K68" s="198">
        <v>415502745</v>
      </c>
      <c r="L68" s="220">
        <v>0.09</v>
      </c>
      <c r="M68" s="221" t="s">
        <v>186</v>
      </c>
      <c r="N68" s="220">
        <f t="shared" si="1"/>
        <v>7.7177921392769409E-3</v>
      </c>
      <c r="O68" s="220">
        <f t="shared" si="2"/>
        <v>7.5369907206377873E-2</v>
      </c>
    </row>
    <row r="69" spans="1:15" ht="16.5" customHeight="1">
      <c r="A69" s="188" t="s">
        <v>155</v>
      </c>
      <c r="B69" s="188" t="s">
        <v>160</v>
      </c>
      <c r="C69" s="188" t="s">
        <v>182</v>
      </c>
      <c r="D69" s="188" t="s">
        <v>183</v>
      </c>
      <c r="E69" s="219" t="s">
        <v>316</v>
      </c>
      <c r="F69" s="188" t="s">
        <v>317</v>
      </c>
      <c r="G69" s="188" t="s">
        <v>185</v>
      </c>
      <c r="H69" s="198">
        <v>154149656</v>
      </c>
      <c r="I69" s="198">
        <v>133891349</v>
      </c>
      <c r="J69" s="198">
        <v>137154931.512413</v>
      </c>
      <c r="K69" s="198">
        <v>154149656</v>
      </c>
      <c r="L69" s="220">
        <v>9.5000000000000001E-2</v>
      </c>
      <c r="M69" s="221" t="s">
        <v>186</v>
      </c>
      <c r="N69" s="220">
        <f t="shared" si="1"/>
        <v>2.9287824809119895E-3</v>
      </c>
      <c r="O69" s="220">
        <f t="shared" ref="O69:O94" si="3">+SUMIFS($N$7:$N$96,$B$7:$B$96,B69)</f>
        <v>4.3208504603011871E-2</v>
      </c>
    </row>
    <row r="70" spans="1:15" ht="16.5" customHeight="1">
      <c r="A70" s="188" t="s">
        <v>155</v>
      </c>
      <c r="B70" s="188" t="s">
        <v>327</v>
      </c>
      <c r="C70" s="188" t="s">
        <v>188</v>
      </c>
      <c r="D70" s="188" t="s">
        <v>183</v>
      </c>
      <c r="E70" s="219" t="s">
        <v>328</v>
      </c>
      <c r="F70" s="188" t="s">
        <v>329</v>
      </c>
      <c r="G70" s="188" t="s">
        <v>185</v>
      </c>
      <c r="H70" s="198">
        <v>2180000000</v>
      </c>
      <c r="I70" s="198">
        <v>2122093023</v>
      </c>
      <c r="J70" s="198">
        <v>2152945621.8077302</v>
      </c>
      <c r="K70" s="198">
        <v>2180000000</v>
      </c>
      <c r="L70" s="220">
        <v>0.09</v>
      </c>
      <c r="M70" s="221" t="s">
        <v>186</v>
      </c>
      <c r="N70" s="220">
        <f t="shared" ref="N70:N94" si="4">+J70/$C$97</f>
        <v>4.5973625227875813E-2</v>
      </c>
      <c r="O70" s="220">
        <f t="shared" si="3"/>
        <v>6.8974592137520774E-2</v>
      </c>
    </row>
    <row r="71" spans="1:15" ht="16.5" customHeight="1">
      <c r="A71" s="188" t="s">
        <v>155</v>
      </c>
      <c r="B71" s="188" t="s">
        <v>327</v>
      </c>
      <c r="C71" s="188" t="s">
        <v>188</v>
      </c>
      <c r="D71" s="188" t="s">
        <v>183</v>
      </c>
      <c r="E71" s="219" t="s">
        <v>330</v>
      </c>
      <c r="F71" s="188" t="s">
        <v>329</v>
      </c>
      <c r="G71" s="188" t="s">
        <v>185</v>
      </c>
      <c r="H71" s="198">
        <v>1090000000</v>
      </c>
      <c r="I71" s="198">
        <v>1062619356.04</v>
      </c>
      <c r="J71" s="198">
        <v>1077135656.8034699</v>
      </c>
      <c r="K71" s="198">
        <v>1090000000</v>
      </c>
      <c r="L71" s="220">
        <v>0.09</v>
      </c>
      <c r="M71" s="221" t="s">
        <v>186</v>
      </c>
      <c r="N71" s="220">
        <f t="shared" si="4"/>
        <v>2.3000966909644958E-2</v>
      </c>
      <c r="O71" s="220">
        <f t="shared" si="3"/>
        <v>6.8974592137520774E-2</v>
      </c>
    </row>
    <row r="72" spans="1:15" ht="15" customHeight="1">
      <c r="A72" s="188" t="s">
        <v>155</v>
      </c>
      <c r="B72" s="188" t="s">
        <v>234</v>
      </c>
      <c r="C72" s="188" t="s">
        <v>182</v>
      </c>
      <c r="D72" s="188" t="s">
        <v>183</v>
      </c>
      <c r="E72" s="219" t="s">
        <v>331</v>
      </c>
      <c r="F72" s="188" t="s">
        <v>332</v>
      </c>
      <c r="G72" s="188" t="s">
        <v>185</v>
      </c>
      <c r="H72" s="198">
        <v>1277753440</v>
      </c>
      <c r="I72" s="198">
        <v>1027730251.46</v>
      </c>
      <c r="J72" s="198">
        <v>1044610258.45551</v>
      </c>
      <c r="K72" s="198">
        <v>1277753440</v>
      </c>
      <c r="L72" s="220">
        <v>9.2499999999999999E-2</v>
      </c>
      <c r="M72" s="221" t="s">
        <v>186</v>
      </c>
      <c r="N72" s="220">
        <f t="shared" si="4"/>
        <v>2.2306425227360881E-2</v>
      </c>
      <c r="O72" s="220">
        <f t="shared" si="3"/>
        <v>6.2761302617671821E-2</v>
      </c>
    </row>
    <row r="73" spans="1:15" ht="16.5" customHeight="1">
      <c r="A73" s="188" t="s">
        <v>155</v>
      </c>
      <c r="B73" s="188" t="s">
        <v>234</v>
      </c>
      <c r="C73" s="188" t="s">
        <v>182</v>
      </c>
      <c r="D73" s="188" t="s">
        <v>183</v>
      </c>
      <c r="E73" s="219" t="s">
        <v>331</v>
      </c>
      <c r="F73" s="188" t="s">
        <v>304</v>
      </c>
      <c r="G73" s="188" t="s">
        <v>185</v>
      </c>
      <c r="H73" s="198">
        <v>255652052</v>
      </c>
      <c r="I73" s="198">
        <v>206072657.13</v>
      </c>
      <c r="J73" s="198">
        <v>209457307.80920601</v>
      </c>
      <c r="K73" s="198">
        <v>255652052</v>
      </c>
      <c r="L73" s="220">
        <v>9.2499999999999999E-2</v>
      </c>
      <c r="M73" s="221" t="s">
        <v>186</v>
      </c>
      <c r="N73" s="220">
        <f t="shared" si="4"/>
        <v>4.4727148112430268E-3</v>
      </c>
      <c r="O73" s="220">
        <f t="shared" si="3"/>
        <v>6.2761302617671821E-2</v>
      </c>
    </row>
    <row r="74" spans="1:15" ht="16.5" customHeight="1">
      <c r="A74" s="188" t="s">
        <v>226</v>
      </c>
      <c r="B74" s="188" t="s">
        <v>269</v>
      </c>
      <c r="C74" s="188" t="s">
        <v>188</v>
      </c>
      <c r="D74" s="188" t="s">
        <v>183</v>
      </c>
      <c r="E74" s="219" t="s">
        <v>333</v>
      </c>
      <c r="F74" s="188" t="s">
        <v>271</v>
      </c>
      <c r="G74" s="188" t="s">
        <v>185</v>
      </c>
      <c r="H74" s="198">
        <v>503762465.75147998</v>
      </c>
      <c r="I74" s="198">
        <v>388134184</v>
      </c>
      <c r="J74" s="198">
        <v>393463976.05657899</v>
      </c>
      <c r="K74" s="198">
        <v>503762465.75147998</v>
      </c>
      <c r="L74" s="220">
        <v>0.09</v>
      </c>
      <c r="M74" s="221" t="s">
        <v>186</v>
      </c>
      <c r="N74" s="220">
        <f t="shared" si="4"/>
        <v>8.4019611051330632E-3</v>
      </c>
      <c r="O74" s="220">
        <f t="shared" si="3"/>
        <v>8.1428166604084029E-2</v>
      </c>
    </row>
    <row r="75" spans="1:15" ht="16.5" customHeight="1">
      <c r="A75" s="188" t="s">
        <v>157</v>
      </c>
      <c r="B75" s="188" t="s">
        <v>199</v>
      </c>
      <c r="C75" s="188" t="s">
        <v>188</v>
      </c>
      <c r="D75" s="188" t="s">
        <v>183</v>
      </c>
      <c r="E75" s="219" t="s">
        <v>334</v>
      </c>
      <c r="F75" s="188" t="s">
        <v>335</v>
      </c>
      <c r="G75" s="188" t="s">
        <v>185</v>
      </c>
      <c r="H75" s="198">
        <v>41795068.493160002</v>
      </c>
      <c r="I75" s="198">
        <v>40541633.965678565</v>
      </c>
      <c r="J75" s="198">
        <v>40955219.576171599</v>
      </c>
      <c r="K75" s="198">
        <v>41795068.493160002</v>
      </c>
      <c r="L75" s="220">
        <v>0.18</v>
      </c>
      <c r="M75" s="221" t="s">
        <v>186</v>
      </c>
      <c r="N75" s="220">
        <f t="shared" si="4"/>
        <v>8.7455061421352789E-4</v>
      </c>
      <c r="O75" s="220">
        <f t="shared" si="3"/>
        <v>5.2696854293120349E-2</v>
      </c>
    </row>
    <row r="76" spans="1:15" ht="16.5" customHeight="1">
      <c r="A76" s="188" t="s">
        <v>157</v>
      </c>
      <c r="B76" s="188" t="s">
        <v>199</v>
      </c>
      <c r="C76" s="188" t="s">
        <v>188</v>
      </c>
      <c r="D76" s="188" t="s">
        <v>183</v>
      </c>
      <c r="E76" s="219" t="s">
        <v>334</v>
      </c>
      <c r="F76" s="188" t="s">
        <v>335</v>
      </c>
      <c r="G76" s="188" t="s">
        <v>185</v>
      </c>
      <c r="H76" s="198">
        <v>52243835.616449997</v>
      </c>
      <c r="I76" s="198">
        <v>50677042.613514364</v>
      </c>
      <c r="J76" s="198">
        <v>51194024.636552699</v>
      </c>
      <c r="K76" s="198">
        <v>52243835.616449997</v>
      </c>
      <c r="L76" s="220">
        <v>0.18</v>
      </c>
      <c r="M76" s="221" t="s">
        <v>186</v>
      </c>
      <c r="N76" s="220">
        <f t="shared" si="4"/>
        <v>1.0931882713188668E-3</v>
      </c>
      <c r="O76" s="220">
        <f t="shared" si="3"/>
        <v>5.2696854293120349E-2</v>
      </c>
    </row>
    <row r="77" spans="1:15" ht="15" customHeight="1">
      <c r="A77" s="188" t="s">
        <v>155</v>
      </c>
      <c r="B77" s="188" t="s">
        <v>199</v>
      </c>
      <c r="C77" s="188" t="s">
        <v>188</v>
      </c>
      <c r="D77" s="188" t="s">
        <v>183</v>
      </c>
      <c r="E77" s="219" t="s">
        <v>334</v>
      </c>
      <c r="F77" s="188" t="s">
        <v>264</v>
      </c>
      <c r="G77" s="188" t="s">
        <v>185</v>
      </c>
      <c r="H77" s="198">
        <v>118999999</v>
      </c>
      <c r="I77" s="198">
        <v>101793341.95</v>
      </c>
      <c r="J77" s="198">
        <v>102807780.544258</v>
      </c>
      <c r="K77" s="198">
        <v>118999999</v>
      </c>
      <c r="L77" s="220">
        <v>9.5000000000000001E-2</v>
      </c>
      <c r="M77" s="221" t="s">
        <v>186</v>
      </c>
      <c r="N77" s="220">
        <f t="shared" si="4"/>
        <v>2.1953394109800314E-3</v>
      </c>
      <c r="O77" s="220">
        <f t="shared" si="3"/>
        <v>5.2696854293120349E-2</v>
      </c>
    </row>
    <row r="78" spans="1:15">
      <c r="A78" s="188" t="s">
        <v>157</v>
      </c>
      <c r="B78" s="188" t="s">
        <v>187</v>
      </c>
      <c r="C78" s="188" t="s">
        <v>188</v>
      </c>
      <c r="D78" s="188" t="s">
        <v>183</v>
      </c>
      <c r="E78" s="219" t="s">
        <v>336</v>
      </c>
      <c r="F78" s="188" t="s">
        <v>190</v>
      </c>
      <c r="G78" s="188" t="s">
        <v>185</v>
      </c>
      <c r="H78" s="198">
        <v>66144438.356136002</v>
      </c>
      <c r="I78" s="198">
        <v>58877736</v>
      </c>
      <c r="J78" s="198">
        <v>59455199.541277103</v>
      </c>
      <c r="K78" s="198">
        <v>66144438.356136002</v>
      </c>
      <c r="L78" s="220">
        <v>0.12</v>
      </c>
      <c r="M78" s="221" t="s">
        <v>186</v>
      </c>
      <c r="N78" s="220">
        <f t="shared" si="4"/>
        <v>1.2695959590768302E-3</v>
      </c>
      <c r="O78" s="220">
        <f t="shared" si="3"/>
        <v>7.5369907206377873E-2</v>
      </c>
    </row>
    <row r="79" spans="1:15" ht="15" customHeight="1">
      <c r="A79" s="188" t="s">
        <v>166</v>
      </c>
      <c r="B79" s="188" t="s">
        <v>194</v>
      </c>
      <c r="C79" s="188" t="s">
        <v>195</v>
      </c>
      <c r="D79" s="188" t="s">
        <v>183</v>
      </c>
      <c r="E79" s="219" t="s">
        <v>337</v>
      </c>
      <c r="F79" s="188" t="s">
        <v>309</v>
      </c>
      <c r="G79" s="188" t="s">
        <v>185</v>
      </c>
      <c r="H79" s="198">
        <v>1442661643.8234</v>
      </c>
      <c r="I79" s="198">
        <v>778892064</v>
      </c>
      <c r="J79" s="198">
        <v>786304129.01853502</v>
      </c>
      <c r="K79" s="198">
        <v>1442661643.8234</v>
      </c>
      <c r="L79" s="220">
        <v>0.1125</v>
      </c>
      <c r="M79" s="221" t="s">
        <v>186</v>
      </c>
      <c r="N79" s="220">
        <f t="shared" si="4"/>
        <v>1.6790601200729151E-2</v>
      </c>
      <c r="O79" s="220">
        <f t="shared" si="3"/>
        <v>4.5741669420265883E-2</v>
      </c>
    </row>
    <row r="80" spans="1:15" ht="15" customHeight="1">
      <c r="A80" s="188" t="s">
        <v>155</v>
      </c>
      <c r="B80" s="188" t="s">
        <v>259</v>
      </c>
      <c r="C80" s="188" t="s">
        <v>182</v>
      </c>
      <c r="D80" s="188" t="s">
        <v>183</v>
      </c>
      <c r="E80" s="219" t="s">
        <v>338</v>
      </c>
      <c r="F80" s="188" t="s">
        <v>339</v>
      </c>
      <c r="G80" s="188" t="s">
        <v>185</v>
      </c>
      <c r="H80" s="198">
        <v>149176713</v>
      </c>
      <c r="I80" s="198">
        <v>140102755</v>
      </c>
      <c r="J80" s="198">
        <v>140932347.90569401</v>
      </c>
      <c r="K80" s="198">
        <v>149176713</v>
      </c>
      <c r="L80" s="220">
        <v>8.2500000000000004E-2</v>
      </c>
      <c r="M80" s="221" t="s">
        <v>186</v>
      </c>
      <c r="N80" s="220">
        <f t="shared" si="4"/>
        <v>3.009444771605853E-3</v>
      </c>
      <c r="O80" s="220">
        <f t="shared" si="3"/>
        <v>3.0663778557544211E-2</v>
      </c>
    </row>
    <row r="81" spans="1:15" ht="15" customHeight="1">
      <c r="A81" s="188" t="s">
        <v>166</v>
      </c>
      <c r="B81" s="188" t="s">
        <v>251</v>
      </c>
      <c r="C81" s="188" t="s">
        <v>252</v>
      </c>
      <c r="D81" s="188" t="s">
        <v>183</v>
      </c>
      <c r="E81" s="219" t="s">
        <v>340</v>
      </c>
      <c r="F81" s="188" t="s">
        <v>253</v>
      </c>
      <c r="G81" s="188" t="s">
        <v>185</v>
      </c>
      <c r="H81" s="198">
        <v>5033824657.5197001</v>
      </c>
      <c r="I81" s="198">
        <v>3759939895</v>
      </c>
      <c r="J81" s="198">
        <v>3783343739.4272699</v>
      </c>
      <c r="K81" s="198">
        <v>5033824657.5197001</v>
      </c>
      <c r="L81" s="220">
        <v>0.09</v>
      </c>
      <c r="M81" s="221" t="s">
        <v>186</v>
      </c>
      <c r="N81" s="220">
        <f t="shared" si="4"/>
        <v>8.0788862209448239E-2</v>
      </c>
      <c r="O81" s="220">
        <f t="shared" si="3"/>
        <v>0.10262740601650576</v>
      </c>
    </row>
    <row r="82" spans="1:15" ht="15" customHeight="1">
      <c r="A82" s="188" t="s">
        <v>226</v>
      </c>
      <c r="B82" s="188" t="s">
        <v>159</v>
      </c>
      <c r="C82" s="188" t="s">
        <v>188</v>
      </c>
      <c r="D82" s="188" t="s">
        <v>183</v>
      </c>
      <c r="E82" s="219" t="s">
        <v>341</v>
      </c>
      <c r="F82" s="188" t="s">
        <v>228</v>
      </c>
      <c r="G82" s="188" t="s">
        <v>185</v>
      </c>
      <c r="H82" s="198">
        <v>4006109591.9879999</v>
      </c>
      <c r="I82" s="198">
        <v>3643910293</v>
      </c>
      <c r="J82" s="198">
        <v>3657945548.8150001</v>
      </c>
      <c r="K82" s="198">
        <v>4006109591.9879999</v>
      </c>
      <c r="L82" s="220">
        <v>7.2499999999999995E-2</v>
      </c>
      <c r="M82" s="221" t="s">
        <v>186</v>
      </c>
      <c r="N82" s="220">
        <f t="shared" si="4"/>
        <v>7.8111131122760774E-2</v>
      </c>
      <c r="O82" s="220">
        <f t="shared" si="3"/>
        <v>8.9267650172297847E-2</v>
      </c>
    </row>
    <row r="83" spans="1:15" ht="15" customHeight="1">
      <c r="A83" s="188" t="s">
        <v>166</v>
      </c>
      <c r="B83" s="188" t="s">
        <v>257</v>
      </c>
      <c r="C83" s="188" t="s">
        <v>252</v>
      </c>
      <c r="D83" s="188" t="s">
        <v>183</v>
      </c>
      <c r="E83" s="219" t="s">
        <v>342</v>
      </c>
      <c r="F83" s="188" t="s">
        <v>258</v>
      </c>
      <c r="G83" s="188" t="s">
        <v>185</v>
      </c>
      <c r="H83" s="198">
        <v>1085718082.18975</v>
      </c>
      <c r="I83" s="198">
        <v>806081605</v>
      </c>
      <c r="J83" s="198">
        <v>810058405.29212999</v>
      </c>
      <c r="K83" s="198">
        <v>1085718082.18975</v>
      </c>
      <c r="L83" s="220">
        <v>8.7499999999999994E-2</v>
      </c>
      <c r="M83" s="221" t="s">
        <v>186</v>
      </c>
      <c r="N83" s="220">
        <f t="shared" si="4"/>
        <v>1.7297845872354771E-2</v>
      </c>
      <c r="O83" s="220">
        <f t="shared" si="3"/>
        <v>0.10711603361288563</v>
      </c>
    </row>
    <row r="84" spans="1:15" ht="15" customHeight="1">
      <c r="A84" s="188" t="s">
        <v>166</v>
      </c>
      <c r="B84" s="188" t="s">
        <v>251</v>
      </c>
      <c r="C84" s="188" t="s">
        <v>252</v>
      </c>
      <c r="D84" s="188" t="s">
        <v>183</v>
      </c>
      <c r="E84" s="219" t="s">
        <v>341</v>
      </c>
      <c r="F84" s="188" t="s">
        <v>253</v>
      </c>
      <c r="G84" s="188" t="s">
        <v>185</v>
      </c>
      <c r="H84" s="198">
        <v>1360493150.681</v>
      </c>
      <c r="I84" s="198">
        <v>1017544705</v>
      </c>
      <c r="J84" s="198">
        <v>1022699363.88554</v>
      </c>
      <c r="K84" s="198">
        <v>1360493150.681</v>
      </c>
      <c r="L84" s="220">
        <v>0.09</v>
      </c>
      <c r="M84" s="221" t="s">
        <v>186</v>
      </c>
      <c r="N84" s="220">
        <f t="shared" si="4"/>
        <v>2.183854380705752E-2</v>
      </c>
      <c r="O84" s="220">
        <f t="shared" si="3"/>
        <v>0.10262740601650576</v>
      </c>
    </row>
    <row r="85" spans="1:15">
      <c r="A85" s="188" t="s">
        <v>155</v>
      </c>
      <c r="B85" s="188" t="s">
        <v>161</v>
      </c>
      <c r="C85" s="188" t="s">
        <v>182</v>
      </c>
      <c r="D85" s="188" t="s">
        <v>183</v>
      </c>
      <c r="E85" s="219" t="s">
        <v>260</v>
      </c>
      <c r="F85" s="188" t="s">
        <v>343</v>
      </c>
      <c r="G85" s="188" t="s">
        <v>185</v>
      </c>
      <c r="H85" s="198">
        <v>716986300</v>
      </c>
      <c r="I85" s="198">
        <v>505246575.33999997</v>
      </c>
      <c r="J85" s="198">
        <v>507765696.20169002</v>
      </c>
      <c r="K85" s="198">
        <v>716986300</v>
      </c>
      <c r="L85" s="220">
        <v>0.09</v>
      </c>
      <c r="M85" s="221" t="s">
        <v>186</v>
      </c>
      <c r="N85" s="220">
        <f t="shared" si="4"/>
        <v>1.0842740097238126E-2</v>
      </c>
      <c r="O85" s="220">
        <f t="shared" si="3"/>
        <v>3.9930621997200696E-2</v>
      </c>
    </row>
    <row r="86" spans="1:15" ht="15" customHeight="1">
      <c r="A86" s="188" t="s">
        <v>155</v>
      </c>
      <c r="B86" s="188" t="s">
        <v>163</v>
      </c>
      <c r="C86" s="188" t="s">
        <v>182</v>
      </c>
      <c r="D86" s="188" t="s">
        <v>183</v>
      </c>
      <c r="E86" s="219" t="s">
        <v>260</v>
      </c>
      <c r="F86" s="188" t="s">
        <v>344</v>
      </c>
      <c r="G86" s="188" t="s">
        <v>185</v>
      </c>
      <c r="H86" s="198">
        <v>598013700</v>
      </c>
      <c r="I86" s="198">
        <v>514609383</v>
      </c>
      <c r="J86" s="198">
        <v>516800549.040766</v>
      </c>
      <c r="K86" s="198">
        <v>598013700</v>
      </c>
      <c r="L86" s="220">
        <v>0.09</v>
      </c>
      <c r="M86" s="221" t="s">
        <v>186</v>
      </c>
      <c r="N86" s="220">
        <f t="shared" si="4"/>
        <v>1.1035668768638532E-2</v>
      </c>
      <c r="O86" s="220">
        <f t="shared" si="3"/>
        <v>1.7465095268601086E-2</v>
      </c>
    </row>
    <row r="87" spans="1:15" ht="15" customHeight="1">
      <c r="A87" s="188" t="s">
        <v>155</v>
      </c>
      <c r="B87" s="188" t="s">
        <v>160</v>
      </c>
      <c r="C87" s="188" t="s">
        <v>182</v>
      </c>
      <c r="D87" s="188" t="s">
        <v>183</v>
      </c>
      <c r="E87" s="219" t="s">
        <v>260</v>
      </c>
      <c r="F87" s="188" t="s">
        <v>345</v>
      </c>
      <c r="G87" s="188" t="s">
        <v>185</v>
      </c>
      <c r="H87" s="198">
        <v>725787670</v>
      </c>
      <c r="I87" s="198">
        <v>509606848</v>
      </c>
      <c r="J87" s="198">
        <v>512220833.82434398</v>
      </c>
      <c r="K87" s="198">
        <v>725787670</v>
      </c>
      <c r="L87" s="220">
        <v>9.5000000000000001E-2</v>
      </c>
      <c r="M87" s="221" t="s">
        <v>186</v>
      </c>
      <c r="N87" s="220">
        <f t="shared" si="4"/>
        <v>1.0937874328835914E-2</v>
      </c>
      <c r="O87" s="220">
        <f t="shared" si="3"/>
        <v>4.3208504603011871E-2</v>
      </c>
    </row>
    <row r="88" spans="1:15" ht="15" customHeight="1">
      <c r="A88" s="188" t="s">
        <v>155</v>
      </c>
      <c r="B88" s="188" t="s">
        <v>234</v>
      </c>
      <c r="C88" s="188" t="s">
        <v>182</v>
      </c>
      <c r="D88" s="188" t="s">
        <v>183</v>
      </c>
      <c r="E88" s="219" t="s">
        <v>346</v>
      </c>
      <c r="F88" s="188" t="s">
        <v>347</v>
      </c>
      <c r="G88" s="188" t="s">
        <v>185</v>
      </c>
      <c r="H88" s="198">
        <v>575103078</v>
      </c>
      <c r="I88" s="198">
        <v>464004813.69</v>
      </c>
      <c r="J88" s="198">
        <v>466224482.020078</v>
      </c>
      <c r="K88" s="198">
        <v>575103078</v>
      </c>
      <c r="L88" s="220">
        <v>9.2499999999999999E-2</v>
      </c>
      <c r="M88" s="221" t="s">
        <v>186</v>
      </c>
      <c r="N88" s="220">
        <f t="shared" si="4"/>
        <v>9.9556762564464666E-3</v>
      </c>
      <c r="O88" s="220">
        <f t="shared" si="3"/>
        <v>6.2761302617671821E-2</v>
      </c>
    </row>
    <row r="89" spans="1:15">
      <c r="A89" s="188" t="s">
        <v>157</v>
      </c>
      <c r="B89" s="188" t="s">
        <v>187</v>
      </c>
      <c r="C89" s="188" t="s">
        <v>188</v>
      </c>
      <c r="D89" s="188" t="s">
        <v>183</v>
      </c>
      <c r="E89" s="219" t="s">
        <v>337</v>
      </c>
      <c r="F89" s="188" t="s">
        <v>190</v>
      </c>
      <c r="G89" s="188" t="s">
        <v>185</v>
      </c>
      <c r="H89" s="198">
        <v>295287671.23275</v>
      </c>
      <c r="I89" s="198">
        <v>261717454</v>
      </c>
      <c r="J89" s="198">
        <v>263006243.69484401</v>
      </c>
      <c r="K89" s="198">
        <v>295287671.23275</v>
      </c>
      <c r="L89" s="220">
        <v>0.12</v>
      </c>
      <c r="M89" s="221" t="s">
        <v>186</v>
      </c>
      <c r="N89" s="220">
        <f t="shared" si="4"/>
        <v>5.6161894465618593E-3</v>
      </c>
      <c r="O89" s="220">
        <f t="shared" si="3"/>
        <v>7.5369907206377873E-2</v>
      </c>
    </row>
    <row r="90" spans="1:15">
      <c r="A90" s="188" t="s">
        <v>166</v>
      </c>
      <c r="B90" s="188" t="s">
        <v>257</v>
      </c>
      <c r="C90" s="188" t="s">
        <v>252</v>
      </c>
      <c r="D90" s="188" t="s">
        <v>183</v>
      </c>
      <c r="E90" s="219" t="s">
        <v>193</v>
      </c>
      <c r="F90" s="188" t="s">
        <v>258</v>
      </c>
      <c r="G90" s="188" t="s">
        <v>185</v>
      </c>
      <c r="H90" s="198">
        <v>822513698.6286</v>
      </c>
      <c r="I90" s="198">
        <v>450849520</v>
      </c>
      <c r="J90" s="198">
        <v>616504627.465119</v>
      </c>
      <c r="K90" s="198">
        <v>822513698.6286</v>
      </c>
      <c r="L90" s="220">
        <v>8.7499999999999994E-2</v>
      </c>
      <c r="M90" s="221" t="s">
        <v>186</v>
      </c>
      <c r="N90" s="220">
        <f t="shared" si="4"/>
        <v>1.3164732265989279E-2</v>
      </c>
      <c r="O90" s="220">
        <f t="shared" si="3"/>
        <v>0.10711603361288563</v>
      </c>
    </row>
    <row r="91" spans="1:15">
      <c r="A91" s="188" t="s">
        <v>166</v>
      </c>
      <c r="B91" s="188" t="s">
        <v>257</v>
      </c>
      <c r="C91" s="188" t="s">
        <v>252</v>
      </c>
      <c r="D91" s="188" t="s">
        <v>183</v>
      </c>
      <c r="E91" s="219" t="s">
        <v>337</v>
      </c>
      <c r="F91" s="188" t="s">
        <v>258</v>
      </c>
      <c r="G91" s="188" t="s">
        <v>185</v>
      </c>
      <c r="H91" s="198">
        <v>3015883561.6381998</v>
      </c>
      <c r="I91" s="198">
        <v>2865013172</v>
      </c>
      <c r="J91" s="198">
        <v>2260516967.3720999</v>
      </c>
      <c r="K91" s="198">
        <v>3015883561.6381998</v>
      </c>
      <c r="L91" s="220">
        <v>8.7499999999999994E-2</v>
      </c>
      <c r="M91" s="221" t="s">
        <v>186</v>
      </c>
      <c r="N91" s="220">
        <f t="shared" si="4"/>
        <v>4.8270684975293958E-2</v>
      </c>
      <c r="O91" s="220">
        <f t="shared" si="3"/>
        <v>0.10711603361288563</v>
      </c>
    </row>
    <row r="92" spans="1:15">
      <c r="A92" s="188" t="s">
        <v>166</v>
      </c>
      <c r="B92" s="188" t="s">
        <v>257</v>
      </c>
      <c r="C92" s="188" t="s">
        <v>252</v>
      </c>
      <c r="D92" s="188" t="s">
        <v>183</v>
      </c>
      <c r="E92" s="219" t="s">
        <v>337</v>
      </c>
      <c r="F92" s="188" t="s">
        <v>258</v>
      </c>
      <c r="G92" s="188" t="s">
        <v>185</v>
      </c>
      <c r="H92" s="198">
        <v>1370856164.381</v>
      </c>
      <c r="I92" s="198">
        <v>1023219000</v>
      </c>
      <c r="J92" s="198">
        <v>1027507712.44187</v>
      </c>
      <c r="K92" s="198">
        <v>1370856164.381</v>
      </c>
      <c r="L92" s="220">
        <v>8.7499999999999994E-2</v>
      </c>
      <c r="M92" s="221" t="s">
        <v>186</v>
      </c>
      <c r="N92" s="220">
        <f t="shared" si="4"/>
        <v>2.1941220443315569E-2</v>
      </c>
      <c r="O92" s="220">
        <f t="shared" si="3"/>
        <v>0.10711603361288563</v>
      </c>
    </row>
    <row r="93" spans="1:15">
      <c r="A93" s="188" t="s">
        <v>155</v>
      </c>
      <c r="B93" s="188" t="s">
        <v>234</v>
      </c>
      <c r="C93" s="188" t="s">
        <v>182</v>
      </c>
      <c r="D93" s="188" t="s">
        <v>183</v>
      </c>
      <c r="E93" s="219" t="s">
        <v>348</v>
      </c>
      <c r="F93" s="188" t="s">
        <v>349</v>
      </c>
      <c r="G93" s="188" t="s">
        <v>185</v>
      </c>
      <c r="H93" s="198">
        <v>158858868</v>
      </c>
      <c r="I93" s="198">
        <v>140717260.27000001</v>
      </c>
      <c r="J93" s="198">
        <v>140847774.50571999</v>
      </c>
      <c r="K93" s="198">
        <v>158858868</v>
      </c>
      <c r="L93" s="220">
        <v>8.5000000000000006E-2</v>
      </c>
      <c r="M93" s="221" t="s">
        <v>186</v>
      </c>
      <c r="N93" s="220">
        <f t="shared" si="4"/>
        <v>3.0076388059765919E-3</v>
      </c>
      <c r="O93" s="220">
        <f t="shared" si="3"/>
        <v>6.2761302617671821E-2</v>
      </c>
    </row>
    <row r="94" spans="1:15">
      <c r="A94" s="188" t="s">
        <v>155</v>
      </c>
      <c r="B94" s="188" t="s">
        <v>259</v>
      </c>
      <c r="C94" s="188" t="s">
        <v>182</v>
      </c>
      <c r="D94" s="188" t="s">
        <v>183</v>
      </c>
      <c r="E94" s="219" t="s">
        <v>348</v>
      </c>
      <c r="F94" s="188" t="s">
        <v>350</v>
      </c>
      <c r="G94" s="188" t="s">
        <v>185</v>
      </c>
      <c r="H94" s="198">
        <v>344028764</v>
      </c>
      <c r="I94" s="198">
        <v>276220547.94999999</v>
      </c>
      <c r="J94" s="198">
        <v>276492107.838943</v>
      </c>
      <c r="K94" s="198">
        <v>344028764</v>
      </c>
      <c r="L94" s="220">
        <v>0.09</v>
      </c>
      <c r="M94" s="221" t="s">
        <v>186</v>
      </c>
      <c r="N94" s="220">
        <f t="shared" si="4"/>
        <v>5.9041642368931986E-3</v>
      </c>
      <c r="O94" s="220">
        <f t="shared" si="3"/>
        <v>3.0663778557544211E-2</v>
      </c>
    </row>
    <row r="95" spans="1:15">
      <c r="A95" s="271" t="s">
        <v>154</v>
      </c>
      <c r="B95" s="272"/>
      <c r="C95" s="272"/>
      <c r="D95" s="272"/>
      <c r="E95" s="272"/>
      <c r="F95" s="272"/>
      <c r="G95" s="272"/>
      <c r="H95" s="272"/>
      <c r="I95" s="272"/>
      <c r="J95" s="199">
        <f>SUM(J5:J94)</f>
        <v>42296045615.808525</v>
      </c>
      <c r="K95" s="271"/>
      <c r="L95" s="271"/>
      <c r="M95" s="271"/>
      <c r="N95" s="271"/>
      <c r="O95" s="271"/>
    </row>
    <row r="96" spans="1:15">
      <c r="A96"/>
      <c r="B96"/>
      <c r="C96"/>
      <c r="D96"/>
      <c r="E96" s="37"/>
      <c r="F96"/>
      <c r="G96"/>
      <c r="H96"/>
      <c r="I96"/>
      <c r="J96"/>
      <c r="K96"/>
      <c r="L96"/>
      <c r="M96"/>
      <c r="N96"/>
      <c r="O96"/>
    </row>
    <row r="97" spans="1:15" ht="15.75">
      <c r="A97" s="223" t="s">
        <v>351</v>
      </c>
      <c r="B97"/>
      <c r="C97" s="200">
        <v>46830016365.607498</v>
      </c>
      <c r="D97"/>
      <c r="E97" s="37"/>
      <c r="F97"/>
      <c r="G97"/>
      <c r="H97"/>
      <c r="I97"/>
      <c r="J97"/>
      <c r="K97"/>
      <c r="L97"/>
      <c r="M97"/>
      <c r="N97"/>
      <c r="O97"/>
    </row>
  </sheetData>
  <mergeCells count="4">
    <mergeCell ref="A1:B1"/>
    <mergeCell ref="A2:I2"/>
    <mergeCell ref="A95:I95"/>
    <mergeCell ref="K95:O95"/>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eYfIS7CD70NibyyZP+vRAjIF+i9THy/25pUqI4MUdac=</DigestValue>
    </Reference>
    <Reference Type="http://www.w3.org/2000/09/xmldsig#Object" URI="#idOfficeObject">
      <DigestMethod Algorithm="http://www.w3.org/2001/04/xmlenc#sha256"/>
      <DigestValue>dRiM3lN3KY34rv+7GTkVYOoN2sUlnCTdwMDZk9FKpL8=</DigestValue>
    </Reference>
    <Reference Type="http://uri.etsi.org/01903#SignedProperties" URI="#idSignedProperties">
      <Transforms>
        <Transform Algorithm="http://www.w3.org/TR/2001/REC-xml-c14n-20010315"/>
      </Transforms>
      <DigestMethod Algorithm="http://www.w3.org/2001/04/xmlenc#sha256"/>
      <DigestValue>lyhsjgYlG0lsEeUlYPDoQ/6hF0uyo+CtvDMprOlsQL0=</DigestValue>
    </Reference>
    <Reference Type="http://www.w3.org/2000/09/xmldsig#Object" URI="#idValidSigLnImg">
      <DigestMethod Algorithm="http://www.w3.org/2001/04/xmlenc#sha256"/>
      <DigestValue>EtRjK/Vwvuk99DNJwMOXYYSLdRxXLQyUk49GmO+WyIY=</DigestValue>
    </Reference>
    <Reference Type="http://www.w3.org/2000/09/xmldsig#Object" URI="#idInvalidSigLnImg">
      <DigestMethod Algorithm="http://www.w3.org/2001/04/xmlenc#sha256"/>
      <DigestValue>lfpb3rqRnAxfoG3S8g6yUE0wOkdoEsV7X3V3egi4E2o=</DigestValue>
    </Reference>
  </SignedInfo>
  <SignatureValue>1kq7T2Im97w8fYEp/aIu73KSRQbLu/RP16LO0oOG3Z+YXu6zEJmvXUVAHbeZkHIO0NCvwrjWkLVm
J16JCwR97AXP3b4MD0CAqDV74OCGWLGMmUQhFRgMogrxeeldMhaVnRuccEMPghGlL+JPcPpOEt0i
GhRQvELoXJfmGk5z8J36JN6lluye1CqqRE8SfDjY58TNO2xkApssxnMP8gAeiIrLTtSBclpfXAdT
nyAB6UxqA/mssOWqKZNZEgzWT/1bqJiZ5Du6AoEpechRdU52bzc+KGbtol/QhARJfadW7dADe8CD
W6ilIbBJUhmVSGtGMx+xNBu04dbvRhQL9bedzQ==</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9dxCx+wv8gEd3EyTcktK+T9Et3/ZjRFzqGDnUTb1WTg=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l6sNFko7tRq48GTecbuLNipxgDKlpRnUwtcM9jseZE8=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+pT2qbh0f7/70Jd3LMe32WxoTb0B4D02aVuftTwbwd8=</DigestValue>
      </Reference>
      <Reference URI="/xl/media/image3.emf?ContentType=image/x-emf">
        <DigestMethod Algorithm="http://www.w3.org/2001/04/xmlenc#sha256"/>
        <DigestValue>tLib4hOaJW4WR39tSUiBPyKERPZVZlDGkZSzCN1zD8w=</DigestValue>
      </Reference>
      <Reference URI="/xl/media/image4.emf?ContentType=image/x-emf">
        <DigestMethod Algorithm="http://www.w3.org/2001/04/xmlenc#sha256"/>
        <DigestValue>66C5+iq7FM2e0ykr4bOy9UbOhM8hiXymfD9Uek7/Tc8=</DigestValue>
      </Reference>
      <Reference URI="/xl/media/image5.emf?ContentType=image/x-emf">
        <DigestMethod Algorithm="http://www.w3.org/2001/04/xmlenc#sha256"/>
        <DigestValue>N5MbZEGvCjUGVeLWyABq6S8Lyt9cbqdFNtOKqDEhDC4=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uZtlwdw8cZ039fOzgInrerNtWTQdPF8+5Um30Mzv2SI=</DigestValue>
      </Reference>
      <Reference URI="/xl/styles.xml?ContentType=application/vnd.openxmlformats-officedocument.spreadsheetml.styles+xml">
        <DigestMethod Algorithm="http://www.w3.org/2001/04/xmlenc#sha256"/>
        <DigestValue>gdZm1Zc2J6jsVH+uiqZDU1PHdxw0Gm727pxPk6QCsc8=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sWcGuS2bcUBUz+IfzeTLNAWL6Oe+OEOxcb9wzYwOz3s=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Gb/5XZ5i9ojgW0e0oiJZATI9ZzAf063N5k9T+cYSjGg=</DigestValue>
      </Reference>
      <Reference URI="/xl/worksheets/sheet2.xml?ContentType=application/vnd.openxmlformats-officedocument.spreadsheetml.worksheet+xml">
        <DigestMethod Algorithm="http://www.w3.org/2001/04/xmlenc#sha256"/>
        <DigestValue>CyosHsV8mw/Lc0rloStIgn3l4RuB6azK/95cQBqIuH0=</DigestValue>
      </Reference>
      <Reference URI="/xl/worksheets/sheet3.xml?ContentType=application/vnd.openxmlformats-officedocument.spreadsheetml.worksheet+xml">
        <DigestMethod Algorithm="http://www.w3.org/2001/04/xmlenc#sha256"/>
        <DigestValue>78zm1GOvpt14gVY2cZZJHYtFMhdMBxyVzRGOAaaLb1Q=</DigestValue>
      </Reference>
      <Reference URI="/xl/worksheets/sheet4.xml?ContentType=application/vnd.openxmlformats-officedocument.spreadsheetml.worksheet+xml">
        <DigestMethod Algorithm="http://www.w3.org/2001/04/xmlenc#sha256"/>
        <DigestValue>jNq2+NK1kNcrA0izLbZtl3MTRJJUVkAQPqq9339Y93c=</DigestValue>
      </Reference>
      <Reference URI="/xl/worksheets/sheet5.xml?ContentType=application/vnd.openxmlformats-officedocument.spreadsheetml.worksheet+xml">
        <DigestMethod Algorithm="http://www.w3.org/2001/04/xmlenc#sha256"/>
        <DigestValue>UYeWF16mFmOMfzGw4LefRbaXRR/OPIXsMryuWzCyWIM=</DigestValue>
      </Reference>
      <Reference URI="/xl/worksheets/sheet6.xml?ContentType=application/vnd.openxmlformats-officedocument.spreadsheetml.worksheet+xml">
        <DigestMethod Algorithm="http://www.w3.org/2001/04/xmlenc#sha256"/>
        <DigestValue>+2M1eAv+Hiug4CpBkcglm5PjoIcRyyKsuyDZ+2EaYWU=</DigestValue>
      </Reference>
      <Reference URI="/xl/worksheets/sheet7.xml?ContentType=application/vnd.openxmlformats-officedocument.spreadsheetml.worksheet+xml">
        <DigestMethod Algorithm="http://www.w3.org/2001/04/xmlenc#sha256"/>
        <DigestValue>oswyxGKNmBKrB6oc6DeFcVWzTXGf/GYRMme9GSrTeLU=</DigestValue>
      </Reference>
      <Reference URI="/xl/worksheets/sheet8.xml?ContentType=application/vnd.openxmlformats-officedocument.spreadsheetml.worksheet+xml">
        <DigestMethod Algorithm="http://www.w3.org/2001/04/xmlenc#sha256"/>
        <DigestValue>7+ZgIJkECRjor+UXOhAR7opYHPtjuJBeZYN5Gc+6aDU=</DigestValue>
      </Reference>
    </Manifest>
    <SignatureProperties>
      <SignatureProperty Id="idSignatureTime" Target="#idPackageSignature">
        <mdssi:SignatureTime xmlns:mdssi="http://schemas.openxmlformats.org/package/2006/digital-signature">
          <mdssi:Format>YYYY-MM-DDThh:mm:ssTZD</mdssi:Format>
          <mdssi:Value>2020-06-29T21:42:54Z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 Aguiar</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2020-06-29T21:42:54Z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D8GwAAkQ0AACBFTUYAAAEAGBwAAKo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FdkCQAAAAkAAAAwwi8DQElUdn50wWQ4g1wA4PozAyUAAACF/5PHEGVbBbBjWwVsW8NkN9p9GajCLwN+4lhkAgIAAEzCLwMlAAAAMwAAAGAAAAAzAAAAIgAAADTWWQV/2X0Z/////xKz25Xh51hk4MMvA9nZ13Qwwi8DAAAAAAAA13QCAgAA9f///wAAAAAAAAAAAAAAAJABAAAAAAABAAAAAHMAZQBnAG8AZQAgAHUAaQDtGsp1lMIvAxGx9XYAAFR2iMIvAwAAAACQwi8DAAAAAGzIV2QAAFR2AAAAABMAFAB+dMFkQElUdqjCLwM0Xyh2AABUdn50wWRsyFdkZHYACAAAAAAlAAAADAAAAAEAAAAYAAAADAAAAAAAAAASAAAADAAAAAEAAAAeAAAAGAAAAL0AAAAEAAAA9wAAABEAAAAlAAAADAAAAAEAAABUAAAAiAAAAL4AAAAEAAAA9QAAABAAAAABAAAAVRXZQXsJ2UG+AAAABAAAAAoAAABMAAAAAAAAAAAAAAAAAAAA//////////9gAAAAMgA5AC8AMAA2AC8AMgAwADIAMA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gdwSPLgO+VSB3CQAAAOD6MwPpVSB3UI8uA+D6MwNUdMFkAAAAAFR0wWQAAAAA4PozAwAAAAAAAAAAAAAAAAAAAAAI3jMDAAAAAAAAAAAAAAAAAAAAAAAAAAAAAAAAAAAAAAAAAAAAAAAAAAAAAAAAAAAAAAAAAAAAAAAAAAAAAAAAAAAAAAFWy3Xj5VTM+I8uA6ItG3cAAAAAAQAAAFCPLgP//wAAAAAAAFwwG3dcMBt34JAuAyiQLgMskC4DAADBZAcAAAAAAAAAhkH2dgkAAABUBtv/BwAAAGCQLgPkXex2AdgAAGCQLgM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C8DrdrXdAAAAADsuy8DAAAAAJS7LwPE44FlAAAzAwAAAAAgAAAAZMAvA6APAAAMwC8DNqOzYyAAAAABAAAAil8LgMh/9hFfprNj3LsvA2qItWPIf/YRAAAAAPhHDyAsFwtkAgAAAN7K25UAAAAAnL0vA9nZ13Tsuy8DBwAAAAAA13SgvC8D4P///wAAAAAAAAAAAAAAAJABAAAAAAABAAAAAGEAcgBpAGEAbAAAAAAAAAAAAAAAAAAAAAAAAAAAAAAABgAAAAAAAACGQfZ2AAAAAFQG2/8GAAAAUL0vA+Rd7HYB2AAAUL0vAwAAAAAAAAAAAAAAAAAAAAAAAAAAZHYACAAAAAAlAAAADAAAAAMAAAAYAAAADAAAAAAAAAASAAAADAAAAAEAAAAWAAAADAAAAAgAAABUAAAAVAAAAAoAAAAnAAAAHgAAAEoAAAABAAAAVRXZQXsJ2UEKAAAASwAAAAEAAABMAAAABAAAAAkAAAAnAAAAIAAAAEsAAABQAAAAWACTx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JAAAARwAAACkAAAAzAAAAoQAAABUAAAAhAPAAAAAAAAAAAAAAAIA/AAAAAAAAAAAAAIA/AAAAAAAAAAAAAAAAAAAAAAAAAAAAAAAAAAAAAAAAAAAlAAAADAAAAAAAAIAoAAAADAAAAAQAAABSAAAAcAEAAAQAAADw////AAAAAAAAAAAAAAAAkAEAAAAAAAEAAAAAcwBlAGcAbwBlACAAdQBpAAAAAAAAAAAAAAAAAAAAAAAAAAAAAAAAAAAAAAAAAAAAAAAAAAAAAAAAAAAAAAAAAAAALwOt2td0vAIAACS8LwMAAAAAUwB5AHMAdABlAG0AAAAAAAAAAAAAAAAAAAAAAAAAAAAAAAAAJDeWOgC8LwNzukRgAQAAAKi8LwMgDQCEAAAAACOgfRkMvC8Do7pdZNgoWgUg1ewOBs3blQIAAADUvS8D2dnXdCS8LwMHAAAAAADXdFYiC4Dw////AAAAAAAAAAAAAAAAkAEAAAAAAAEAAAAAcwBlAGcAbwBlACAAdQBpAAAAAAAAAAAAAAAAAAAAAAAJAAAAAAAAAIZB9nYAAAAAVAbb/wkAAACIvS8D5F3sdgHYAACIvS8DAAAAAAAAAAAAAAAAAAAAAAAAAABkdgAIAAAAACUAAAAMAAAABAAAABgAAAAMAAAAAAAAABIAAAAMAAAAAQAAAB4AAAAYAAAAKQAAADMAAADKAAAASAAAACUAAAAMAAAABAAAAFQAAADQAAAAKgAAADMAAADIAAAARwAAAAEAAABVFdlBewnZQSoAAAAzAAAAFgAAAEwAAAAAAAAAAAAAAAAAAAD//////////3gAAABBAGcAdQBzAHQAaQBuAGEAIABHAGEAcgBjAGkAYQAgAEEAZwB1AGkAYQByAAoAAAAJAAAACQAAAAcAAAAFAAAABAAAAAkAAAAIAAAABAAAAAsAAAAIAAAABgAAAAcAAAAEAAAACAAAAAQAAAAKAAAACQAAAAkAAAAEAAAACAAAAAYAAABLAAAAQAAAADAAAAAFAAAAIAAAAAEAAAABAAAAEAAAAAAAAAAAAAAACAEAAIAAAAAAAAAAAAAAAAgBAACAAAAAJQAAAAwAAAACAAAAJwAAABgAAAAFAAAAAAAAAP///wAAAAAAJQAAAAwAAAAFAAAATAAAAGQAAAAAAAAAUAAAAAcBAAB8AAAAAAAAAFAAAAAIAQAALQAAACEA8AAAAAAAAAAAAAAAgD8AAAAAAAAAAAAAgD8AAAAAAAAAAAAAAAAAAAAAAAAAAAAAAAAAAAAAAAAAACUAAAAMAAAAAAAAgCgAAAAMAAAABQAAACcAAAAYAAAABQAAAAAAAAD///8AAAAAACUAAAAMAAAABQAAAEwAAABkAAAACQAAAFAAAAD+AAAAXAAAAAkAAABQAAAA9gAAAA0AAAAhAPAAAAAAAAAAAAAAAIA/AAAAAAAAAAAAAIA/AAAAAAAAAAAAAAAAAAAAAAAAAAAAAAAAAAAAAAAAAAAlAAAADAAAAAAAAIAoAAAADAAAAAUAAAAlAAAADAAAAAEAAAAYAAAADAAAAAAAAAASAAAADAAAAAEAAAAeAAAAGAAAAAkAAABQAAAA/wAAAF0AAAAlAAAADAAAAAEAAABUAAAA9AAAAAoAAABQAAAAnwAAAFwAAAABAAAAVRXZQXsJ2UEKAAAAUAAAABwAAABMAAAAAAAAAAAAAAAAAAAA//////////+EAAAATQBhAHIAaQBhACAAQQBnAHUAcwB0AGkAbgBhACAARwBhAHIAYwBpAGEAIABBAGcAdQBpAGEAcgAKAAAABgAAAAQAAAADAAAABgAAAAMAAAAHAAAABwAAAAcAAAAFAAAABAAAAAMAAAAHAAAABgAAAAMAAAAIAAAABgAAAAQAAAAFAAAAAwAAAAYAAAADAAAABwAAAAcAAAAHAAAAAwAAAAYAAAAEAAAASwAAAEAAAAAwAAAABQAAACAAAAABAAAAAQAAABAAAAAAAAAAAAAAAAgBAACAAAAAAAAAAAAAAAAIAQAAgAAAACUAAAAMAAAAAgAAACcAAAAYAAAABQAAAAAAAAD///8AAAAAACUAAAAMAAAABQAAAEwAAABkAAAACQAAAGAAAAD+AAAAbAAAAAkAAABgAAAA9gAAAA0AAAAhAPAAAAAAAAAAAAAAAIA/AAAAAAAAAAAAAIA/AAAAAAAAAAAAAAAAAAAAAAAAAAAAAAAAAAAAAAAAAAAlAAAADAAAAAAAAIAoAAAADAAAAAUAAAAlAAAADAAAAAEAAAAYAAAADAAAAAAAAAASAAAADAAAAAEAAAAeAAAAGAAAAAkAAABgAAAA/wAAAG0AAAAlAAAADAAAAAEAAABUAAAAfAAAAAoAAABgAAAAOgAAAGwAAAABAAAAVRXZQXsJ2UEKAAAAYAAAAAgAAABMAAAAAAAAAAAAAAAAAAAA//////////9cAAAAQwBvAG4AdABhAGQAbwByAAcAAAAHAAAABwAAAAQAAAAGAAAABwAAAAcAAAAEAAAASwAAAEAAAAAwAAAABQAAACAAAAABAAAAAQAAABAAAAAAAAAAAAAAAAgBAACAAAAAAAAAAAAAAAAIAQAAgAAAACUAAAAMAAAAAgAAACcAAAAYAAAABQAAAAAAAAD///8AAAAAACUAAAAMAAAABQAAAEwAAABkAAAACQAAAHAAAAD+AAAAfAAAAAkAAABwAAAA9gAAAA0AAAAhAPAAAAAAAAAAAAAAAIA/AAAAAAAAAAAAAIA/AAAAAAAAAAAAAAAAAAAAAAAAAAAAAAAAAAAAAAAAAAAlAAAADAAAAAAAAIAoAAAADAAAAAUAAAAlAAAADAAAAAEAAAAYAAAADAAAAAAAAAASAAAADAAAAAEAAAAWAAAADAAAAAAAAABUAAAARAEAAAoAAABwAAAA/QAAAHwAAAABAAAAVRXZQXsJ2UEKAAAAcAAAACkAAABMAAAABAAAAAkAAABwAAAA/wAAAH0AAACgAAAARgBpAHIAbQBhAGQAbwAgAHAAbwByADoAIABNAEEAUgBJAEEAIABBAEcAVQBTAFQASQBOAEEAIABHAEEAUgBDAEkAQQAgAEEARwBVAEkAQQBSAAAABgAAAAMAAAAEAAAACQAAAAYAAAAHAAAABwAAAAMAAAAHAAAABwAAAAQAAAADAAAAAwAAAAoAAAAHAAAABwAAAAMAAAAHAAAAAwAAAAcAAAAIAAAACAAAAAYAAAAGAAAAAwAAAAgAAAAHAAAAAwAAAAgAAAAHAAAABwAAAAcAAAADAAAABwAAAAMAAAAHAAAACAAAAAgAAAADAAAABwAAAAcAAAAWAAAADAAAAAAAAAAlAAAADAAAAAIAAAAOAAAAFAAAAAAAAAAQAAAAFAAAAA==</Object>
  <Object Id="idInvalidSigLnImg">AQAAAGwAAAAAAAAAAAAAAAcBAAB/AAAAAAAAAAAAAAD8GwAAkQ0AACBFTUYAAAEAhCEAALE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FdkCQAAAAkAAAAwwi8DQElUdn50wWQ4g1wA4PozAyUAAACF/5PHEGVbBbBjWwVsW8NkN9p9GajCLwN+4lhkAgIAAEzCLwMlAAAAMwAAAGAAAAAzAAAAIgAAADTWWQV/2X0Z/////xKz25Xh51hk4MMvA9nZ13Qwwi8DAAAAAAAA13QCAgAA9f///wAAAAAAAAAAAAAAAJABAAAAAAABAAAAAHMAZQBnAG8AZQAgAHUAaQDtGsp1lMIvAxGx9XYAAFR2iMIvAwAAAACQwi8DAAAAAGzIV2QAAFR2AAAAABMAFAB+dMFkQElUdqjCLwM0Xyh2AABUdn50wWRsyFdk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CB3BI8uA75VIHcJAAAA4PozA+lVIHdQjy4D4PozA1R0wWQAAAAAVHTBZAAAAADg+jMDAAAAAAAAAAAAAAAAAAAAAAjeMwMAAAAAAAAAAAAAAAAAAAAAAAAAAAAAAAAAAAAAAAAAAAAAAAAAAAAAAAAAAAAAAAAAAAAAAAAAAAAAAAAAAAAAAVbLdePlVMz4jy4Doi0bdwAAAAABAAAAUI8uA///AAAAAAAAXDAbd1wwG3fgkC4DKJAuAyyQLgMAAMFkBwAAAAAAAACGQfZ2CQAAAFQG2/8HAAAAYJAuA+Rd7HYB2AAAYJAuAw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LwOt2td0AAAAAOy7LwMAAAAAlLsvA8TjgWUAADMDAAAAACAAAABkwC8DoA8AAAzALwM2o7NjIAAAAAEAAACKXwuAyH/2EV+ms2Pcuy8Daoi1Y8h/9hEAAAAA+EcPICwXC2QCAAAA3srblQAAAACcvS8D2dnXdOy7LwMHAAAAAADXdKC8LwPg////AAAAAAAAAAAAAAAAkAEAAAAAAAEAAAAAYQByAGkAYQBsAAAAAAAAAAAAAAAAAAAAAAAAAAAAAAAGAAAAAAAAAIZB9nYAAAAAVAbb/wYAAABQvS8D5F3sdgHYAABQvS8DAAAAAAAAAAAAAAAAAAAAAAAAAAB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kAAABHAAAAKQAAADMAAAChAAAAFQAAACEA8AAAAAAAAAAAAAAAgD8AAAAAAAAAAAAAgD8AAAAAAAAAAAAAAAAAAAAAAAAAAAAAAAAAAAAAAAAAACUAAAAMAAAAAAAAgCgAAAAMAAAABAAAAFIAAABwAQAABAAAAPD///8AAAAAAAAAAAAAAACQAQAAAAAAAQAAAABzAGUAZwBvAGUAIAB1AGkAAAAAAAAAAAAAAAAAAAAAAAAAAAAAAAAAAAAAAAAAAAAAAAAAAAAAAAAAAAAAAAAAAAAvA63a13S8AgAAJLwvAwAAAABTAHkAcwB0AGUAbQAAAAAAAAAAAAAAAAAAAAAAAAAAAAAAAAAkN5Y6ALwvA3O6RGABAAAAqLwvAyANAIQAAAAAI6B9GQy8LwOjul1k2ChaBSDV7A4GzduVAgAAANS9LwPZ2dd0JLwvAwcAAAAAANd0ViILgPD///8AAAAAAAAAAAAAAACQAQAAAAAAAQAAAABzAGUAZwBvAGUAIAB1AGkAAAAAAAAAAAAAAAAAAAAAAAkAAAAAAAAAhkH2dgAAAABUBtv/CQAAAIi9LwPkXex2AdgAAIi9LwMAAAAAAAAAAAAAAAAAAAAAAAAAAGR2AAgAAAAAJQAAAAwAAAAEAAAAGAAAAAwAAAAAAAAAEgAAAAwAAAABAAAAHgAAABgAAAApAAAAMwAAAMoAAABIAAAAJQAAAAwAAAAEAAAAVAAAANAAAAAqAAAAMwAAAMgAAABHAAAAAQAAAFUV2UF7CdlBKgAAADMAAAAWAAAATAAAAAAAAAAAAAAAAAAAAP//////////eAAAAEEAZwB1AHMAdABpAG4AYQAgAEcAYQByAGMAaQBhACAAQQBnAHUAaQBhAHIACgAAAAkAAAAJAAAABwAAAAUAAAAEAAAACQAAAAgAAAAEAAAACwAAAAgAAAAGAAAABwAAAAQAAAAIAAAABAAAAAoAAAAJAAAACQAAAAQAAAAIAAAABg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FdlBewnZ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FdlBewnZ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FdlBewnZQQoAAABwAAAAKQAAAEwAAAAEAAAACQAAAHAAAAD/AAAAfQAAAKAAAABGAGkAcgBtAGEAZABvACAAcABvAHIAOgAgAE0AQQBSAEkAQQAgAEEARwBVAFMAVABJAE4AQQAgAEcAQQBSAEMASQBBACAAQQBHAFUASQBBAFIAvRY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L6FIf9OzZ50D9+QUXwox7MKrOx1WmyhgiBr+BhsjL0U=</DigestValue>
    </Reference>
    <Reference Type="http://www.w3.org/2000/09/xmldsig#Object" URI="#idOfficeObject">
      <DigestMethod Algorithm="http://www.w3.org/2001/04/xmlenc#sha256"/>
      <DigestValue>onbhtGobnXuDQ7a/LQr0mzKMO1LFSfE6RVvwcNAz4aY=</DigestValue>
    </Reference>
    <Reference Type="http://uri.etsi.org/01903#SignedProperties" URI="#idSignedProperties">
      <Transforms>
        <Transform Algorithm="http://www.w3.org/TR/2001/REC-xml-c14n-20010315"/>
      </Transforms>
      <DigestMethod Algorithm="http://www.w3.org/2001/04/xmlenc#sha256"/>
      <DigestValue>vS8CA/F1Ayhsp3B7HmB6EZVTOoT4PrRNsticYkjS7BU=</DigestValue>
    </Reference>
    <Reference Type="http://www.w3.org/2000/09/xmldsig#Object" URI="#idValidSigLnImg">
      <DigestMethod Algorithm="http://www.w3.org/2001/04/xmlenc#sha256"/>
      <DigestValue>TkRytr6N3EAqoOiFZW4c/4yBN+F3DnKcgm/4D2YLesI=</DigestValue>
    </Reference>
    <Reference Type="http://www.w3.org/2000/09/xmldsig#Object" URI="#idInvalidSigLnImg">
      <DigestMethod Algorithm="http://www.w3.org/2001/04/xmlenc#sha256"/>
      <DigestValue>Ksn4ZKoVIzEWGJ8UrfOgdkZSAzNRxNe5jFRn6oj1yLw=</DigestValue>
    </Reference>
  </SignedInfo>
  <SignatureValue>1pbAcTH4N85UTEqQWf5y1vIiFsLoAANGg8whqx98MrrJft8+hRL28jDwLgnpErhi6cLwWOVdir7T
Hb9qw1Ftt6rSNB9WkbKXll1Zpk3BlFarMlA4n4INQoAg2NjZTA169v4Akkwzw+rBbpeD6KV2Z1Jl
YT72N5sG5z7v77ZLR0lG0/tC3yxxA9XnKiBftBsEKlIlbj8be5sIhrBHeQWEGBBOljeXmBvl7H3d
xBeW3L8O9SOauJbUicsvmA/PZ/bu1SfzrPQAOHcL5F/aP9qJdvLmEUHjNUHymo8/dnq/mdm5E4B+
BMmXmI9PlN4ZTbfZGjyy84bfGtDKwvItyqRgGg==</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9dxCx+wv8gEd3EyTcktK+T9Et3/ZjRFzqGDnUTb1WTg=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l6sNFko7tRq48GTecbuLNipxgDKlpRnUwtcM9jseZE8=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+pT2qbh0f7/70Jd3LMe32WxoTb0B4D02aVuftTwbwd8=</DigestValue>
      </Reference>
      <Reference URI="/xl/media/image3.emf?ContentType=image/x-emf">
        <DigestMethod Algorithm="http://www.w3.org/2001/04/xmlenc#sha256"/>
        <DigestValue>tLib4hOaJW4WR39tSUiBPyKERPZVZlDGkZSzCN1zD8w=</DigestValue>
      </Reference>
      <Reference URI="/xl/media/image4.emf?ContentType=image/x-emf">
        <DigestMethod Algorithm="http://www.w3.org/2001/04/xmlenc#sha256"/>
        <DigestValue>66C5+iq7FM2e0ykr4bOy9UbOhM8hiXymfD9Uek7/Tc8=</DigestValue>
      </Reference>
      <Reference URI="/xl/media/image5.emf?ContentType=image/x-emf">
        <DigestMethod Algorithm="http://www.w3.org/2001/04/xmlenc#sha256"/>
        <DigestValue>N5MbZEGvCjUGVeLWyABq6S8Lyt9cbqdFNtOKqDEhDC4=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uZtlwdw8cZ039fOzgInrerNtWTQdPF8+5Um30Mzv2SI=</DigestValue>
      </Reference>
      <Reference URI="/xl/styles.xml?ContentType=application/vnd.openxmlformats-officedocument.spreadsheetml.styles+xml">
        <DigestMethod Algorithm="http://www.w3.org/2001/04/xmlenc#sha256"/>
        <DigestValue>gdZm1Zc2J6jsVH+uiqZDU1PHdxw0Gm727pxPk6QCsc8=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sWcGuS2bcUBUz+IfzeTLNAWL6Oe+OEOxcb9wzYwOz3s=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Gb/5XZ5i9ojgW0e0oiJZATI9ZzAf063N5k9T+cYSjGg=</DigestValue>
      </Reference>
      <Reference URI="/xl/worksheets/sheet2.xml?ContentType=application/vnd.openxmlformats-officedocument.spreadsheetml.worksheet+xml">
        <DigestMethod Algorithm="http://www.w3.org/2001/04/xmlenc#sha256"/>
        <DigestValue>CyosHsV8mw/Lc0rloStIgn3l4RuB6azK/95cQBqIuH0=</DigestValue>
      </Reference>
      <Reference URI="/xl/worksheets/sheet3.xml?ContentType=application/vnd.openxmlformats-officedocument.spreadsheetml.worksheet+xml">
        <DigestMethod Algorithm="http://www.w3.org/2001/04/xmlenc#sha256"/>
        <DigestValue>78zm1GOvpt14gVY2cZZJHYtFMhdMBxyVzRGOAaaLb1Q=</DigestValue>
      </Reference>
      <Reference URI="/xl/worksheets/sheet4.xml?ContentType=application/vnd.openxmlformats-officedocument.spreadsheetml.worksheet+xml">
        <DigestMethod Algorithm="http://www.w3.org/2001/04/xmlenc#sha256"/>
        <DigestValue>jNq2+NK1kNcrA0izLbZtl3MTRJJUVkAQPqq9339Y93c=</DigestValue>
      </Reference>
      <Reference URI="/xl/worksheets/sheet5.xml?ContentType=application/vnd.openxmlformats-officedocument.spreadsheetml.worksheet+xml">
        <DigestMethod Algorithm="http://www.w3.org/2001/04/xmlenc#sha256"/>
        <DigestValue>UYeWF16mFmOMfzGw4LefRbaXRR/OPIXsMryuWzCyWIM=</DigestValue>
      </Reference>
      <Reference URI="/xl/worksheets/sheet6.xml?ContentType=application/vnd.openxmlformats-officedocument.spreadsheetml.worksheet+xml">
        <DigestMethod Algorithm="http://www.w3.org/2001/04/xmlenc#sha256"/>
        <DigestValue>+2M1eAv+Hiug4CpBkcglm5PjoIcRyyKsuyDZ+2EaYWU=</DigestValue>
      </Reference>
      <Reference URI="/xl/worksheets/sheet7.xml?ContentType=application/vnd.openxmlformats-officedocument.spreadsheetml.worksheet+xml">
        <DigestMethod Algorithm="http://www.w3.org/2001/04/xmlenc#sha256"/>
        <DigestValue>oswyxGKNmBKrB6oc6DeFcVWzTXGf/GYRMme9GSrTeLU=</DigestValue>
      </Reference>
      <Reference URI="/xl/worksheets/sheet8.xml?ContentType=application/vnd.openxmlformats-officedocument.spreadsheetml.worksheet+xml">
        <DigestMethod Algorithm="http://www.w3.org/2001/04/xmlenc#sha256"/>
        <DigestValue>7+ZgIJkECRjor+UXOhAR7opYHPtjuJBeZYN5Gc+6aDU=</DigestValue>
      </Reference>
    </Manifest>
    <SignatureProperties>
      <SignatureProperty Id="idSignatureTime" Target="#idPackageSignature">
        <mdssi:SignatureTime xmlns:mdssi="http://schemas.openxmlformats.org/package/2006/digital-signature">
          <mdssi:Format>YYYY-MM-DDThh:mm:ssTZD</mdssi:Format>
          <mdssi:Value>2020-06-30T15:04:19Z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José Talavera Saguier</SignatureText>
          <SignatureImage/>
          <SignatureComments/>
          <WindowsVersion>10.0</WindowsVersion>
          <OfficeVersion>16.0.12827/20</OfficeVersion>
          <ApplicationVersion>16.0.12827</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2020-06-30T15:04:19Z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Q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ABAAAHAAAApQEAAB8AAABQAQAABwAAAFYAAAAZAAAAIQDwAAAAAAAAAAAAAACAPwAAAAAAAAAAAACAPwAAAAAAAAAAAAAAAAAAAAAAAAAAAAAAAAAAAAAAAAAAJQAAAAwAAAAAAACAKAAAAAwAAAABAAAAUgAAAHABAAABAAAA7f///wAAAAAAAAAAAAAAAJABAAAAAAABAAAAAHMAZQBnAG8AZQAgAHUAaQAAAAAAAAAAAAAAAAAAAAAAAAAAAAAAAAAAAAAAAAAAAAAAAAAAAAAAAAAAAAAAAAAAADxrCQAAAAkAAACAw/UCQElhdX50pmuwJOgAGOUlAyUAAACF/5PHeFTmAxhT5gNsW6hrwlrqJfjD9QJ+4j1rAgIAAJzD9QIlAAAAMwAAAGAAAAAzAAAAIgAAAIzMJAQKWuol/////zrUAybh5z1rMMX1AtnZt3aAw/UCAAAAAAAAt3YCAgAA7f///wAAAAAAAAAAAAAAAJABAAAAAAABAAAAAHMAZQBnAG8AZQAgAHUAaQDzcEt75MP1AhGxDnUAAGF12MP1AgAAAADgw/UCAAAAAGzIPGsAAGF1AAAAABMAFAB+dKZrQElhdfjD9QI0Xzt3AABhdX50pmtsyDxrZHYACAAAAAAlAAAADAAAAAEAAAAYAAAADAAAAAAAAAASAAAADAAAAAEAAAAeAAAAGAAAAFABAAAHAAAApgEAACAAAAAlAAAADAAAAAEAAABUAAAAhAAAAFEBAAAHAAAApAEAAB8AAAABAAAAAAAbQauqGkFRAQAABwAAAAkAAABMAAAAAAAAAAAAAAAAAAAA//////////9gAAAANgAvADMAMAAvADIAMAAyADAAAAAKAAAABwAAAAoAAAAKAAAABwAAAAoAAAAKAAAACgAAAAoAAABLAAAAQAAAADAAAAAFAAAAIAAAAAEAAAABAAAAEAAAAAAAAAAAAAAAwAEAAOAAAAAAAAAAAAAAAMABAADgAAAAUgAAAHABAAACAAAAFAAAAAkAAAAAAAAAAAAAALwCAAAAAAAAAQICIlMAeQBzAHQAZQBtAAAAAAAAAAAAAAAAAAAAAAAAAAAAAAAAAAAAAAAAAAAAAAAAAAAAAAAAAAAAAAAAAAAAAAAAAPUCHlV5dyjs9QK+VXl3CQAAABjlJQPpVXl3dOz1AhjlJQNUdKZrAAAAAFR0pmsBAAAAGOUlAwAAAAAAAAAAAAAAAAAAAACI2SUDAAAAAAAAAAAAAAAAAAAAAAAAAAAAAAAAAAAAAAAAAAAAAAAAAAAAAAAAAAAAAAAAAAAAAAAAAAAAAAAAAAAAAPdYS3sc7fUCoi10dwAAAAABAAAAdOz1Av//AAAAAAAAXDB0d1wwdHeAAAAATO31AlDt9QIAAAAAAAAAAIZBD3VsyDxrVAaM/wcAAACE7fUC5F0FdQHYAACE7fUCAAAAAAAAAAAAAAAAAAAAAAAAAAAA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9AKt2rd2IAAAAIiZ9AIAAAAAxOMzbAAAJQMAAAAAIAAAAPyd9AKgDwAApJ30AjajmGogAAAAAQAAACqm/qIgQE0JX6aYanSZ9AJqiJpqIEBNCQAAAABQuEEbLBfwagIAAAAUAAAAIo4CJvyd9AI4m/QC2dm3doiZ9AIDAAAAAAC3dgIAAADg////AAAAAAAAAAAAAAAAkAEAAAAAAAEAAAAAYQByAGkAYQBsAAAAAAAAAAAAAAAAAAAAAAAAAAAAAAAAAAAAhkEPdQAAAABUBoz/BgAAAOya9ALkXQV1AdgAAOya9AIAAAAAAAAAAAAAAAAAAAAAAAAAADSa9A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D0Aq3at3a8AgAAvJn0AgAAAABTAHkAcwB0AGUAbQAAAAAAAAAAAAAAAAAAAAAAAAAAAAAAAACERbsCmJn0AnO6LGkBAAAAQJr0AiANAIQAAAAAfgDrJaSZ9AKjukJr2ILlA+js8AP2jgImAgAAAGyb9ALZ2bd2vJn0AgQAAAAAALd25qD+ouT///8AAAAAAAAAAAAAAACQAQAAAAAAAQAAAABzAGUAZwBvAGUAIAB1AGkAAAAAAAAAAAAAAAAAAAAAAAkAAAAAAAAAhkEPdQAAAABUBoz/CQAAACCb9ALkXQV1AdgAACCb9AI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DxrCQAAAAkAAACAw/UCQElhdX50pmuwJOgAGOUlAyUAAACF/5PHeFTmAxhT5gNsW6hrwlrqJfjD9QJ+4j1rAgIAAJzD9QIlAAAAMwAAAGAAAAAzAAAAIgAAAIzMJAQKWuol/////zrUAybh5z1rMMX1AtnZt3aAw/UCAAAAAAAAt3YCAgAA7f///wAAAAAAAAAAAAAAAJABAAAAAAABAAAAAHMAZQBnAG8AZQAgAHUAaQDzcEt75MP1AhGxDnUAAGF12MP1AgAAAADgw/UCAAAAAGzIPGsAAGF1AAAAABMAFAB+dKZrQElhdfjD9QI0Xzt3AABhdX50pmtsyDxr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PUCHlV5dyjs9QK+VXl3CQAAABjlJQPpVXl3dOz1AhjlJQNUdKZrAAAAAFR0pmsBAAAAGOUlAwAAAAAAAAAAAAAAAAAAAACI2SUDAAAAAAAAAAAAAAAAAAAAAAAAAAAAAAAAAAAAAAAAAAAAAAAAAAAAAAAAAAAAAAAAAAAAAAAAAAAAAAAAAAAAAPdYS3sc7fUCoi10dwAAAAABAAAAdOz1Av//AAAAAAAAXDB0d1wwdHeAAAAATO31AlDt9QIAAAAAAAAAAIZBD3VsyDxrVAaM/wcAAACE7fUC5F0FdQHYAACE7fUCAAAAAAAAAAAAAAAAAAAAAAAAAAAA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9AKt2rd2IAAAAIiZ9AIAAAAAxOMzbAAAJQMAAAAAIAAAAPyd9AKgDwAApJ30AjajmGogAAAAAQAAACqm/qIgQE0JX6aYanSZ9AJqiJpqIEBNCQAAAABQuEEbLBfwagIAAAAUAAAAIo4CJvyd9AI4m/QC2dm3doiZ9AIDAAAAAAC3dgIAAADg////AAAAAAAAAAAAAAAAkAEAAAAAAAEAAAAAYQByAGkAYQBsAAAAAAAAAAAAAAAAAAAAAAAAAAAAAAAAAAAAhkEPdQAAAABUBoz/BgAAAOya9ALkXQV1AdgAAOya9AIAAAAAAAAAAAAAAAAAAAAAAAAAADSa9A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D0Aq3at3a8AgAAvJn0AgAAAABTAHkAcwB0AGUAbQAAAAAAAAAAAAAAAAAAAAAAAAAAAAAAAACERbsCmJn0AnO6LGkBAAAAQJr0AiANAIQAAAAAfgDrJaSZ9AKjukJr2ILlA+js8AP2jgImAgAAAGyb9ALZ2bd2vJn0AgQAAAAAALd25qD+ouT///8AAAAAAAAAAAAAAACQAQAAAAAAAQAAAABzAGUAZwBvAGUAIAB1AGkAAAAAAAAAAAAAAAAAAAAAAAkAAAAAAAAAhkEPdQAAAABUBoz/CQAAACCb9ALkXQV1AdgAACCb9AI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9Gu96LYx+SlHIW8Sddrm/Gd+Wm3sqVF4gvNSslId3W8=</DigestValue>
    </Reference>
    <Reference Type="http://www.w3.org/2000/09/xmldsig#Object" URI="#idOfficeObject">
      <DigestMethod Algorithm="http://www.w3.org/2001/04/xmlenc#sha256"/>
      <DigestValue>M/n8hsFfY23F9XaDlj9SgKhfW6LlmgiXpM5eggukCl0=</DigestValue>
    </Reference>
    <Reference Type="http://uri.etsi.org/01903#SignedProperties" URI="#idSignedProperties">
      <Transforms>
        <Transform Algorithm="http://www.w3.org/TR/2001/REC-xml-c14n-20010315"/>
      </Transforms>
      <DigestMethod Algorithm="http://www.w3.org/2001/04/xmlenc#sha256"/>
      <DigestValue>9omp1e9DpAC1FwIWsQ/0lw4O31NLoMDI1YPSqIA/QWk=</DigestValue>
    </Reference>
    <Reference Type="http://www.w3.org/2000/09/xmldsig#Object" URI="#idValidSigLnImg">
      <DigestMethod Algorithm="http://www.w3.org/2001/04/xmlenc#sha256"/>
      <DigestValue>x9Al7NTxoLftkec0eDUuj7eCJoQrOVQuELqis6zyC9s=</DigestValue>
    </Reference>
    <Reference Type="http://www.w3.org/2000/09/xmldsig#Object" URI="#idInvalidSigLnImg">
      <DigestMethod Algorithm="http://www.w3.org/2001/04/xmlenc#sha256"/>
      <DigestValue>w5GFBnZO/kKX0fd86dYiYtcpDnFIzPBg5uIirkKKtB0=</DigestValue>
    </Reference>
  </SignedInfo>
  <SignatureValue>XJrwsjHtJs2KOEU3zW1SWfAAA3QyNPWI6+sCoa/X/7kEj+QJs72NB88HKNht3S9c3ceLcEs+i+/V
B90Bc1ILjeXvtxiee+HJbGcPTES1vdmf14nJ6dj7B2snhl3+nTW1VMP4x2QWUMlLOb5JxzHZDo/K
jpFOBBzLblG7ZUSxDOcx0Lr6zGXDPgwMMFQhfF9xpJ8noi50mLK+FzX2H9a46exNp7UZIka8fbEU
AePmGy5DsN4mlJPw6hC/Z9gqUU/CM4QiLw+tbEpuPzdGb5VvsIBjbWKcQtVXdmm0zx+LmmnSfnIP
b2kdwcAt+jQZ6Hd+Ki9HrdztupxVe60jISLZgQ==</SignatureValue>
  <KeyInfo>
    <X509Data>
      <X509Certificate>MIIIGjCCBgKgAwIBAgIIGibWbOdrZhgwDQYJKoZIhvcNAQELBQAwWzEXMBUGA1UEBRMOUlVDIDgwMDUwMTcyLTExGjAYBgNVBAMTEUNBLURPQ1VNRU5UQSBTLkEuMRcwFQYDVQQKEw5ET0NVTUVOVEEgUy5BLjELMAkGA1UEBhMCUFkwHhcNMTkwNjA0MTYzMjE3WhcNMjEwNjAzMTY0MjE3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DvY5N5RSX6MG9fWXnFy/0u9awgMmK6QfS6CCBi73dn+rOcZhjzn0+ujAsWt+hyBI4yAdVffIghKUX4iEluMX+S7hPAIcz40tb9oQqCwxwtSh5Ghf0QSlWsSM+MbUKNn7KWm0F/pDaDInkZXygjJ4bO/BsassTCrS93auXhkAHHCJ9fxNDF39paDO7uDoDTMXZtGaoGlU6ZfMIx5f/kNjSuiZUbFpj2rua58hn40ZriDV0QtYTzJMIOC7qY1DadRwrfCyKGCmGWtffqwX8btMAxdq4SI6KqsFmrpxyA7Ap0hK1zzhgS0lI40AC+3VQdEba7tb+JWQ9fj49R3cIaNZ0CAwEAAaOCA30wggN5MAwGA1UdEwEB/wQCMAAwDgYDVR0PAQH/BAQDAgXgMCoGA1UdJQEB/wQgMB4GCCsGAQUFBwMBBggrBgEFBQcDAgYIKwYBBQUHAwQwHQYDVR0OBBYEFDYmdPlwn1Z/yIHlpZ/HBWCD/O8d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3NvcG9ydG9AaW52ZXN0b3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4TEoB1SspEaHODb5dHuGwaLb1IfMjLEQjYF5ihr0R8Ig4cMOYRSxkX8CRR9X5055TCsXTYWfbtIn+uXEAGRArrHo0gbAXKfZd8VMY2iuMeeZXx0ONM/MtUIOfJisUXX1/lUyjwoe5P+HeU3DOaPeu7IrdQ0AnqLgFOeiMXDU+G1Yf5borREeSxtcqQ6T+juEYM7y6TdKgISE9X+oWjy4cz6S8PnP2htgUjrB8VDYAri9Ko8Z8nyOUSxSM2/cbqSOiGZMz8gy8KmFZZdgytTLU2Sad+28GF2PO2mvXL7r+vqok2yj4TIh5optXmA4cU0JcZ0CXGVqILWAIr4o5Ze2IZW3GZ8/PZNjaD8e1+5sIRIs0Xd/9zujlLgpk64gnXL33Wmge8qzDyXheHvKbW233v1p+NTEWmw9sE05V2bxFSTF6P9tqIMIXFQMP63qipVpnMjcneM20Tsc2cbrjtGxdOebDxrmGgnfXpbEN3OVN/JJCfmTmnLPQXnY4cbxpabqQbt4NaGSxZsvtAz36sHxFXuAxhIT3m2N113alpORBoC7GoKnTpIXPMN0+9oOXQXfeDhLrSGb9sQshlBEYVzW1PSBnjv5Do3PP95rZHZHiv2ndwO9PJ7QO/Y3s09L9nx9krw3HmeaDzS8pnhGny/LsR4Bh0X5KPa/Vpx7EydMfl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9dxCx+wv8gEd3EyTcktK+T9Et3/ZjRFzqGDnUTb1WTg=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l6sNFko7tRq48GTecbuLNipxgDKlpRnUwtcM9jseZE8=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+pT2qbh0f7/70Jd3LMe32WxoTb0B4D02aVuftTwbwd8=</DigestValue>
      </Reference>
      <Reference URI="/xl/media/image3.emf?ContentType=image/x-emf">
        <DigestMethod Algorithm="http://www.w3.org/2001/04/xmlenc#sha256"/>
        <DigestValue>tLib4hOaJW4WR39tSUiBPyKERPZVZlDGkZSzCN1zD8w=</DigestValue>
      </Reference>
      <Reference URI="/xl/media/image4.emf?ContentType=image/x-emf">
        <DigestMethod Algorithm="http://www.w3.org/2001/04/xmlenc#sha256"/>
        <DigestValue>66C5+iq7FM2e0ykr4bOy9UbOhM8hiXymfD9Uek7/Tc8=</DigestValue>
      </Reference>
      <Reference URI="/xl/media/image5.emf?ContentType=image/x-emf">
        <DigestMethod Algorithm="http://www.w3.org/2001/04/xmlenc#sha256"/>
        <DigestValue>N5MbZEGvCjUGVeLWyABq6S8Lyt9cbqdFNtOKqDEhDC4=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uZtlwdw8cZ039fOzgInrerNtWTQdPF8+5Um30Mzv2SI=</DigestValue>
      </Reference>
      <Reference URI="/xl/styles.xml?ContentType=application/vnd.openxmlformats-officedocument.spreadsheetml.styles+xml">
        <DigestMethod Algorithm="http://www.w3.org/2001/04/xmlenc#sha256"/>
        <DigestValue>gdZm1Zc2J6jsVH+uiqZDU1PHdxw0Gm727pxPk6QCsc8=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sWcGuS2bcUBUz+IfzeTLNAWL6Oe+OEOxcb9wzYwOz3s=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Gb/5XZ5i9ojgW0e0oiJZATI9ZzAf063N5k9T+cYSjGg=</DigestValue>
      </Reference>
      <Reference URI="/xl/worksheets/sheet2.xml?ContentType=application/vnd.openxmlformats-officedocument.spreadsheetml.worksheet+xml">
        <DigestMethod Algorithm="http://www.w3.org/2001/04/xmlenc#sha256"/>
        <DigestValue>CyosHsV8mw/Lc0rloStIgn3l4RuB6azK/95cQBqIuH0=</DigestValue>
      </Reference>
      <Reference URI="/xl/worksheets/sheet3.xml?ContentType=application/vnd.openxmlformats-officedocument.spreadsheetml.worksheet+xml">
        <DigestMethod Algorithm="http://www.w3.org/2001/04/xmlenc#sha256"/>
        <DigestValue>78zm1GOvpt14gVY2cZZJHYtFMhdMBxyVzRGOAaaLb1Q=</DigestValue>
      </Reference>
      <Reference URI="/xl/worksheets/sheet4.xml?ContentType=application/vnd.openxmlformats-officedocument.spreadsheetml.worksheet+xml">
        <DigestMethod Algorithm="http://www.w3.org/2001/04/xmlenc#sha256"/>
        <DigestValue>jNq2+NK1kNcrA0izLbZtl3MTRJJUVkAQPqq9339Y93c=</DigestValue>
      </Reference>
      <Reference URI="/xl/worksheets/sheet5.xml?ContentType=application/vnd.openxmlformats-officedocument.spreadsheetml.worksheet+xml">
        <DigestMethod Algorithm="http://www.w3.org/2001/04/xmlenc#sha256"/>
        <DigestValue>UYeWF16mFmOMfzGw4LefRbaXRR/OPIXsMryuWzCyWIM=</DigestValue>
      </Reference>
      <Reference URI="/xl/worksheets/sheet6.xml?ContentType=application/vnd.openxmlformats-officedocument.spreadsheetml.worksheet+xml">
        <DigestMethod Algorithm="http://www.w3.org/2001/04/xmlenc#sha256"/>
        <DigestValue>+2M1eAv+Hiug4CpBkcglm5PjoIcRyyKsuyDZ+2EaYWU=</DigestValue>
      </Reference>
      <Reference URI="/xl/worksheets/sheet7.xml?ContentType=application/vnd.openxmlformats-officedocument.spreadsheetml.worksheet+xml">
        <DigestMethod Algorithm="http://www.w3.org/2001/04/xmlenc#sha256"/>
        <DigestValue>oswyxGKNmBKrB6oc6DeFcVWzTXGf/GYRMme9GSrTeLU=</DigestValue>
      </Reference>
      <Reference URI="/xl/worksheets/sheet8.xml?ContentType=application/vnd.openxmlformats-officedocument.spreadsheetml.worksheet+xml">
        <DigestMethod Algorithm="http://www.w3.org/2001/04/xmlenc#sha256"/>
        <DigestValue>7+ZgIJkECRjor+UXOhAR7opYHPtjuJBeZYN5Gc+6aDU=</DigestValue>
      </Reference>
    </Manifest>
    <SignatureProperties>
      <SignatureProperty Id="idSignatureTime" Target="#idPackageSignature">
        <mdssi:SignatureTime xmlns:mdssi="http://schemas.openxmlformats.org/package/2006/digital-signature">
          <mdssi:Format>YYYY-MM-DDThh:mm:ssTZD</mdssi:Format>
          <mdssi:Value>2020-06-30T16:28:33Z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 Leiva</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2020-06-30T16:28:33Z</xd:SigningTime>
          <xd:SigningCertificate>
            <xd:Cert>
              <xd:CertDigest>
                <DigestMethod Algorithm="http://www.w3.org/2001/04/xmlenc#sha256"/>
                <DigestValue>QhP5e85eQG4bWE+IWRz67JUbVXp7WgavzjkzrSfWs+E=</DigestValue>
              </xd:CertDigest>
              <xd:IssuerSerial>
                <X509IssuerName>C=PY, O=DOCUMENTA S.A., CN=CA-DOCUMENTA S.A., SERIALNUMBER=RUC 80050172-1</X509IssuerName>
                <X509SerialNumber>1884429257328518680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xIwAAkQ0AACBFTUYAAAEAYBwAAKo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CplCQAAAAkAAAC4vbwAQElUdn50lGVgCbUAsMWoAyUAAACF/5PHyHfQBWh30AVsW5Zl+lgkTzC+vAB+4itlAgIAANS9vAAlAAAAMwAAAGAAAAAzAAAAIgAAAPTW4QWiWyRP/////1lQruTh5ytlaL+8ANnZ13S4vbwAAAAAAAAA13QCAgAA9f///wAAAAAAAAAAAAAAAJABAAAAAAABAAAAAHMAZQBnAG8AZQAgAHUAaQAp3kL4HL68ABGx9XYAAFR2EL68AAAAAAAYvrwAAAAAAGzIKmUAAFR2AAAAABMAFAB+dJRlQElUdjC+vAA0Xyh2AABUdn50lGVsyCplZHYACAAAAAAlAAAADAAAAAEAAAAYAAAADAAAAAAAAAASAAAADAAAAAEAAAAeAAAAGAAAAL0AAAAEAAAA9wAAABEAAAAlAAAADAAAAAEAAABUAAAAiAAAAL4AAAAEAAAA9QAAABAAAAABAAAAVRXZQXsJ2UG+AAAABAAAAAoAAABMAAAAAAAAAAAAAAAAAAAA//////////9gAAAAMwAwAC8AMAA2AC8AMgAwADIAMA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Agd2RluwC+VSB3CQAAALDFqAPpVSB3sGW7ALDFqANUdJRlAAAAAFR0lGUAAAAAsMWoAwAAAAAAAAAAAAAAAAAAAACI36gDAAAAAAAAAAAAAAAAAAAAAAAAAAAAAAAAAAAAAAAAAAAAAAAAAAAAAAAAAAAAAAAAAAAAAAAAAAAAAAAAAAAAAC0HRfgAAAAAWGa7AKItG3cAAAAAAQAAALBluwD//wAAAAAAAFwwG3dcMBt3qGW7AIhmuwCMZrsAAACUZQcAAAAAAAAAhkH2dgkAAABUBiv/BwAAAMBmuwDkXex2AdgAAMBmuw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sArdrXdCAAAAAAZbsAAAAAAMTjnmUAAKgDAAAAACAAAAB0absAoA8AABxpuwA2oytkIAAAAAEAAACqtyxe+FBPEl+mK2TsZLsAaogtZPhQTxIAAAAAcHFLEiwXg2QCAAAAFAAAABGJqeR0absAsGa7ANnZ13QAZbsABAAAAAAA13QCAAAA4P///wAAAAAAAAAAAAAAAJABAAAAAAABAAAAAGEAcgBpAGEAbAAAAAAAAAAAAAAAAAAAAAAAAAAAAAAAAAAAAIZB9nYAAAAAVAYr/wYAAABkZrsA5F3sdgHYAABkZrsAAAAAAAAAAAAAAAAAAAAAAAAAAACsZbsAZHYACAAAAAAlAAAADAAAAAMAAAAYAAAADAAAAAAAAAASAAAADAAAAAEAAAAWAAAADAAAAAgAAABUAAAAVAAAAAoAAAAnAAAAHgAAAEoAAAABAAAAVRXZQXsJ2UEKAAAASwAAAAEAAABMAAAABAAAAAkAAAAnAAAAIAAAAEsAAABQAAAAWADo1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uwCt2td0vAIAADRluwAAAAAAUwB5AHMAdABlAG0AAAAAAAAAAAAAAAAAAAAAAAAAAAAAAAAAo9/nMhBluwBzujRgAQAAALhluwAgDQCEAAAAAJaAI08cZbsAo7owZXjeswUYY1cR5Yip5AIAAADkZrsA2dnXdDRluwAFAAAAAADXdFa4LF7w////AAAAAAAAAAAAAAAAkAEAAAAAAAEAAAAAcwBlAGcAbwBlACAAdQBpAAAAAAAAAAAAAAAAAAAAAAAJAAAAAAAAAIZB9nYAAAAAVAYr/wkAAACYZrsA5F3sdgHYAACYZrsAAAAAAAAAAAAAAAAAAAAAAAAAAABkdgAIAAAAACUAAAAMAAAABAAAABgAAAAMAAAAAAAAABIAAAAMAAAAAQAAAB4AAAAYAAAAKQAAADMAAADMAAAASAAAACUAAAAMAAAABAAAAFQAAADQAAAAKgAAADMAAADKAAAARwAAAAEAAABVFdlBewnZ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RXZQXsJ2U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RXZQXsJ2U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RXZQXsJ2U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xIwAAkQ0AACBFTUYAAAEAzCEAALE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CplCQAAAAkAAAC4vbwAQElUdn50lGVgCbUAsMWoAyUAAACF/5PHyHfQBWh30AVsW5Zl+lgkTzC+vAB+4itlAgIAANS9vAAlAAAAMwAAAGAAAAAzAAAAIgAAAPTW4QWiWyRP/////1lQruTh5ytlaL+8ANnZ13S4vbwAAAAAAAAA13QCAgAA9f///wAAAAAAAAAAAAAAAJABAAAAAAABAAAAAHMAZQBnAG8AZQAgAHUAaQAp3kL4HL68ABGx9XYAAFR2EL68AAAAAAAYvrwAAAAAAGzIKmUAAFR2AAAAABMAFAB+dJRlQElUdjC+vAA0Xyh2AABUdn50lGVsyCplZHYACAAAAAAlAAAADAAAAAEAAAAYAAAADAAAAP8AAAASAAAADAAAAAEAAAAeAAAAGAAAACIAAAAEAAAAcgAAABEAAAAlAAAADAAAAAEAAABUAAAAqAAAACMAAAAEAAAAcAAAABAAAAABAAAAVRXZQXsJ2UEjAAAABAAAAA8AAABMAAAAAAAAAAAAAAAAAAAA//////////9sAAAARgBpAHIAbQBhACAAbgBvACAAdgDhAGwAaQBkAGEA//8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CB3ZGW7AL5VIHcJAAAAsMWoA+lVIHewZbsAsMWoA1R0lGUAAAAAVHSUZQAAAACwxagDAAAAAAAAAAAAAAAAAAAAAIjfqAMAAAAAAAAAAAAAAAAAAAAAAAAAAAAAAAAAAAAAAAAAAAAAAAAAAAAAAAAAAAAAAAAAAAAAAAAAAAAAAAAAAAAALQdF+AAAAABYZrsAoi0bdwAAAAABAAAAsGW7AP//AAAAAAAAXDAbd1wwG3eoZbsAiGa7AIxmuwAAAJRlBwAAAAAAAACGQfZ2CQAAAFQGK/8HAAAAwGa7AORd7HYB2AAAwGa7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wCt2td0IAAAAABluwAAAAAAxOOeZQAAqAMAAAAAIAAAAHRpuwCgDwAAHGm7ADajK2QgAAAAAQAAAKq3LF74UE8SX6YrZOxkuwBqiC1k+FBPEgAAAABwcUsSLBeDZAIAAAAUAAAAEYmp5HRpuwCwZrsA2dnXdABluwAEAAAAAADXdAIAAADg////AAAAAAAAAAAAAAAAkAEAAAAAAAEAAAAAYQByAGkAYQBsAAAAAAAAAAAAAAAAAAAAAAAAAAAAAAAAAAAAhkH2dgAAAABUBiv/BgAAAGRmuwDkXex2AdgAAGRmuwAAAAAAAAAAAAAAAAAAAAAAAAAAAKxluwBkdgAIAAAAACUAAAAMAAAAAwAAABgAAAAMAAAAAAAAABIAAAAMAAAAAQAAABYAAAAMAAAACAAAAFQAAABUAAAACgAAACcAAAAeAAAASgAAAAEAAABVFdlBewnZQQoAAABLAAAAAQAAAEwAAAAEAAAACQAAACcAAAAgAAAASwAAAFAAAABYAB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C7AK3a13S8AgAANGW7AAAAAABTAHkAcwB0AGUAbQAAAAAAAAAAAAAAAAAAAAAAAAAAAAAAAACj3+cyEGW7AHO6NGABAAAAuGW7ACANAIQAAAAAloAjTxxluwCjujBleN6zBRhjVxHliKnkAgAAAORmuwDZ2dd0NGW7AAUAAAAAANd0VrgsXvD///8AAAAAAAAAAAAAAACQAQAAAAAAAQAAAABzAGUAZwBvAGUAIAB1AGkAAAAAAAAAAAAAAAAAAAAAAAkAAAAAAAAAhkH2dgAAAABUBiv/CQAAAJhmuwDkXex2AdgAAJhmuwAAAAAAAAAAAAAAAAAAAAAAAAAAAGR2AAgAAAAAJQAAAAwAAAAEAAAAGAAAAAwAAAAAAAAAEgAAAAwAAAABAAAAHgAAABgAAAApAAAAMwAAAMwAAABIAAAAJQAAAAwAAAAEAAAAVAAAANAAAAAqAAAAMwAAAMoAAABHAAAAAQAAAFUV2UF7Cdl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FdlBewnZ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FdlBewnZ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FdlBewnZ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/2NvThSJo7K+p82RwnfszHwHcDvXwHwl9KCvbGZDFH4=</DigestValue>
    </Reference>
    <Reference Type="http://www.w3.org/2000/09/xmldsig#Object" URI="#idOfficeObject">
      <DigestMethod Algorithm="http://www.w3.org/2001/04/xmlenc#sha256"/>
      <DigestValue>cTogZutvNZ5QNV8p2F10kHZHGdHY4fnwTnVxEnR1Ocw=</DigestValue>
    </Reference>
    <Reference Type="http://uri.etsi.org/01903#SignedProperties" URI="#idSignedProperties">
      <Transforms>
        <Transform Algorithm="http://www.w3.org/TR/2001/REC-xml-c14n-20010315"/>
      </Transforms>
      <DigestMethod Algorithm="http://www.w3.org/2001/04/xmlenc#sha256"/>
      <DigestValue>tiPtjohDXmDco4w3LvbGvIUF3YQeFJhsQ2q34dmHPHs=</DigestValue>
    </Reference>
    <Reference Type="http://www.w3.org/2000/09/xmldsig#Object" URI="#idValidSigLnImg">
      <DigestMethod Algorithm="http://www.w3.org/2001/04/xmlenc#sha256"/>
      <DigestValue>Yk2XtvyKPpuWA0lQX6ghxsJsc+0AdV/HNQTNrKZQFBA=</DigestValue>
    </Reference>
    <Reference Type="http://www.w3.org/2000/09/xmldsig#Object" URI="#idInvalidSigLnImg">
      <DigestMethod Algorithm="http://www.w3.org/2001/04/xmlenc#sha256"/>
      <DigestValue>/j9PmmTHB8NOsDSQMM2WFemahLEZF+9k55HEBzhR/Vk=</DigestValue>
    </Reference>
  </SignedInfo>
  <SignatureValue>IDbuIEEG7k1uVnQhXaEECxke+zC1SK7wYY2Nj1gUIKkcfkzvwvHlU2crkOdvq6jyVHfAg6kvGVzn
tTCfyrMiJ8Bt2dnIZiv8Xf8YVDMVkwcNLpqFlkPhgLbCSwWRm0ndHXx5gSb6iTag9AFOtgjvwASD
8hvQAmINDOS0zjmd6s6BEhw8/TqwTSLPwESr1wwxRrDmoq0MGoBiedqmbWXhJHMjn0Ak7pt9eWhS
shcKLWtgu1uVBpGooOK4XYnfZxhEjoeCzZ3hmycPsdj1u2UoC/n11jhyQID7gBjPI4TVENnkvGfR
s7OkrS2aLJE4PPtWFhB5fEA1h4qfJBCrgMhkgg==</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9dxCx+wv8gEd3EyTcktK+T9Et3/ZjRFzqGDnUTb1WTg=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l6sNFko7tRq48GTecbuLNipxgDKlpRnUwtcM9jseZE8=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+pT2qbh0f7/70Jd3LMe32WxoTb0B4D02aVuftTwbwd8=</DigestValue>
      </Reference>
      <Reference URI="/xl/media/image3.emf?ContentType=image/x-emf">
        <DigestMethod Algorithm="http://www.w3.org/2001/04/xmlenc#sha256"/>
        <DigestValue>tLib4hOaJW4WR39tSUiBPyKERPZVZlDGkZSzCN1zD8w=</DigestValue>
      </Reference>
      <Reference URI="/xl/media/image4.emf?ContentType=image/x-emf">
        <DigestMethod Algorithm="http://www.w3.org/2001/04/xmlenc#sha256"/>
        <DigestValue>66C5+iq7FM2e0ykr4bOy9UbOhM8hiXymfD9Uek7/Tc8=</DigestValue>
      </Reference>
      <Reference URI="/xl/media/image5.emf?ContentType=image/x-emf">
        <DigestMethod Algorithm="http://www.w3.org/2001/04/xmlenc#sha256"/>
        <DigestValue>N5MbZEGvCjUGVeLWyABq6S8Lyt9cbqdFNtOKqDEhDC4=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uZtlwdw8cZ039fOzgInrerNtWTQdPF8+5Um30Mzv2SI=</DigestValue>
      </Reference>
      <Reference URI="/xl/styles.xml?ContentType=application/vnd.openxmlformats-officedocument.spreadsheetml.styles+xml">
        <DigestMethod Algorithm="http://www.w3.org/2001/04/xmlenc#sha256"/>
        <DigestValue>gdZm1Zc2J6jsVH+uiqZDU1PHdxw0Gm727pxPk6QCsc8=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sWcGuS2bcUBUz+IfzeTLNAWL6Oe+OEOxcb9wzYwOz3s=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Gb/5XZ5i9ojgW0e0oiJZATI9ZzAf063N5k9T+cYSjGg=</DigestValue>
      </Reference>
      <Reference URI="/xl/worksheets/sheet2.xml?ContentType=application/vnd.openxmlformats-officedocument.spreadsheetml.worksheet+xml">
        <DigestMethod Algorithm="http://www.w3.org/2001/04/xmlenc#sha256"/>
        <DigestValue>CyosHsV8mw/Lc0rloStIgn3l4RuB6azK/95cQBqIuH0=</DigestValue>
      </Reference>
      <Reference URI="/xl/worksheets/sheet3.xml?ContentType=application/vnd.openxmlformats-officedocument.spreadsheetml.worksheet+xml">
        <DigestMethod Algorithm="http://www.w3.org/2001/04/xmlenc#sha256"/>
        <DigestValue>78zm1GOvpt14gVY2cZZJHYtFMhdMBxyVzRGOAaaLb1Q=</DigestValue>
      </Reference>
      <Reference URI="/xl/worksheets/sheet4.xml?ContentType=application/vnd.openxmlformats-officedocument.spreadsheetml.worksheet+xml">
        <DigestMethod Algorithm="http://www.w3.org/2001/04/xmlenc#sha256"/>
        <DigestValue>jNq2+NK1kNcrA0izLbZtl3MTRJJUVkAQPqq9339Y93c=</DigestValue>
      </Reference>
      <Reference URI="/xl/worksheets/sheet5.xml?ContentType=application/vnd.openxmlformats-officedocument.spreadsheetml.worksheet+xml">
        <DigestMethod Algorithm="http://www.w3.org/2001/04/xmlenc#sha256"/>
        <DigestValue>UYeWF16mFmOMfzGw4LefRbaXRR/OPIXsMryuWzCyWIM=</DigestValue>
      </Reference>
      <Reference URI="/xl/worksheets/sheet6.xml?ContentType=application/vnd.openxmlformats-officedocument.spreadsheetml.worksheet+xml">
        <DigestMethod Algorithm="http://www.w3.org/2001/04/xmlenc#sha256"/>
        <DigestValue>+2M1eAv+Hiug4CpBkcglm5PjoIcRyyKsuyDZ+2EaYWU=</DigestValue>
      </Reference>
      <Reference URI="/xl/worksheets/sheet7.xml?ContentType=application/vnd.openxmlformats-officedocument.spreadsheetml.worksheet+xml">
        <DigestMethod Algorithm="http://www.w3.org/2001/04/xmlenc#sha256"/>
        <DigestValue>oswyxGKNmBKrB6oc6DeFcVWzTXGf/GYRMme9GSrTeLU=</DigestValue>
      </Reference>
      <Reference URI="/xl/worksheets/sheet8.xml?ContentType=application/vnd.openxmlformats-officedocument.spreadsheetml.worksheet+xml">
        <DigestMethod Algorithm="http://www.w3.org/2001/04/xmlenc#sha256"/>
        <DigestValue>7+ZgIJkECRjor+UXOhAR7opYHPtjuJBeZYN5Gc+6aDU=</DigestValue>
      </Reference>
    </Manifest>
    <SignatureProperties>
      <SignatureProperty Id="idSignatureTime" Target="#idPackageSignature">
        <mdssi:SignatureTime xmlns:mdssi="http://schemas.openxmlformats.org/package/2006/digital-signature">
          <mdssi:Format>YYYY-MM-DDThh:mm:ssTZD</mdssi:Format>
          <mdssi:Value>2020-06-30T17:30:07Z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2020-06-30T17:30:07Z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CplCQAAAAkAAAAQxG8AQElUdn50lGWQ7HUAUOqiACUAAACF/5PHsNt0BbDcdAVsW5ZleQq0NIjEbwB+4itlAgIAACzEbwAlAAAAMwAAAGAAAAAzAAAAIgAAAOTtcwUxDbQ0/////2n3yhzh5ytlwMVvANnZ13QQxG8AAAAAAAAA13QCAgAA9f///wAAAAAAAAAAAAAAAJABAAAAAAABAAAAAHMAZQBnAG8AZQAgAHUAaQBeIB7SdMRvABGx9XYAAFR2aMRvAAAAAABwxG8AAAAAAGzIKmUAAFR2AAAAABMAFAB+dJRlQElUdojEbwA0Xyh2AABUdn50lGVsyCplZHYACAAAAAAlAAAADAAAAAEAAAAYAAAADAAAAAAAAAASAAAADAAAAAEAAAAeAAAAGAAAAL0AAAAEAAAA9wAAABEAAAAlAAAADAAAAAEAAABUAAAAiAAAAL4AAAAEAAAA9QAAABAAAAABAAAAVRXZQXsJ2UG+AAAABAAAAAoAAABMAAAAAAAAAAAAAAAAAAAA//////////9gAAAAMwAwAC8AMAA2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gd7xrbgC+VSB3CQAAAFDqogDpVSB3CGxuAFDqogBUdJRlAAAAAFR0lGUAAAAAUOqiAAAAAAAAAAAAAAAAAAAAAACo+KIAAAAAAAAAAAAAAAAAAAAAAAAAAAAAAAAAAAAAAAAAAAAAAAAAAAAAAAAAAAAAAAAAAAAAAAAAAAAAAAAAAAAAAFqPH9IAAAAAsGxuAKItG3cAAAAAAQAAAAhsbgD//wAAAAAAAFwwG3dcMBt3AGxuAOBsbgDkbG4AAACUZQcAAAAAAAAAhkH2dgkAAABUBjf/BwAAABhtbgDkXex2AdgAABhtbg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G4ArdrXdCAAAABYa24AAAAAAMTjnmUAAKIAAAAAACAAAADMb24AoA8AAHRvbgA2oytkIAAAAAEAAACh5DOe+HPDDl+mK2REa24AaogtZPhzww4AAAAAiO0WEiwXg2QCAAAAFAAAANFfyxzMb24ACG1uANnZ13RYa24ABAAAAAAA13QCAAAA4P///wAAAAAAAAAAAAAAAJABAAAAAAABAAAAAGEAcgBpAGEAbAAAAAAAAAAAAAAAAAAAAAAAAAAAAAAAAAAAAIZB9nYAAAAAVAY3/wYAAAC8bG4A5F3sdgHYAAC8bG4AAAAAAAAAAAAAAAAAAAAAAAAAAAAEbG4AZHYACAAAAAAlAAAADAAAAAMAAAAYAAAADAAAAAAAAAASAAAADAAAAAEAAAAWAAAADAAAAAgAAABUAAAAVAAAAAoAAAAnAAAAHgAAAEoAAAABAAAAVRXZQXsJ2UEKAAAASwAAAAEAAABMAAAABAAAAAkAAAAnAAAAIAAAAEsAAABQAAAAWADo1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AAAARwAAACkAAAAzAAAAlgAAABUAAAAhAPAAAAAAAAAAAAAAAIA/AAAAAAAAAAAAAIA/AAAAAAAAAAAAAAAAAAAAAAAAAAAAAAAAAAAAAAAAAAAlAAAADAAAAAAAAIAoAAAADAAAAAQAAABSAAAAcAEAAAQAAADw////AAAAAAAAAAAAAAAAkAEAAAAAAAEAAAAAcwBlAGcAbwBlACAAdQBpAAAAAAAAAAAAAAAAAAAAAAAAAAAAAAAAAAAAAAAAAAAAAAAAAAAAAAAAAAAAAAAAAAAAbgCt2td0vAIAAIxrbgAAAAAAUwB5AHMAdABlAG0AAAAAAAAAAAAAAAAAAAAAAAAAAAAAAAAA9xsYUWhrbgBzujRgAQAAABBsbgAgDQCEAAAAAOWitTR0a24Ao7owZTDccwWACtoO5V/LHAIAAAA8bW4A2dnXdIxrbgAFAAAAAADXdO3mM57w////AAAAAAAAAAAAAAAAkAEAAAAAAAEAAAAAcwBlAGcAbwBlACAAdQBpAAAAAAAAAAAAAAAAAAAAAAAJAAAAAAAAAIZB9nYAAAAAVAY3/wkAAADwbG4A5F3sdgHYAADwbG4AAAAAAAAAAAAAAAAAAAAAAAAAAABkdgAIAAAAACUAAAAMAAAABAAAABgAAAAMAAAAAAAAABIAAAAMAAAAAQAAAB4AAAAYAAAAKQAAADMAAAC/AAAASAAAACUAAAAMAAAABAAAAFQAAADQAAAAKgAAADMAAAC9AAAARwAAAAEAAABVFdlBewnZQSoAAAAzAAAAFgAAAEwAAAAAAAAAAAAAAAAAAAD//////////3gAAABGAGUAZABlAHIAaQBjAG8AIABDAGEAbABsAGkAegBvACAAUABlAGMAYwBpAAgAAAAIAAAACQAAAAgAAAAGAAAABAAAAAcAAAAJAAAABAAAAAoAAAAIAAAABAAAAAQAAAAEAAAABwAAAAkAAAAEAAAACQAAAAgAAAAHAAAABw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CplCQAAAAkAAAAQxG8AQElUdn50lGWQ7HUAUOqiACUAAACF/5PHsNt0BbDcdAVsW5ZleQq0NIjEbwB+4itlAgIAACzEbwAlAAAAMwAAAGAAAAAzAAAAIgAAAOTtcwUxDbQ0/////2n3yhzh5ytlwMVvANnZ13QQxG8AAAAAAAAA13QCAgAA9f///wAAAAAAAAAAAAAAAJABAAAAAAABAAAAAHMAZQBnAG8AZQAgAHUAaQBeIB7SdMRvABGx9XYAAFR2aMRvAAAAAABwxG8AAAAAAGzIKmUAAFR2AAAAABMAFAB+dJRlQElUdojEbwA0Xyh2AABUdn50lGVsyCplZHYACAAAAAAlAAAADAAAAAEAAAAYAAAADAAAAP8AAAASAAAADAAAAAEAAAAeAAAAGAAAACIAAAAEAAAAcgAAABEAAAAlAAAADAAAAAEAAABUAAAAqAAAACMAAAAEAAAAcAAAABAAAAABAAAAVRXZQXsJ2UEjAAAABAAAAA8AAABMAAAAAAAAAAAAAAAAAAAA//////////9sAAAARgBpAHIAbQBhACAAbgBvACAAdgDhAGwAaQBkAGEA//8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CB3vGtuAL5VIHcJAAAAUOqiAOlVIHcIbG4AUOqiAFR0lGUAAAAAVHSUZQAAAABQ6qIAAAAAAAAAAAAAAAAAAAAAAKj4ogAAAAAAAAAAAAAAAAAAAAAAAAAAAAAAAAAAAAAAAAAAAAAAAAAAAAAAAAAAAAAAAAAAAAAAAAAAAAAAAAAAAAAAWo8f0gAAAACwbG4Aoi0bdwAAAAABAAAACGxuAP//AAAAAAAAXDAbd1wwG3cAbG4A4GxuAORsbgAAAJRlBwAAAAAAAACGQfZ2CQAAAFQGN/8HAAAAGG1uAORd7HYB2AAAGG1u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bgCt2td0IAAAAFhrbgAAAAAAxOOeZQAAogAAAAAAIAAAAMxvbgCgDwAAdG9uADajK2QgAAAAAQAAAKHkM574c8MOX6YrZERrbgBqiC1k+HPDDgAAAACI7RYSLBeDZAIAAAAUAAAA0V/LHMxvbgAIbW4A2dnXdFhrbgAEAAAAAADXdAIAAADg////AAAAAAAAAAAAAAAAkAEAAAAAAAEAAAAAYQByAGkAYQBsAAAAAAAAAAAAAAAAAAAAAAAAAAAAAAAAAAAAhkH2dgAAAABUBjf/BgAAALxsbgDkXex2AdgAALxsbgAAAAAAAAAAAAAAAAAAAAAAAAAAAARsbgBkdgAIAAAAACUAAAAMAAAAAwAAABgAAAAMAAAAAAAAABIAAAAMAAAAAQAAABYAAAAMAAAACAAAAFQAAABUAAAACgAAACcAAAAeAAAASgAAAAEAAABVFdlBewnZQQoAAABLAAAAAQAAAEwAAAAEAAAACQAAACcAAAAgAAAASwAAAFAAAABYAB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4AAABHAAAAKQAAADMAAACWAAAAFQAAACEA8AAAAAAAAAAAAAAAgD8AAAAAAAAAAAAAgD8AAAAAAAAAAAAAAAAAAAAAAAAAAAAAAAAAAAAAAAAAACUAAAAMAAAAAAAAgCgAAAAMAAAABAAAAFIAAABwAQAABAAAAPD///8AAAAAAAAAAAAAAACQAQAAAAAAAQAAAABzAGUAZwBvAGUAIAB1AGkAAAAAAAAAAAAAAAAAAAAAAAAAAAAAAAAAAAAAAAAAAAAAAAAAAAAAAAAAAAAAAAAAAABuAK3a13S8AgAAjGtuAAAAAABTAHkAcwB0AGUAbQAAAAAAAAAAAAAAAAAAAAAAAAAAAAAAAAD3GxhRaGtuAHO6NGABAAAAEGxuACANAIQAAAAA5aK1NHRrbgCjujBlMNxzBYAK2g7lX8scAgAAADxtbgDZ2dd0jGtuAAUAAAAAANd07eYznvD///8AAAAAAAAAAAAAAACQAQAAAAAAAQAAAABzAGUAZwBvAGUAIAB1AGkAAAAAAAAAAAAAAAAAAAAAAAkAAAAAAAAAhkH2dgAAAABUBjf/CQAAAPBsbgDkXex2AdgAAPBsbgAAAAAAAAAAAAAAAAAAAAAAAAAAAGR2AAgAAAAAJQAAAAwAAAAEAAAAGAAAAAwAAAAAAAAAEgAAAAwAAAABAAAAHgAAABgAAAApAAAAMwAAAL8AAABIAAAAJQAAAAwAAAAEAAAAVAAAANAAAAAqAAAAMwAAAL0AAABHAAAAAQAAAFUV2UF7CdlBKgAAADMAAAAWAAAATAAAAAAAAAAAAAAAAAAAAP//////////eAAAAEYAZQBkAGUAcgBpAGMAbwAgAEMAYQBsAGwAaQB6AG8AIABQAGUAYwBjAGkACAAAAAgAAAAJAAAACAAAAAYAAAAEAAAABwAAAAkAAAAEAAAACgAAAAgAAAAEAAAABAAAAAQAAAAHAAAACQAAAAQAAAAJAAAACAAAAAcAAAAH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Pablo.Roa</cp:lastModifiedBy>
  <dcterms:created xsi:type="dcterms:W3CDTF">2015-06-05T18:19:34Z</dcterms:created>
  <dcterms:modified xsi:type="dcterms:W3CDTF">2020-06-29T21:42:40Z</dcterms:modified>
</cp:coreProperties>
</file>