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C:\Users\3194087\Desktop\Para Firmar_ItaúAFPISA\"/>
    </mc:Choice>
  </mc:AlternateContent>
  <xr:revisionPtr revIDLastSave="0" documentId="13_ncr:1_{21CC10DC-DBA0-47F4-ABB7-AEA04F6BE289}" xr6:coauthVersionLast="47" xr6:coauthVersionMax="47" xr10:uidLastSave="{00000000-0000-0000-0000-000000000000}"/>
  <bookViews>
    <workbookView xWindow="-108" yWindow="-108" windowWidth="23256" windowHeight="12576" tabRatio="775" activeTab="1" xr2:uid="{00000000-000D-0000-FFFF-FFFF00000000}"/>
  </bookViews>
  <sheets>
    <sheet name="Indice" sheetId="35" r:id="rId1"/>
    <sheet name="IG" sheetId="36" r:id="rId2"/>
    <sheet name="BG" sheetId="37" r:id="rId3"/>
    <sheet name="EERR" sheetId="40" r:id="rId4"/>
    <sheet name="EFE" sheetId="39" r:id="rId5"/>
    <sheet name="VPN" sheetId="38" r:id="rId6"/>
    <sheet name="CA EF" sheetId="43" state="hidden" r:id="rId7"/>
    <sheet name="Notas 1 a Nota 3" sheetId="41" r:id="rId8"/>
    <sheet name="Nota 4" sheetId="42" r:id="rId9"/>
    <sheet name="Nota 5" sheetId="45" r:id="rId10"/>
    <sheet name="BG 2021" sheetId="34" state="hidden" r:id="rId11"/>
    <sheet name="Clasificación" sheetId="44" state="hidden" r:id="rId12"/>
    <sheet name="Nota 6 a Nota 9" sheetId="46" r:id="rId13"/>
  </sheets>
  <definedNames>
    <definedName name="\a" localSheetId="1">#REF!</definedName>
    <definedName name="\a" localSheetId="8">#REF!</definedName>
    <definedName name="\a" localSheetId="9">#REF!</definedName>
    <definedName name="\a" localSheetId="12">#REF!</definedName>
    <definedName name="\a" localSheetId="7">#REF!</definedName>
    <definedName name="\a">#REF!</definedName>
    <definedName name="_____DAT23" localSheetId="1">#REF!</definedName>
    <definedName name="_____DAT23" localSheetId="8">#REF!</definedName>
    <definedName name="_____DAT23" localSheetId="9">#REF!</definedName>
    <definedName name="_____DAT23" localSheetId="12">#REF!</definedName>
    <definedName name="_____DAT23" localSheetId="7">#REF!</definedName>
    <definedName name="_____DAT23">#REF!</definedName>
    <definedName name="_____DAT24" localSheetId="1">#REF!</definedName>
    <definedName name="_____DAT24" localSheetId="8">#REF!</definedName>
    <definedName name="_____DAT24" localSheetId="9">#REF!</definedName>
    <definedName name="_____DAT24" localSheetId="12">#REF!</definedName>
    <definedName name="_____DAT24" localSheetId="7">#REF!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5">#REF!</definedName>
    <definedName name="__DAT23">#REF!</definedName>
    <definedName name="__DAT24" localSheetId="5">#REF!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5">#REF!</definedName>
    <definedName name="_DAT13">#REF!</definedName>
    <definedName name="_DAT14" localSheetId="5">#REF!</definedName>
    <definedName name="_DAT14">#REF!</definedName>
    <definedName name="_DAT1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#REF!</definedName>
    <definedName name="_DAT20" localSheetId="5">#REF!</definedName>
    <definedName name="_DAT20">#REF!</definedName>
    <definedName name="_DAT22" localSheetId="5">#REF!</definedName>
    <definedName name="_DAT22">#REF!</definedName>
    <definedName name="_DAT23" localSheetId="5">#REF!</definedName>
    <definedName name="_DAT23">#REF!</definedName>
    <definedName name="_DAT24" localSheetId="5">#REF!</definedName>
    <definedName name="_DAT24">#REF!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#REF!</definedName>
    <definedName name="_DAT7">#REF!</definedName>
    <definedName name="_DAT8">#REF!</definedName>
    <definedName name="_xlnm._FilterDatabase" localSheetId="10" hidden="1">'BG 2021'!$A$101:$E$261</definedName>
    <definedName name="_xlnm._FilterDatabase" localSheetId="6" hidden="1">'CA EF'!$A$2:$AL$259</definedName>
    <definedName name="_xlnm._FilterDatabase" localSheetId="11" hidden="1">Clasificación!$A$4:$M$255</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Parse_In" localSheetId="5" hidden="1">#REF!</definedName>
    <definedName name="_Parse_In" hidden="1">#REF!</definedName>
    <definedName name="_Parse_Out" localSheetId="5"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2"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5">#REF!</definedName>
    <definedName name="a" hidden="1">{#N/A,#N/A,FALSE,"Aging Summary";#N/A,#N/A,FALSE,"Ratio Analysis";#N/A,#N/A,FALSE,"Test 120 Day Accts";#N/A,#N/A,FALSE,"Tickmarks"}</definedName>
    <definedName name="A_impresión_IM" localSheetId="5">#REF!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5">#REF!</definedName>
    <definedName name="ADV_PROM">#REF!</definedName>
    <definedName name="APSUMMARY">#REF!</definedName>
    <definedName name="AR_Balance">#REF!</definedName>
    <definedName name="ARA_Threshold">#REF!</definedName>
    <definedName name="_xlnm.Print_Area" localSheetId="2">BG!$A$5:$I$62</definedName>
    <definedName name="_xlnm.Print_Area" localSheetId="3">EERR!$A$6:$G$36</definedName>
    <definedName name="_xlnm.Print_Area" localSheetId="4">EFE!$A$5:$F$52</definedName>
    <definedName name="_xlnm.Print_Area" localSheetId="8">'Nota 4'!$A$6:$I$46</definedName>
    <definedName name="_xlnm.Print_Area" localSheetId="9">'Nota 5'!$A$6:$I$236</definedName>
    <definedName name="_xlnm.Print_Area" localSheetId="12">'Nota 6 a Nota 9'!$A$6:$I$32</definedName>
    <definedName name="_xlnm.Print_Area" localSheetId="7">'Notas 1 a Nota 3'!$B$7:$M$58</definedName>
    <definedName name="_xlnm.Print_Area" localSheetId="5">VPN!$B$6:$L$24</definedName>
    <definedName name="Area_de_impresión2" localSheetId="1">#REF!</definedName>
    <definedName name="Area_de_impresión2" localSheetId="8">#REF!</definedName>
    <definedName name="Area_de_impresión2" localSheetId="9">#REF!</definedName>
    <definedName name="Area_de_impresión2" localSheetId="12">#REF!</definedName>
    <definedName name="Area_de_impresión2" localSheetId="7">#REF!</definedName>
    <definedName name="Area_de_impresión2" localSheetId="5">#REF!</definedName>
    <definedName name="Area_de_impresión2">#REF!</definedName>
    <definedName name="Area_de_impresión3" localSheetId="5">#REF!</definedName>
    <definedName name="Area_de_impresión3">#REF!</definedName>
    <definedName name="ARGENTINA" localSheetId="5">#REF!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5" hidden="1">#REF!</definedName>
    <definedName name="AS2StaticLS" hidden="1">#REF!</definedName>
    <definedName name="AS2SyncStepLS" hidden="1">0</definedName>
    <definedName name="AS2TickmarkLS" localSheetId="5" hidden="1">#REF!</definedName>
    <definedName name="AS2TickmarkLS" hidden="1">#REF!</definedName>
    <definedName name="AS2VersionLS" hidden="1">300</definedName>
    <definedName name="assssssssssssssssssssssssssssssssssssssssss" hidden="1">#REF!</definedName>
    <definedName name="B" localSheetId="5">#REF!</definedName>
    <definedName name="B">#REF!</definedName>
    <definedName name="_xlnm.Database" localSheetId="5">#REF!</definedName>
    <definedName name="_xlnm.Database">#REF!</definedName>
    <definedName name="basemeta" localSheetId="5">#REF!</definedName>
    <definedName name="basemeta">#REF!</definedName>
    <definedName name="basenueva" localSheetId="5">#REF!</definedName>
    <definedName name="basenueva">#REF!</definedName>
    <definedName name="BB">#REF!</definedName>
    <definedName name="BCDE" localSheetId="2"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4"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2"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5"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5">#REF!</definedName>
    <definedName name="BRASIL">#REF!</definedName>
    <definedName name="bsusocomb1">#REF!</definedName>
    <definedName name="bsusonorte1">#REF!</definedName>
    <definedName name="bsusosur1">#REF!</definedName>
    <definedName name="BuiltIn_Print_Area" localSheetId="5">#REF!</definedName>
    <definedName name="BuiltIn_Print_Area">#REF!</definedName>
    <definedName name="BuiltIn_Print_Area___0___0___0___0___0" localSheetId="5">#REF!</definedName>
    <definedName name="BuiltIn_Print_Area___0___0___0___0___0">#REF!</definedName>
    <definedName name="BuiltIn_Print_Area___0___0___0___0___0___0___0___0" localSheetId="5">#REF!</definedName>
    <definedName name="BuiltIn_Print_Area___0___0___0___0___0___0___0___0">#REF!</definedName>
    <definedName name="canal" localSheetId="5">#REF!</definedName>
    <definedName name="canal">#REF!</definedName>
    <definedName name="Capitali">#REF!</definedName>
    <definedName name="CC" localSheetId="5">#REF!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5">#REF!</definedName>
    <definedName name="chart1">#REF!</definedName>
    <definedName name="cliente" localSheetId="5">#REF!</definedName>
    <definedName name="cliente">#REF!</definedName>
    <definedName name="cliente2" localSheetId="5">#REF!</definedName>
    <definedName name="cliente2">#REF!</definedName>
    <definedName name="Clientes" localSheetId="5">#REF!</definedName>
    <definedName name="Clientes">#REF!</definedName>
    <definedName name="Clients_Population_Total" localSheetId="5">#REF!</definedName>
    <definedName name="Clients_Population_Total">#REF!</definedName>
    <definedName name="cndsuuuuuuuuuuuuuuuuuuuuuuuuuuuuuuuuuuuuuuuuuuuuuuuuuuuuu" hidden="1">#REF!</definedName>
    <definedName name="co" localSheetId="5">#REF!</definedName>
    <definedName name="co">#REF!</definedName>
    <definedName name="COMPAÑIAS" localSheetId="5">#REF!</definedName>
    <definedName name="COMPAÑIAS">#REF!</definedName>
    <definedName name="Compilacion">#REF!</definedName>
    <definedName name="complacu" localSheetId="5">#REF!</definedName>
    <definedName name="complacu">#REF!</definedName>
    <definedName name="complemes" localSheetId="5">#REF!</definedName>
    <definedName name="complemes">#REF!</definedName>
    <definedName name="Computed_Sample_Population_Total" localSheetId="5">#REF!</definedName>
    <definedName name="Computed_Sample_Population_Total">#REF!</definedName>
    <definedName name="COST_MP" localSheetId="5">#REF!</definedName>
    <definedName name="COST_MP">#REF!</definedName>
    <definedName name="crin0010">#REF!</definedName>
    <definedName name="Customer">#REF!</definedName>
    <definedName name="customerld">#REF!</definedName>
    <definedName name="CustomerPCS">#REF!</definedName>
    <definedName name="CY_Accounts_Receivable" localSheetId="5">#REF!</definedName>
    <definedName name="CY_Administration" localSheetId="5">#REF!</definedName>
    <definedName name="CY_Administration">#REF!</definedName>
    <definedName name="CY_Cash" localSheetId="5">#REF!</definedName>
    <definedName name="CY_Cash_Div_Dec" localSheetId="5">#REF!</definedName>
    <definedName name="CY_CASH_DIVIDENDS_DECLARED__per_common_share" localSheetId="5">#REF!</definedName>
    <definedName name="CY_Common_Equity" localSheetId="5">#REF!</definedName>
    <definedName name="CY_Cost_of_Sales" localSheetId="5">#REF!</definedName>
    <definedName name="CY_Current_Liabilities" localSheetId="5">#REF!</definedName>
    <definedName name="CY_Depreciation" localSheetId="5">#REF!</definedName>
    <definedName name="CY_Disc._Ops." localSheetId="5">#REF!</definedName>
    <definedName name="CY_Disc_mnth">#REF!</definedName>
    <definedName name="CY_Disc_pd">#REF!</definedName>
    <definedName name="CY_Discounts">#REF!</definedName>
    <definedName name="CY_Earnings_per_share" localSheetId="5">#REF!</definedName>
    <definedName name="CY_Extraord." localSheetId="5">#REF!</definedName>
    <definedName name="CY_Gross_Profit" localSheetId="5">#REF!</definedName>
    <definedName name="CY_INC_AFT_TAX" localSheetId="5">#REF!</definedName>
    <definedName name="CY_INC_BEF_EXTRAORD" localSheetId="5">#REF!</definedName>
    <definedName name="CY_Inc_Bef_Tax" localSheetId="5">#REF!</definedName>
    <definedName name="CY_Intangible_Assets" localSheetId="5">#REF!</definedName>
    <definedName name="CY_Intangible_Assets">#REF!</definedName>
    <definedName name="CY_Interest_Expense" localSheetId="5">#REF!</definedName>
    <definedName name="CY_Inventory" localSheetId="5">#REF!</definedName>
    <definedName name="CY_LIABIL_EQUITY" localSheetId="5">#REF!</definedName>
    <definedName name="CY_LIABIL_EQUITY">#REF!</definedName>
    <definedName name="CY_Long_term_Debt__excl_Dfd_Taxes" localSheetId="5">#REF!</definedName>
    <definedName name="CY_LT_Debt" localSheetId="5">#REF!</definedName>
    <definedName name="CY_Market_Value_of_Equity" localSheetId="5">#REF!</definedName>
    <definedName name="CY_Marketable_Sec" localSheetId="5">#REF!</definedName>
    <definedName name="CY_Marketable_Sec">#REF!</definedName>
    <definedName name="CY_NET_INCOME" localSheetId="5">#REF!</definedName>
    <definedName name="CY_NET_PROFIT">#REF!</definedName>
    <definedName name="CY_Net_Revenue" localSheetId="5">#REF!</definedName>
    <definedName name="CY_Operating_Income" localSheetId="5">#REF!</definedName>
    <definedName name="CY_Operating_Income">#REF!</definedName>
    <definedName name="CY_Other" localSheetId="5">#REF!</definedName>
    <definedName name="CY_Other">#REF!</definedName>
    <definedName name="CY_Other_Curr_Assets" localSheetId="5">#REF!</definedName>
    <definedName name="CY_Other_Curr_Assets">#REF!</definedName>
    <definedName name="CY_Other_LT_Assets" localSheetId="5">#REF!</definedName>
    <definedName name="CY_Other_LT_Assets">#REF!</definedName>
    <definedName name="CY_Other_LT_Liabilities" localSheetId="5">#REF!</definedName>
    <definedName name="CY_Other_LT_Liabilities">#REF!</definedName>
    <definedName name="CY_Preferred_Stock" localSheetId="5">#REF!</definedName>
    <definedName name="CY_Preferred_Stock">#REF!</definedName>
    <definedName name="CY_QUICK_ASSETS" localSheetId="5">#REF!</definedName>
    <definedName name="CY_Ret_mnth">#REF!</definedName>
    <definedName name="CY_Ret_pd">#REF!</definedName>
    <definedName name="CY_Retained_Earnings" localSheetId="5">#REF!</definedName>
    <definedName name="CY_Retained_Earnings">#REF!</definedName>
    <definedName name="CY_Returns">#REF!</definedName>
    <definedName name="CY_Selling" localSheetId="5">#REF!</definedName>
    <definedName name="CY_Selling">#REF!</definedName>
    <definedName name="CY_Tangible_Assets" localSheetId="5">#REF!</definedName>
    <definedName name="CY_Tangible_Assets">#REF!</definedName>
    <definedName name="CY_Tangible_Net_Worth" localSheetId="5">#REF!</definedName>
    <definedName name="CY_Taxes" localSheetId="5">#REF!</definedName>
    <definedName name="CY_TOTAL_ASSETS" localSheetId="5">#REF!</definedName>
    <definedName name="CY_TOTAL_CURR_ASSETS" localSheetId="5">#REF!</definedName>
    <definedName name="CY_TOTAL_DEBT" localSheetId="5">#REF!</definedName>
    <definedName name="CY_TOTAL_EQUITY" localSheetId="5">#REF!</definedName>
    <definedName name="CY_Trade_Payables" localSheetId="5">#REF!</definedName>
    <definedName name="CY_Weighted_Average" localSheetId="5">#REF!</definedName>
    <definedName name="CY_Working_Capital" localSheetId="5">#REF!</definedName>
    <definedName name="CY_Year_Income_Statement" localSheetId="5">#REF!</definedName>
    <definedName name="da" localSheetId="2"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2"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5"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10" hidden="1">{#N/A,#N/A,FALSE,"VOL"}</definedName>
    <definedName name="DAFDFAD" localSheetId="11" hidden="1">{#N/A,#N/A,FALSE,"VOL"}</definedName>
    <definedName name="DAFDFAD" localSheetId="3" hidden="1">{#N/A,#N/A,FALSE,"VOL"}</definedName>
    <definedName name="DAFDFAD" localSheetId="4" hidden="1">{#N/A,#N/A,FALSE,"VOL"}</definedName>
    <definedName name="DAFDFAD" localSheetId="1" hidden="1">{#N/A,#N/A,FALSE,"VOL"}</definedName>
    <definedName name="DAFDFAD" localSheetId="8" hidden="1">{#N/A,#N/A,FALSE,"VOL"}</definedName>
    <definedName name="DAFDFAD" localSheetId="9" hidden="1">{#N/A,#N/A,FALSE,"VOL"}</definedName>
    <definedName name="DAFDFAD" localSheetId="12" hidden="1">{#N/A,#N/A,FALSE,"VOL"}</definedName>
    <definedName name="DAFDFAD" localSheetId="7" hidden="1">{#N/A,#N/A,FALSE,"VOL"}</definedName>
    <definedName name="DAFDFAD" localSheetId="5" hidden="1">{#N/A,#N/A,FALSE,"VOL"}</definedName>
    <definedName name="DAFDFAD" hidden="1">{#N/A,#N/A,FALSE,"VOL"}</definedName>
    <definedName name="DASA" localSheetId="5">#REF!</definedName>
    <definedName name="DASA">#REF!</definedName>
    <definedName name="data" localSheetId="5">#REF!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5">#REF!</definedName>
    <definedName name="datos">#REF!</definedName>
    <definedName name="Definición">#REF!</definedName>
    <definedName name="desc" localSheetId="5">#REF!</definedName>
    <definedName name="desc">#REF!</definedName>
    <definedName name="detaacu" localSheetId="5">#REF!</definedName>
    <definedName name="detaacu">#REF!</definedName>
    <definedName name="detames" localSheetId="5">#REF!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5">#REF!</definedName>
    <definedName name="Dist">#REF!</definedName>
    <definedName name="distribuidores" localSheetId="5">#REF!</definedName>
    <definedName name="distribuidores">#REF!</definedName>
    <definedName name="Dollar_Threshold" localSheetId="5">#REF!</definedName>
    <definedName name="Dollar_Threshold">#REF!</definedName>
    <definedName name="dtt" hidden="1">#REF!</definedName>
    <definedName name="Edesa" localSheetId="5">#REF!</definedName>
    <definedName name="Edesa">#REF!</definedName>
    <definedName name="Enriputo" localSheetId="5">#REF!</definedName>
    <definedName name="Enriputo">#REF!</definedName>
    <definedName name="eoafh">#REF!</definedName>
    <definedName name="eoafn">#REF!</definedName>
    <definedName name="eoafs">#REF!</definedName>
    <definedName name="est" localSheetId="5">#REF!</definedName>
    <definedName name="est">#REF!</definedName>
    <definedName name="ESTBF" localSheetId="5">#REF!</definedName>
    <definedName name="ESTBF">#REF!</definedName>
    <definedName name="ESTIMADO" localSheetId="5">#REF!</definedName>
    <definedName name="ESTIMADO">#REF!</definedName>
    <definedName name="EV__LASTREFTIME__" hidden="1">38972.3597337963</definedName>
    <definedName name="EX" localSheetId="5">#REF!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5">#REF!</definedName>
    <definedName name="GASTOS">#REF!</definedName>
    <definedName name="grandes3">#REF!</definedName>
    <definedName name="histor" localSheetId="5">#REF!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5">#REF!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10" hidden="1">{#N/A,#N/A,FALSE,"VOL"}</definedName>
    <definedName name="liq" localSheetId="11" hidden="1">{#N/A,#N/A,FALSE,"VOL"}</definedName>
    <definedName name="liq" localSheetId="3" hidden="1">{#N/A,#N/A,FALSE,"VOL"}</definedName>
    <definedName name="liq" localSheetId="4" hidden="1">{#N/A,#N/A,FALSE,"VOL"}</definedName>
    <definedName name="liq" localSheetId="1" hidden="1">{#N/A,#N/A,FALSE,"VOL"}</definedName>
    <definedName name="liq" localSheetId="8" hidden="1">{#N/A,#N/A,FALSE,"VOL"}</definedName>
    <definedName name="liq" localSheetId="9" hidden="1">{#N/A,#N/A,FALSE,"VOL"}</definedName>
    <definedName name="liq" localSheetId="12" hidden="1">{#N/A,#N/A,FALSE,"VOL"}</definedName>
    <definedName name="liq" localSheetId="7" hidden="1">{#N/A,#N/A,FALSE,"VOL"}</definedName>
    <definedName name="liq" localSheetId="5" hidden="1">{#N/A,#N/A,FALSE,"VOL"}</definedName>
    <definedName name="liq" hidden="1">{#N/A,#N/A,FALSE,"VOL"}</definedName>
    <definedName name="listasuper" localSheetId="5">#REF!</definedName>
    <definedName name="listasuper">#REF!</definedName>
    <definedName name="Maintenance">#REF!</definedName>
    <definedName name="maintenanceld">#REF!</definedName>
    <definedName name="MaintenancePCS">#REF!</definedName>
    <definedName name="marca" localSheetId="5">#REF!</definedName>
    <definedName name="marca">#REF!</definedName>
    <definedName name="Marcas" localSheetId="5">#REF!</definedName>
    <definedName name="Marcas">#REF!</definedName>
    <definedName name="Minimis">#REF!</definedName>
    <definedName name="MKT">#REF!</definedName>
    <definedName name="mktld">#REF!</definedName>
    <definedName name="MKTPCS">#REF!</definedName>
    <definedName name="MP" localSheetId="5">#REF!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2"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5"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8" hidden="1">#REF!</definedName>
    <definedName name="ngughuiyhuhhhhhhhhhhhhhhhhhh" localSheetId="9" hidden="1">#REF!</definedName>
    <definedName name="ngughuiyhuhhhhhhhhhhhhhhhhhh" localSheetId="12" hidden="1">#REF!</definedName>
    <definedName name="ngughuiyhuhhhhhhhhhhhhhhhhhh" localSheetId="7" hidden="1">#REF!</definedName>
    <definedName name="ngughuiyhuhhhhhhhhhhhhhhhhhh" hidden="1">#REF!</definedName>
    <definedName name="njkhoikh" localSheetId="1" hidden="1">#REF!</definedName>
    <definedName name="njkhoikh" localSheetId="8" hidden="1">#REF!</definedName>
    <definedName name="njkhoikh" localSheetId="9" hidden="1">#REF!</definedName>
    <definedName name="njkhoikh" localSheetId="12" hidden="1">#REF!</definedName>
    <definedName name="njkhoikh" localSheetId="7" hidden="1">#REF!</definedName>
    <definedName name="njkhoikh" hidden="1">#REF!</definedName>
    <definedName name="nmm" localSheetId="2" hidden="1">{#N/A,#N/A,FALSE,"VOL"}</definedName>
    <definedName name="nmm" localSheetId="10" hidden="1">{#N/A,#N/A,FALSE,"VOL"}</definedName>
    <definedName name="nmm" localSheetId="11" hidden="1">{#N/A,#N/A,FALSE,"VOL"}</definedName>
    <definedName name="nmm" localSheetId="3" hidden="1">{#N/A,#N/A,FALSE,"VOL"}</definedName>
    <definedName name="nmm" localSheetId="4" hidden="1">{#N/A,#N/A,FALSE,"VOL"}</definedName>
    <definedName name="nmm" localSheetId="1" hidden="1">{#N/A,#N/A,FALSE,"VOL"}</definedName>
    <definedName name="nmm" localSheetId="8" hidden="1">{#N/A,#N/A,FALSE,"VOL"}</definedName>
    <definedName name="nmm" localSheetId="9" hidden="1">{#N/A,#N/A,FALSE,"VOL"}</definedName>
    <definedName name="nmm" localSheetId="12" hidden="1">{#N/A,#N/A,FALSE,"VOL"}</definedName>
    <definedName name="nmm" localSheetId="7" hidden="1">{#N/A,#N/A,FALSE,"VOL"}</definedName>
    <definedName name="nmm" localSheetId="5" hidden="1">{#N/A,#N/A,FALSE,"VOL"}</definedName>
    <definedName name="nmm" hidden="1">{#N/A,#N/A,FALSE,"VOL"}</definedName>
    <definedName name="NO" localSheetId="2" hidden="1">{#N/A,#N/A,FALSE,"VOL"}</definedName>
    <definedName name="NO" localSheetId="10" hidden="1">{#N/A,#N/A,FALSE,"VOL"}</definedName>
    <definedName name="NO" localSheetId="11" hidden="1">{#N/A,#N/A,FALSE,"VOL"}</definedName>
    <definedName name="NO" localSheetId="3" hidden="1">{#N/A,#N/A,FALSE,"VOL"}</definedName>
    <definedName name="NO" localSheetId="4" hidden="1">{#N/A,#N/A,FALSE,"VOL"}</definedName>
    <definedName name="NO" localSheetId="1" hidden="1">{#N/A,#N/A,FALSE,"VOL"}</definedName>
    <definedName name="NO" localSheetId="8" hidden="1">{#N/A,#N/A,FALSE,"VOL"}</definedName>
    <definedName name="NO" localSheetId="9" hidden="1">{#N/A,#N/A,FALSE,"VOL"}</definedName>
    <definedName name="NO" localSheetId="12" hidden="1">{#N/A,#N/A,FALSE,"VOL"}</definedName>
    <definedName name="NO" localSheetId="7" hidden="1">{#N/A,#N/A,FALSE,"VOL"}</definedName>
    <definedName name="NO" localSheetId="5" hidden="1">{#N/A,#N/A,FALSE,"VOL"}</definedName>
    <definedName name="NO" hidden="1">{#N/A,#N/A,FALSE,"VOL"}</definedName>
    <definedName name="NonTop_Stratum_Value" localSheetId="5">#REF!</definedName>
    <definedName name="NonTop_Stratum_Value">#REF!</definedName>
    <definedName name="Number_of_Selections">#REF!</definedName>
    <definedName name="Numof_Selections2">#REF!</definedName>
    <definedName name="ñfdsl" localSheetId="8">#REF!</definedName>
    <definedName name="ñfdsl" localSheetId="9">#REF!</definedName>
    <definedName name="ñfdsl" localSheetId="12">#REF!</definedName>
    <definedName name="ñfdsl" localSheetId="7">#REF!</definedName>
    <definedName name="ñfdsl">#REF!</definedName>
    <definedName name="ññ" localSheetId="8">#REF!</definedName>
    <definedName name="ññ" localSheetId="9">#REF!</definedName>
    <definedName name="ññ" localSheetId="12">#REF!</definedName>
    <definedName name="ññ" localSheetId="7">#REF!</definedName>
    <definedName name="ññ">#REF!</definedName>
    <definedName name="OLE_LINK1" localSheetId="8">'Nota 4'!$B$19</definedName>
    <definedName name="OLE_LINK1" localSheetId="9">'Nota 5'!#REF!</definedName>
    <definedName name="OLE_LINK1" localSheetId="12">'Nota 6 a Nota 9'!#REF!</definedName>
    <definedName name="OPPROD" localSheetId="1">#REF!</definedName>
    <definedName name="OPPROD" localSheetId="8">#REF!</definedName>
    <definedName name="OPPROD" localSheetId="9">#REF!</definedName>
    <definedName name="OPPROD" localSheetId="12">#REF!</definedName>
    <definedName name="OPPROD" localSheetId="7">#REF!</definedName>
    <definedName name="OPPROD" localSheetId="5">#REF!</definedName>
    <definedName name="OPPROD">#REF!</definedName>
    <definedName name="opt" localSheetId="1">#REF!</definedName>
    <definedName name="opt" localSheetId="8">#REF!</definedName>
    <definedName name="opt" localSheetId="9">#REF!</definedName>
    <definedName name="opt" localSheetId="12">#REF!</definedName>
    <definedName name="opt" localSheetId="7">#REF!</definedName>
    <definedName name="opt">#REF!</definedName>
    <definedName name="optr">#REF!</definedName>
    <definedName name="Others">#REF!</definedName>
    <definedName name="othersld">#REF!</definedName>
    <definedName name="OthersPCS">#REF!</definedName>
    <definedName name="PARAGUAY" localSheetId="5">#REF!</definedName>
    <definedName name="PARAGUAY">#REF!</definedName>
    <definedName name="participa" localSheetId="5">#REF!</definedName>
    <definedName name="participa">#REF!</definedName>
    <definedName name="Partidas_seleccionadas_test_de_">#REF!</definedName>
    <definedName name="Partidas_Selecionadas">#REF!</definedName>
    <definedName name="Percent_Threshold" localSheetId="5">#REF!</definedName>
    <definedName name="Percent_Threshold">#REF!</definedName>
    <definedName name="PL_Dollar_Threshold" localSheetId="5">#REF!</definedName>
    <definedName name="PL_Dollar_Threshold">#REF!</definedName>
    <definedName name="PL_Percent_Threshold" localSheetId="5">#REF!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5">#REF!</definedName>
    <definedName name="POLYAR">#REF!</definedName>
    <definedName name="potir">#REF!</definedName>
    <definedName name="ppc" localSheetId="5">#REF!</definedName>
    <definedName name="ppc">#REF!</definedName>
    <definedName name="pr" localSheetId="5">#REF!</definedName>
    <definedName name="pr">#REF!</definedName>
    <definedName name="previs">#REF!</definedName>
    <definedName name="PS_Test_de_Gastos" localSheetId="8">#REF!</definedName>
    <definedName name="PS_Test_de_Gastos" localSheetId="9">#REF!</definedName>
    <definedName name="PS_Test_de_Gastos" localSheetId="12">#REF!</definedName>
    <definedName name="PS_Test_de_Gastos" localSheetId="7">#REF!</definedName>
    <definedName name="PS_Test_de_Gastos">#REF!</definedName>
    <definedName name="PY_Accounts_Receivable" localSheetId="5">#REF!</definedName>
    <definedName name="PY_Administration" localSheetId="5">#REF!</definedName>
    <definedName name="PY_Administration">#REF!</definedName>
    <definedName name="PY_Cash" localSheetId="5">#REF!</definedName>
    <definedName name="PY_Cash_Div_Dec" localSheetId="5">#REF!</definedName>
    <definedName name="PY_CASH_DIVIDENDS_DECLARED__per_common_share" localSheetId="5">#REF!</definedName>
    <definedName name="PY_Common_Equity" localSheetId="5">#REF!</definedName>
    <definedName name="PY_Cost_of_Sales" localSheetId="5">#REF!</definedName>
    <definedName name="PY_Current_Liabilities" localSheetId="5">#REF!</definedName>
    <definedName name="PY_Depreciation" localSheetId="5">#REF!</definedName>
    <definedName name="PY_Disc._Ops." localSheetId="5">#REF!</definedName>
    <definedName name="PY_Disc_allow">#REF!</definedName>
    <definedName name="PY_Disc_mnth">#REF!</definedName>
    <definedName name="PY_Disc_pd">#REF!</definedName>
    <definedName name="PY_Discounts">#REF!</definedName>
    <definedName name="PY_Earnings_per_share" localSheetId="5">#REF!</definedName>
    <definedName name="PY_Extraord." localSheetId="5">#REF!</definedName>
    <definedName name="PY_Gross_Profit" localSheetId="5">#REF!</definedName>
    <definedName name="PY_INC_AFT_TAX" localSheetId="5">#REF!</definedName>
    <definedName name="PY_INC_BEF_EXTRAORD" localSheetId="5">#REF!</definedName>
    <definedName name="PY_Inc_Bef_Tax" localSheetId="5">#REF!</definedName>
    <definedName name="PY_Intangible_Assets" localSheetId="5">#REF!</definedName>
    <definedName name="PY_Intangible_Assets">#REF!</definedName>
    <definedName name="PY_Interest_Expense" localSheetId="5">#REF!</definedName>
    <definedName name="PY_Inventory" localSheetId="5">#REF!</definedName>
    <definedName name="PY_LIABIL_EQUITY" localSheetId="5">#REF!</definedName>
    <definedName name="PY_LIABIL_EQUITY">#REF!</definedName>
    <definedName name="PY_Long_term_Debt__excl_Dfd_Taxes" localSheetId="5">#REF!</definedName>
    <definedName name="PY_LT_Debt" localSheetId="5">#REF!</definedName>
    <definedName name="PY_Market_Value_of_Equity" localSheetId="5">#REF!</definedName>
    <definedName name="PY_Marketable_Sec" localSheetId="5">#REF!</definedName>
    <definedName name="PY_Marketable_Sec">#REF!</definedName>
    <definedName name="PY_NET_INCOME" localSheetId="5">#REF!</definedName>
    <definedName name="PY_NET_PROFIT">#REF!</definedName>
    <definedName name="PY_Net_Revenue" localSheetId="5">#REF!</definedName>
    <definedName name="PY_Operating_Inc" localSheetId="5">#REF!</definedName>
    <definedName name="PY_Operating_Inc">#REF!</definedName>
    <definedName name="PY_Operating_Income" localSheetId="5">#REF!</definedName>
    <definedName name="PY_Operating_Income">#REF!</definedName>
    <definedName name="PY_Other_Curr_Assets" localSheetId="5">#REF!</definedName>
    <definedName name="PY_Other_Curr_Assets">#REF!</definedName>
    <definedName name="PY_Other_Exp" localSheetId="5">#REF!</definedName>
    <definedName name="PY_Other_Exp">#REF!</definedName>
    <definedName name="PY_Other_LT_Assets" localSheetId="5">#REF!</definedName>
    <definedName name="PY_Other_LT_Assets">#REF!</definedName>
    <definedName name="PY_Other_LT_Liabilities" localSheetId="5">#REF!</definedName>
    <definedName name="PY_Other_LT_Liabilities">#REF!</definedName>
    <definedName name="PY_Preferred_Stock" localSheetId="5">#REF!</definedName>
    <definedName name="PY_Preferred_Stock">#REF!</definedName>
    <definedName name="PY_QUICK_ASSETS" localSheetId="5">#REF!</definedName>
    <definedName name="PY_Ret_allow">#REF!</definedName>
    <definedName name="PY_Ret_mnth">#REF!</definedName>
    <definedName name="PY_Ret_pd">#REF!</definedName>
    <definedName name="PY_Retained_Earnings" localSheetId="5">#REF!</definedName>
    <definedName name="PY_Retained_Earnings">#REF!</definedName>
    <definedName name="PY_Returns">#REF!</definedName>
    <definedName name="PY_Selling" localSheetId="5">#REF!</definedName>
    <definedName name="PY_Selling">#REF!</definedName>
    <definedName name="PY_Tangible_Assets" localSheetId="5">#REF!</definedName>
    <definedName name="PY_Tangible_Assets">#REF!</definedName>
    <definedName name="PY_Tangible_Net_Worth" localSheetId="5">#REF!</definedName>
    <definedName name="PY_Taxes" localSheetId="5">#REF!</definedName>
    <definedName name="PY_TOTAL_ASSETS" localSheetId="5">#REF!</definedName>
    <definedName name="PY_TOTAL_CURR_ASSETS" localSheetId="5">#REF!</definedName>
    <definedName name="PY_TOTAL_DEBT" localSheetId="5">#REF!</definedName>
    <definedName name="PY_TOTAL_EQUITY" localSheetId="5">#REF!</definedName>
    <definedName name="PY_Trade_Payables" localSheetId="5">#REF!</definedName>
    <definedName name="PY_Weighted_Average" localSheetId="5">#REF!</definedName>
    <definedName name="PY_Working_Capital" localSheetId="5">#REF!</definedName>
    <definedName name="PY_Year_Income_Statement" localSheetId="5">#REF!</definedName>
    <definedName name="PY2_Accounts_Receivable" localSheetId="5">#REF!</definedName>
    <definedName name="PY2_Administration" localSheetId="5">#REF!</definedName>
    <definedName name="PY2_Cash" localSheetId="5">#REF!</definedName>
    <definedName name="PY2_Cash_Div_Dec" localSheetId="5">#REF!</definedName>
    <definedName name="PY2_CASH_DIVIDENDS_DECLARED__per_common_share" localSheetId="5">#REF!</definedName>
    <definedName name="PY2_Common_Equity" localSheetId="5">#REF!</definedName>
    <definedName name="PY2_Cost_of_Sales" localSheetId="5">#REF!</definedName>
    <definedName name="PY2_Current_Liabilities" localSheetId="5">#REF!</definedName>
    <definedName name="PY2_Depreciation" localSheetId="5">#REF!</definedName>
    <definedName name="PY2_Disc._Ops." localSheetId="5">#REF!</definedName>
    <definedName name="PY2_Earnings_per_share" localSheetId="5">#REF!</definedName>
    <definedName name="PY2_Extraord." localSheetId="5">#REF!</definedName>
    <definedName name="PY2_Gross_Profit" localSheetId="5">#REF!</definedName>
    <definedName name="PY2_INC_AFT_TAX" localSheetId="5">#REF!</definedName>
    <definedName name="PY2_INC_BEF_EXTRAORD" localSheetId="5">#REF!</definedName>
    <definedName name="PY2_Inc_Bef_Tax" localSheetId="5">#REF!</definedName>
    <definedName name="PY2_Intangible_Assets" localSheetId="5">#REF!</definedName>
    <definedName name="PY2_Interest_Expense" localSheetId="5">#REF!</definedName>
    <definedName name="PY2_Inventory" localSheetId="5">#REF!</definedName>
    <definedName name="PY2_LIABIL_EQUITY" localSheetId="5">#REF!</definedName>
    <definedName name="PY2_Long_term_Debt__excl_Dfd_Taxes" localSheetId="5">#REF!</definedName>
    <definedName name="PY2_LT_Debt" localSheetId="5">#REF!</definedName>
    <definedName name="PY2_Market_Value_of_Equity" localSheetId="5">#REF!</definedName>
    <definedName name="PY2_Marketable_Sec" localSheetId="5">#REF!</definedName>
    <definedName name="PY2_NET_INCOME" localSheetId="5">#REF!</definedName>
    <definedName name="PY2_Net_Revenue" localSheetId="5">#REF!</definedName>
    <definedName name="PY2_Operating_Inc" localSheetId="5">#REF!</definedName>
    <definedName name="PY2_Operating_Income" localSheetId="5">#REF!</definedName>
    <definedName name="PY2_Other_Curr_Assets" localSheetId="5">#REF!</definedName>
    <definedName name="PY2_Other_Exp." localSheetId="5">#REF!</definedName>
    <definedName name="PY2_Other_LT_Assets" localSheetId="5">#REF!</definedName>
    <definedName name="PY2_Other_LT_Liabilities" localSheetId="5">#REF!</definedName>
    <definedName name="PY2_Preferred_Stock" localSheetId="5">#REF!</definedName>
    <definedName name="PY2_QUICK_ASSETS" localSheetId="5">#REF!</definedName>
    <definedName name="PY2_Retained_Earnings" localSheetId="5">#REF!</definedName>
    <definedName name="PY2_Selling" localSheetId="5">#REF!</definedName>
    <definedName name="PY2_Tangible_Assets" localSheetId="5">#REF!</definedName>
    <definedName name="PY2_Tangible_Net_Worth" localSheetId="5">#REF!</definedName>
    <definedName name="PY2_Taxes" localSheetId="5">#REF!</definedName>
    <definedName name="PY2_TOTAL_ASSETS" localSheetId="5">#REF!</definedName>
    <definedName name="PY2_TOTAL_CURR_ASSETS" localSheetId="5">#REF!</definedName>
    <definedName name="PY2_TOTAL_DEBT" localSheetId="5">#REF!</definedName>
    <definedName name="PY2_TOTAL_EQUITY" localSheetId="5">#REF!</definedName>
    <definedName name="PY2_Trade_Payables" localSheetId="5">#REF!</definedName>
    <definedName name="PY2_Weighted_Average" localSheetId="5">#REF!</definedName>
    <definedName name="PY2_Working_Capital" localSheetId="5">#REF!</definedName>
    <definedName name="PY2_Year_Income_Statement" localSheetId="5">#REF!</definedName>
    <definedName name="PY3_Accounts_Receivable" localSheetId="5">#REF!</definedName>
    <definedName name="PY3_Administration" localSheetId="5">#REF!</definedName>
    <definedName name="PY3_Cash" localSheetId="5">#REF!</definedName>
    <definedName name="PY3_Common_Equity" localSheetId="5">#REF!</definedName>
    <definedName name="PY3_Cost_of_Sales" localSheetId="5">#REF!</definedName>
    <definedName name="PY3_Current_Liabilities" localSheetId="5">#REF!</definedName>
    <definedName name="PY3_Depreciation" localSheetId="5">#REF!</definedName>
    <definedName name="PY3_Disc._Ops." localSheetId="5">#REF!</definedName>
    <definedName name="PY3_Extraord." localSheetId="5">#REF!</definedName>
    <definedName name="PY3_Gross_Profit" localSheetId="5">#REF!</definedName>
    <definedName name="PY3_INC_AFT_TAX" localSheetId="5">#REF!</definedName>
    <definedName name="PY3_INC_BEF_EXTRAORD" localSheetId="5">#REF!</definedName>
    <definedName name="PY3_Inc_Bef_Tax" localSheetId="5">#REF!</definedName>
    <definedName name="PY3_Intangible_Assets" localSheetId="5">#REF!</definedName>
    <definedName name="PY3_Intangible_Assets">#REF!</definedName>
    <definedName name="PY3_Interest_Expense" localSheetId="5">#REF!</definedName>
    <definedName name="PY3_Inventory" localSheetId="5">#REF!</definedName>
    <definedName name="PY3_LIABIL_EQUITY" localSheetId="5">#REF!</definedName>
    <definedName name="PY3_Long_term_Debt__excl_Dfd_Taxes" localSheetId="5">#REF!</definedName>
    <definedName name="PY3_Marketable_Sec" localSheetId="5">#REF!</definedName>
    <definedName name="PY3_Marketable_Sec">#REF!</definedName>
    <definedName name="PY3_NET_INCOME" localSheetId="5">#REF!</definedName>
    <definedName name="PY3_Net_Revenue" localSheetId="5">#REF!</definedName>
    <definedName name="PY3_Operating_Inc" localSheetId="5">#REF!</definedName>
    <definedName name="PY3_Other_Curr_Assets" localSheetId="5">#REF!</definedName>
    <definedName name="PY3_Other_Curr_Assets">#REF!</definedName>
    <definedName name="PY3_Other_Exp." localSheetId="5">#REF!</definedName>
    <definedName name="PY3_Other_LT_Assets" localSheetId="5">#REF!</definedName>
    <definedName name="PY3_Other_LT_Assets">#REF!</definedName>
    <definedName name="PY3_Other_LT_Liabilities" localSheetId="5">#REF!</definedName>
    <definedName name="PY3_Other_LT_Liabilities">#REF!</definedName>
    <definedName name="PY3_Preferred_Stock" localSheetId="5">#REF!</definedName>
    <definedName name="PY3_Preferred_Stock">#REF!</definedName>
    <definedName name="PY3_QUICK_ASSETS" localSheetId="5">#REF!</definedName>
    <definedName name="PY3_Retained_Earnings" localSheetId="5">#REF!</definedName>
    <definedName name="PY3_Retained_Earnings">#REF!</definedName>
    <definedName name="PY3_Selling" localSheetId="5">#REF!</definedName>
    <definedName name="PY3_Tangible_Assets" localSheetId="5">#REF!</definedName>
    <definedName name="PY3_Tangible_Assets">#REF!</definedName>
    <definedName name="PY3_Taxes" localSheetId="5">#REF!</definedName>
    <definedName name="PY3_TOTAL_ASSETS" localSheetId="5">#REF!</definedName>
    <definedName name="PY3_TOTAL_CURR_ASSETS" localSheetId="5">#REF!</definedName>
    <definedName name="PY3_TOTAL_DEBT" localSheetId="5">#REF!</definedName>
    <definedName name="PY3_TOTAL_EQUITY" localSheetId="5">#REF!</definedName>
    <definedName name="PY3_Trade_Payables" localSheetId="5">#REF!</definedName>
    <definedName name="PY3_Year_Income_Statement" localSheetId="5">#REF!</definedName>
    <definedName name="PY4_Accounts_Receivable" localSheetId="5">#REF!</definedName>
    <definedName name="PY4_Administration" localSheetId="5">#REF!</definedName>
    <definedName name="PY4_Cash" localSheetId="5">#REF!</definedName>
    <definedName name="PY4_Common_Equity" localSheetId="5">#REF!</definedName>
    <definedName name="PY4_Cost_of_Sales" localSheetId="5">#REF!</definedName>
    <definedName name="PY4_Current_Liabilities" localSheetId="5">#REF!</definedName>
    <definedName name="PY4_Depreciation" localSheetId="5">#REF!</definedName>
    <definedName name="PY4_Disc._Ops." localSheetId="5">#REF!</definedName>
    <definedName name="PY4_Extraord." localSheetId="5">#REF!</definedName>
    <definedName name="PY4_Gross_Profit" localSheetId="5">#REF!</definedName>
    <definedName name="PY4_INC_AFT_TAX" localSheetId="5">#REF!</definedName>
    <definedName name="PY4_INC_BEF_EXTRAORD" localSheetId="5">#REF!</definedName>
    <definedName name="PY4_Inc_Bef_Tax" localSheetId="5">#REF!</definedName>
    <definedName name="PY4_Intangible_Assets" localSheetId="5">#REF!</definedName>
    <definedName name="PY4_Intangible_Assets">#REF!</definedName>
    <definedName name="PY4_Interest_Expense" localSheetId="5">#REF!</definedName>
    <definedName name="PY4_Inventory" localSheetId="5">#REF!</definedName>
    <definedName name="PY4_LIABIL_EQUITY" localSheetId="5">#REF!</definedName>
    <definedName name="PY4_Long_term_Debt__excl_Dfd_Taxes" localSheetId="5">#REF!</definedName>
    <definedName name="PY4_Marketable_Sec" localSheetId="5">#REF!</definedName>
    <definedName name="PY4_Marketable_Sec">#REF!</definedName>
    <definedName name="PY4_NET_INCOME" localSheetId="5">#REF!</definedName>
    <definedName name="PY4_Net_Revenue" localSheetId="5">#REF!</definedName>
    <definedName name="PY4_Operating_Inc" localSheetId="5">#REF!</definedName>
    <definedName name="PY4_Other_Cur_Assets" localSheetId="5">#REF!</definedName>
    <definedName name="PY4_Other_Cur_Assets">#REF!</definedName>
    <definedName name="PY4_Other_Exp." localSheetId="5">#REF!</definedName>
    <definedName name="PY4_Other_LT_Assets" localSheetId="5">#REF!</definedName>
    <definedName name="PY4_Other_LT_Assets">#REF!</definedName>
    <definedName name="PY4_Other_LT_Liabilities" localSheetId="5">#REF!</definedName>
    <definedName name="PY4_Other_LT_Liabilities">#REF!</definedName>
    <definedName name="PY4_Preferred_Stock" localSheetId="5">#REF!</definedName>
    <definedName name="PY4_Preferred_Stock">#REF!</definedName>
    <definedName name="PY4_QUICK_ASSETS" localSheetId="5">#REF!</definedName>
    <definedName name="PY4_Retained_Earnings" localSheetId="5">#REF!</definedName>
    <definedName name="PY4_Retained_Earnings">#REF!</definedName>
    <definedName name="PY4_Selling" localSheetId="5">#REF!</definedName>
    <definedName name="PY4_Tangible_Assets" localSheetId="5">#REF!</definedName>
    <definedName name="PY4_Tangible_Assets">#REF!</definedName>
    <definedName name="PY4_Taxes" localSheetId="5">#REF!</definedName>
    <definedName name="PY4_TOTAL_ASSETS" localSheetId="5">#REF!</definedName>
    <definedName name="PY4_TOTAL_CURR_ASSETS" localSheetId="5">#REF!</definedName>
    <definedName name="PY4_TOTAL_DEBT" localSheetId="5">#REF!</definedName>
    <definedName name="PY4_TOTAL_EQUITY" localSheetId="5">#REF!</definedName>
    <definedName name="PY4_Trade_Payables" localSheetId="5">#REF!</definedName>
    <definedName name="PY4_Year_Income_Statement" localSheetId="5">#REF!</definedName>
    <definedName name="PY5_Accounts_Receivable" localSheetId="5">#REF!</definedName>
    <definedName name="PY5_Accounts_Receivable">#REF!</definedName>
    <definedName name="PY5_Administration" localSheetId="5">#REF!</definedName>
    <definedName name="PY5_Cash" localSheetId="5">#REF!</definedName>
    <definedName name="PY5_Common_Equity" localSheetId="5">#REF!</definedName>
    <definedName name="PY5_Cost_of_Sales" localSheetId="5">#REF!</definedName>
    <definedName name="PY5_Current_Liabilities" localSheetId="5">#REF!</definedName>
    <definedName name="PY5_Depreciation" localSheetId="5">#REF!</definedName>
    <definedName name="PY5_Disc._Ops." localSheetId="5">#REF!</definedName>
    <definedName name="PY5_Extraord." localSheetId="5">#REF!</definedName>
    <definedName name="PY5_Gross_Profit" localSheetId="5">#REF!</definedName>
    <definedName name="PY5_INC_AFT_TAX" localSheetId="5">#REF!</definedName>
    <definedName name="PY5_INC_BEF_EXTRAORD" localSheetId="5">#REF!</definedName>
    <definedName name="PY5_Inc_Bef_Tax" localSheetId="5">#REF!</definedName>
    <definedName name="PY5_Intangible_Assets" localSheetId="5">#REF!</definedName>
    <definedName name="PY5_Intangible_Assets">#REF!</definedName>
    <definedName name="PY5_Interest_Expense" localSheetId="5">#REF!</definedName>
    <definedName name="PY5_Inventory" localSheetId="5">#REF!</definedName>
    <definedName name="PY5_Inventory">#REF!</definedName>
    <definedName name="PY5_LIABIL_EQUITY" localSheetId="5">#REF!</definedName>
    <definedName name="PY5_Long_term_Debt__excl_Dfd_Taxes" localSheetId="5">#REF!</definedName>
    <definedName name="PY5_Marketable_Sec" localSheetId="5">#REF!</definedName>
    <definedName name="PY5_Marketable_Sec">#REF!</definedName>
    <definedName name="PY5_NET_INCOME" localSheetId="5">#REF!</definedName>
    <definedName name="PY5_Net_Revenue" localSheetId="5">#REF!</definedName>
    <definedName name="PY5_Operating_Inc" localSheetId="5">#REF!</definedName>
    <definedName name="PY5_Other_Curr_Assets" localSheetId="5">#REF!</definedName>
    <definedName name="PY5_Other_Curr_Assets">#REF!</definedName>
    <definedName name="PY5_Other_Exp." localSheetId="5">#REF!</definedName>
    <definedName name="PY5_Other_LT_Assets" localSheetId="5">#REF!</definedName>
    <definedName name="PY5_Other_LT_Assets">#REF!</definedName>
    <definedName name="PY5_Other_LT_Liabilities" localSheetId="5">#REF!</definedName>
    <definedName name="PY5_Other_LT_Liabilities">#REF!</definedName>
    <definedName name="PY5_Preferred_Stock" localSheetId="5">#REF!</definedName>
    <definedName name="PY5_Preferred_Stock">#REF!</definedName>
    <definedName name="PY5_QUICK_ASSETS" localSheetId="5">#REF!</definedName>
    <definedName name="PY5_Retained_Earnings" localSheetId="5">#REF!</definedName>
    <definedName name="PY5_Retained_Earnings">#REF!</definedName>
    <definedName name="PY5_Selling" localSheetId="5">#REF!</definedName>
    <definedName name="PY5_Tangible_Assets" localSheetId="5">#REF!</definedName>
    <definedName name="PY5_Tangible_Assets">#REF!</definedName>
    <definedName name="PY5_Taxes" localSheetId="5">#REF!</definedName>
    <definedName name="PY5_TOTAL_ASSETS" localSheetId="5">#REF!</definedName>
    <definedName name="PY5_TOTAL_CURR_ASSETS" localSheetId="5">#REF!</definedName>
    <definedName name="PY5_TOTAL_DEBT" localSheetId="5">#REF!</definedName>
    <definedName name="PY5_TOTAL_EQUITY" localSheetId="5">#REF!</definedName>
    <definedName name="PY5_Trade_Payables" localSheetId="5">#REF!</definedName>
    <definedName name="PY5_Year_Income_Statement" localSheetId="5">#REF!</definedName>
    <definedName name="QGPL_CLTESLB">#REF!</definedName>
    <definedName name="quarter" localSheetId="5">#REF!</definedName>
    <definedName name="quarter">#REF!</definedName>
    <definedName name="R_Factor" localSheetId="5">#REF!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5" hidden="1">1</definedName>
    <definedName name="SAPBEXrevision" hidden="1">3</definedName>
    <definedName name="SAPBEXsysID" hidden="1">"PLW"</definedName>
    <definedName name="SAPBEXwbID" localSheetId="5" hidden="1">"0B3C5WPQ1PKHTD1CRY997L2MI"</definedName>
    <definedName name="SAPBEXwbID" hidden="1">"14RHU0IXG8KL7C7PJMON454VM"</definedName>
    <definedName name="sdfnlsd" hidden="1">#REF!</definedName>
    <definedName name="sectores">#REF!</definedName>
    <definedName name="sedal" localSheetId="5">#REF!</definedName>
    <definedName name="sedal">#REF!</definedName>
    <definedName name="Selection_Remainder" localSheetId="5">#REF!</definedName>
    <definedName name="Selection_Remainder">#REF!</definedName>
    <definedName name="sku" localSheetId="5">#REF!</definedName>
    <definedName name="sku">#REF!</definedName>
    <definedName name="skus" localSheetId="5">#REF!</definedName>
    <definedName name="skus">#REF!</definedName>
    <definedName name="Starting_Point" localSheetId="5">#REF!</definedName>
    <definedName name="Starting_Point">#REF!</definedName>
    <definedName name="STKDIARIO" localSheetId="5">#REF!</definedName>
    <definedName name="STKDIARIO">#REF!</definedName>
    <definedName name="STKDIARIOPX01" localSheetId="5">#REF!</definedName>
    <definedName name="STKDIARIOPX01">#REF!</definedName>
    <definedName name="STKDIARIOPX04" localSheetId="5">#REF!</definedName>
    <definedName name="STKDIARIOPX04">#REF!</definedName>
    <definedName name="Suma_de_ABR_U_3">#REF!</definedName>
    <definedName name="SUMMARY" localSheetId="5">#REF!</definedName>
    <definedName name="SUMMARY">#REF!</definedName>
    <definedName name="super" localSheetId="5">#REF!</definedName>
    <definedName name="super">#REF!</definedName>
    <definedName name="tablasun" localSheetId="5">#REF!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5">#REF!</definedName>
    <definedName name="TEST0">#REF!</definedName>
    <definedName name="TEST1" localSheetId="5">#REF!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5">#REF!</definedName>
    <definedName name="TESTKEYS">#REF!</definedName>
    <definedName name="TextRefCopy1">#REF!</definedName>
    <definedName name="TextRefCopy10" localSheetId="5">#REF!</definedName>
    <definedName name="TextRefCopy10">#REF!</definedName>
    <definedName name="TextRefCopy100" localSheetId="5">#REF!</definedName>
    <definedName name="TextRefCopy100">#REF!</definedName>
    <definedName name="TextRefCopy102" localSheetId="5">#REF!</definedName>
    <definedName name="TextRefCopy102">#REF!</definedName>
    <definedName name="TextRefCopy103" localSheetId="5">#REF!</definedName>
    <definedName name="TextRefCopy103">#REF!</definedName>
    <definedName name="TextRefCopy104" localSheetId="5">#REF!</definedName>
    <definedName name="TextRefCopy104">#REF!</definedName>
    <definedName name="TextRefCopy105" localSheetId="5">#REF!</definedName>
    <definedName name="TextRefCopy105">#REF!</definedName>
    <definedName name="TextRefCopy107" localSheetId="5">#REF!</definedName>
    <definedName name="TextRefCopy107">#REF!</definedName>
    <definedName name="TextRefCopy108" localSheetId="5">#REF!</definedName>
    <definedName name="TextRefCopy108">#REF!</definedName>
    <definedName name="TextRefCopy109" localSheetId="5">#REF!</definedName>
    <definedName name="TextRefCopy109">#REF!</definedName>
    <definedName name="TextRefCopy11" localSheetId="5">#REF!</definedName>
    <definedName name="TextRefCopy111">#REF!</definedName>
    <definedName name="TextRefCopy112" localSheetId="5">#REF!</definedName>
    <definedName name="TextRefCopy112">#REF!</definedName>
    <definedName name="TextRefCopy113" localSheetId="5">#REF!</definedName>
    <definedName name="TextRefCopy113">#REF!</definedName>
    <definedName name="TextRefCopy114">#REF!</definedName>
    <definedName name="TextRefCopy116" localSheetId="5">#REF!</definedName>
    <definedName name="TextRefCopy116">#REF!</definedName>
    <definedName name="TextRefCopy118" localSheetId="5">#REF!</definedName>
    <definedName name="TextRefCopy118">#REF!</definedName>
    <definedName name="TextRefCopy119" localSheetId="5">#REF!</definedName>
    <definedName name="TextRefCopy119">#REF!</definedName>
    <definedName name="TextRefCopy12" localSheetId="5">#REF!</definedName>
    <definedName name="TextRefCopy120" localSheetId="5">#REF!</definedName>
    <definedName name="TextRefCopy120">#REF!</definedName>
    <definedName name="TextRefCopy121" localSheetId="5">#REF!</definedName>
    <definedName name="TextRefCopy121">#REF!</definedName>
    <definedName name="TextRefCopy122">#REF!</definedName>
    <definedName name="TextRefCopy123">#REF!</definedName>
    <definedName name="TextRefCopy127" localSheetId="5">#REF!</definedName>
    <definedName name="TextRefCopy127">#REF!</definedName>
    <definedName name="TextRefCopy13" localSheetId="5">#REF!</definedName>
    <definedName name="TextRefCopy14" localSheetId="5">#REF!</definedName>
    <definedName name="TextRefCopy15" localSheetId="5">#REF!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5">#REF!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5">#REF!</definedName>
    <definedName name="TextRefCopy4">#REF!</definedName>
    <definedName name="TextRefCopy41">#REF!</definedName>
    <definedName name="TextRefCopy42" localSheetId="5">#REF!</definedName>
    <definedName name="TextRefCopy42">#REF!</definedName>
    <definedName name="TextRefCopy43" localSheetId="5">#REF!</definedName>
    <definedName name="TextRefCopy44" localSheetId="5">#REF!</definedName>
    <definedName name="TextRefCopy44">#REF!</definedName>
    <definedName name="TextRefCopy46">#REF!</definedName>
    <definedName name="TextRefCopy53" localSheetId="5">#REF!</definedName>
    <definedName name="TextRefCopy53">#REF!</definedName>
    <definedName name="TextRefCopy54" localSheetId="5">#REF!</definedName>
    <definedName name="TextRefCopy54">#REF!</definedName>
    <definedName name="TextRefCopy55" localSheetId="5">#REF!</definedName>
    <definedName name="TextRefCopy55">#REF!</definedName>
    <definedName name="TextRefCopy56" localSheetId="5">#REF!</definedName>
    <definedName name="TextRefCopy56">#REF!</definedName>
    <definedName name="TextRefCopy6">#REF!</definedName>
    <definedName name="TextRefCopy63" localSheetId="5">#REF!</definedName>
    <definedName name="TextRefCopy63">#REF!</definedName>
    <definedName name="TextRefCopy65" localSheetId="5">#REF!</definedName>
    <definedName name="TextRefCopy65">#REF!</definedName>
    <definedName name="TextRefCopy66" localSheetId="5">#REF!</definedName>
    <definedName name="TextRefCopy66">#REF!</definedName>
    <definedName name="TextRefCopy67" localSheetId="5">#REF!</definedName>
    <definedName name="TextRefCopy67">#REF!</definedName>
    <definedName name="TextRefCopy68" localSheetId="5">#REF!</definedName>
    <definedName name="TextRefCopy68">#REF!</definedName>
    <definedName name="TextRefCopy7" localSheetId="5">#REF!</definedName>
    <definedName name="TextRefCopy7">#REF!</definedName>
    <definedName name="TextRefCopy70" localSheetId="5">#REF!</definedName>
    <definedName name="TextRefCopy70">#REF!</definedName>
    <definedName name="TextRefCopy71" localSheetId="5">#REF!</definedName>
    <definedName name="TextRefCopy71">#REF!</definedName>
    <definedName name="TextRefCopy73" localSheetId="5">#REF!</definedName>
    <definedName name="TextRefCopy73">#REF!</definedName>
    <definedName name="TextRefCopy75" localSheetId="5">#REF!</definedName>
    <definedName name="TextRefCopy75">#REF!</definedName>
    <definedName name="TextRefCopy77" localSheetId="5">#REF!</definedName>
    <definedName name="TextRefCopy77">#REF!</definedName>
    <definedName name="TextRefCopy79" localSheetId="5">#REF!</definedName>
    <definedName name="TextRefCopy79">#REF!</definedName>
    <definedName name="TextRefCopy8" localSheetId="5">#REF!</definedName>
    <definedName name="TextRefCopy8">#REF!</definedName>
    <definedName name="TextRefCopy80" localSheetId="5">#REF!</definedName>
    <definedName name="TextRefCopy80">#REF!</definedName>
    <definedName name="TextRefCopy82" localSheetId="5">#REF!</definedName>
    <definedName name="TextRefCopy82">#REF!</definedName>
    <definedName name="TextRefCopy85" localSheetId="5">#REF!</definedName>
    <definedName name="TextRefCopy86" localSheetId="5">#REF!</definedName>
    <definedName name="TextRefCopy88" localSheetId="5">#REF!</definedName>
    <definedName name="TextRefCopy89" localSheetId="5">#REF!</definedName>
    <definedName name="TextRefCopy90" localSheetId="5">#REF!</definedName>
    <definedName name="TextRefCopy91" localSheetId="5">#REF!</definedName>
    <definedName name="TextRefCopy92" localSheetId="5">#REF!</definedName>
    <definedName name="TextRefCopy93" localSheetId="5">#REF!</definedName>
    <definedName name="TextRefCopy97" localSheetId="5">#REF!</definedName>
    <definedName name="TextRefCopy97">#REF!</definedName>
    <definedName name="TextRefCopy98">#REF!</definedName>
    <definedName name="TextRefCopyRangeCount" localSheetId="5" hidden="1">12</definedName>
    <definedName name="TextRefCopyRangeCount" hidden="1">1</definedName>
    <definedName name="Top_Stratum_Number" localSheetId="5">#REF!</definedName>
    <definedName name="Top_Stratum_Number">#REF!</definedName>
    <definedName name="Top_Stratum_Value" localSheetId="5">#REF!</definedName>
    <definedName name="Top_Stratum_Value">#REF!</definedName>
    <definedName name="Total_Amount">#REF!</definedName>
    <definedName name="Total_Number_Selections" localSheetId="5">#REF!</definedName>
    <definedName name="Total_Number_Selections">#REF!</definedName>
    <definedName name="tp" localSheetId="5">#REF!</definedName>
    <definedName name="tp">#REF!</definedName>
    <definedName name="Unidades" localSheetId="5">#REF!</definedName>
    <definedName name="Unidades">#REF!</definedName>
    <definedName name="URUGUAY" localSheetId="5">#REF!</definedName>
    <definedName name="URUGUAY">#REF!</definedName>
    <definedName name="vencidos">#REF!</definedName>
    <definedName name="vigencia" localSheetId="5">#REF!</definedName>
    <definedName name="vigencia">#REF!</definedName>
    <definedName name="vpphold">#REF!</definedName>
    <definedName name="VTADIAR" localSheetId="5">#REF!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10" hidden="1">{#N/A,#N/A,FALSE,"VOL"}</definedName>
    <definedName name="wrn.Volumen." localSheetId="11" hidden="1">{#N/A,#N/A,FALSE,"VOL"}</definedName>
    <definedName name="wrn.Volumen." localSheetId="3" hidden="1">{#N/A,#N/A,FALSE,"VOL"}</definedName>
    <definedName name="wrn.Volumen." localSheetId="4" hidden="1">{#N/A,#N/A,FALSE,"VOL"}</definedName>
    <definedName name="wrn.Volumen." localSheetId="1" hidden="1">{#N/A,#N/A,FALSE,"VOL"}</definedName>
    <definedName name="wrn.Volumen." localSheetId="8" hidden="1">{#N/A,#N/A,FALSE,"VOL"}</definedName>
    <definedName name="wrn.Volumen." localSheetId="9" hidden="1">{#N/A,#N/A,FALSE,"VOL"}</definedName>
    <definedName name="wrn.Volumen." localSheetId="12" hidden="1">{#N/A,#N/A,FALSE,"VOL"}</definedName>
    <definedName name="wrn.Volumen." localSheetId="7" hidden="1">{#N/A,#N/A,FALSE,"VOL"}</definedName>
    <definedName name="wrn.Volumen." localSheetId="5" hidden="1">{#N/A,#N/A,FALSE,"VOL"}</definedName>
    <definedName name="wrn.Volumen." hidden="1">{#N/A,#N/A,FALSE,"VOL"}</definedName>
    <definedName name="xdc">#REF!</definedName>
    <definedName name="XREF_COLUMN_1" hidden="1">#REF!</definedName>
    <definedName name="XREF_COLUMN_10" hidden="1">#REF!</definedName>
    <definedName name="XREF_COLUMN_11" localSheetId="5" hidden="1">VPN!#REF!</definedName>
    <definedName name="XREF_COLUMN_12" localSheetId="5" hidden="1">VPN!#REF!</definedName>
    <definedName name="XREF_COLUMN_12" hidden="1">#REF!</definedName>
    <definedName name="XREF_COLUMN_13" localSheetId="5" hidden="1">VPN!#REF!</definedName>
    <definedName name="XREF_COLUMN_13" hidden="1">#REF!</definedName>
    <definedName name="XREF_COLUMN_14" localSheetId="5" hidden="1">VPN!$Q:$Q</definedName>
    <definedName name="XREF_COLUMN_14" hidden="1">#REF!</definedName>
    <definedName name="XREF_COLUMN_15" localSheetId="5" hidden="1">#REF!</definedName>
    <definedName name="XREF_COLUMN_15" hidden="1">#REF!</definedName>
    <definedName name="XREF_COLUMN_17" localSheetId="5" hidden="1">#REF!</definedName>
    <definedName name="XREF_COLUMN_17" hidden="1">#REF!</definedName>
    <definedName name="XREF_COLUMN_2" hidden="1">#REF!</definedName>
    <definedName name="XREF_COLUMN_24" hidden="1">#REF!</definedName>
    <definedName name="XREF_COLUMN_4" localSheetId="5" hidden="1">#REF!</definedName>
    <definedName name="XREF_COLUMN_5" localSheetId="5" hidden="1">VPN!$D:$D</definedName>
    <definedName name="XREF_COLUMN_7" hidden="1">#REF!</definedName>
    <definedName name="XREF_COLUMN_9" hidden="1">#REF!</definedName>
    <definedName name="XRefActiveRow" localSheetId="5" hidden="1">#REF!</definedName>
    <definedName name="XRefActiveRow" hidden="1">#REF!</definedName>
    <definedName name="XRefColumnsCount" localSheetId="5" hidden="1">14</definedName>
    <definedName name="XRefColumnsCount" hidden="1">2</definedName>
    <definedName name="XRefCopy1" localSheetId="5" hidden="1">#REF!</definedName>
    <definedName name="XRefCopy1" hidden="1">#REF!</definedName>
    <definedName name="XRefCopy10" localSheetId="5" hidden="1">#REF!</definedName>
    <definedName name="XRefCopy100" localSheetId="5" hidden="1">#REF!</definedName>
    <definedName name="XRefCopy100" hidden="1">#REF!</definedName>
    <definedName name="XRefCopy100Row" localSheetId="5" hidden="1">#REF!</definedName>
    <definedName name="XRefCopy100Row" hidden="1">#REF!</definedName>
    <definedName name="XRefCopy101" localSheetId="5" hidden="1">#REF!</definedName>
    <definedName name="XRefCopy101" hidden="1">#REF!</definedName>
    <definedName name="XRefCopy101Row" localSheetId="5" hidden="1">#REF!</definedName>
    <definedName name="XRefCopy101Row" hidden="1">#REF!</definedName>
    <definedName name="XRefCopy102" localSheetId="5" hidden="1">#REF!</definedName>
    <definedName name="XRefCopy102" hidden="1">#REF!</definedName>
    <definedName name="XRefCopy102Row" localSheetId="5" hidden="1">#REF!</definedName>
    <definedName name="XRefCopy102Row" hidden="1">#REF!</definedName>
    <definedName name="XRefCopy103" localSheetId="5" hidden="1">#REF!</definedName>
    <definedName name="XRefCopy103" hidden="1">#REF!</definedName>
    <definedName name="XRefCopy103Row" localSheetId="5" hidden="1">#REF!</definedName>
    <definedName name="XRefCopy103Row" hidden="1">#REF!</definedName>
    <definedName name="XRefCopy104" localSheetId="5" hidden="1">#REF!</definedName>
    <definedName name="XRefCopy104" hidden="1">#REF!</definedName>
    <definedName name="XRefCopy104Row" localSheetId="5" hidden="1">#REF!</definedName>
    <definedName name="XRefCopy104Row" hidden="1">#REF!</definedName>
    <definedName name="XRefCopy105" hidden="1">#REF!</definedName>
    <definedName name="XRefCopy105Row" localSheetId="5" hidden="1">#REF!</definedName>
    <definedName name="XRefCopy105Row" hidden="1">#REF!</definedName>
    <definedName name="XRefCopy106" hidden="1">#REF!</definedName>
    <definedName name="XRefCopy106Row" localSheetId="5" hidden="1">#REF!</definedName>
    <definedName name="XRefCopy106Row" hidden="1">#REF!</definedName>
    <definedName name="XRefCopy107" hidden="1">#REF!</definedName>
    <definedName name="XRefCopy107Row" localSheetId="5" hidden="1">#REF!</definedName>
    <definedName name="XRefCopy107Row" hidden="1">#REF!</definedName>
    <definedName name="XRefCopy108" hidden="1">#REF!</definedName>
    <definedName name="XRefCopy108Row" localSheetId="5" hidden="1">#REF!</definedName>
    <definedName name="XRefCopy108Row" hidden="1">#REF!</definedName>
    <definedName name="XRefCopy109" hidden="1">#REF!</definedName>
    <definedName name="XRefCopy109Row" localSheetId="5" hidden="1">#REF!</definedName>
    <definedName name="XRefCopy109Row" hidden="1">#REF!</definedName>
    <definedName name="XRefCopy10Row" localSheetId="5" hidden="1">#REF!</definedName>
    <definedName name="XRefCopy10Row" hidden="1">#REF!</definedName>
    <definedName name="XRefCopy11" localSheetId="5" hidden="1">#REF!</definedName>
    <definedName name="XRefCopy110Row" localSheetId="5" hidden="1">#REF!</definedName>
    <definedName name="XRefCopy110Row" hidden="1">#REF!</definedName>
    <definedName name="XRefCopy111Row" localSheetId="5" hidden="1">#REF!</definedName>
    <definedName name="XRefCopy111Row" hidden="1">#REF!</definedName>
    <definedName name="XRefCopy112" hidden="1">#REF!</definedName>
    <definedName name="XRefCopy112Row" localSheetId="5" hidden="1">#REF!</definedName>
    <definedName name="XRefCopy112Row" hidden="1">#REF!</definedName>
    <definedName name="XRefCopy113" hidden="1">#REF!</definedName>
    <definedName name="XRefCopy113Row" localSheetId="5" hidden="1">#REF!</definedName>
    <definedName name="XRefCopy113Row" hidden="1">#REF!</definedName>
    <definedName name="XRefCopy114" hidden="1">#REF!</definedName>
    <definedName name="XRefCopy114Row" localSheetId="5" hidden="1">#REF!</definedName>
    <definedName name="XRefCopy114Row" hidden="1">#REF!</definedName>
    <definedName name="XRefCopy115" hidden="1">#REF!</definedName>
    <definedName name="XRefCopy115Row" localSheetId="5" hidden="1">#REF!</definedName>
    <definedName name="XRefCopy115Row" hidden="1">#REF!</definedName>
    <definedName name="XRefCopy116" hidden="1">#REF!</definedName>
    <definedName name="XRefCopy116Row" localSheetId="5" hidden="1">#REF!</definedName>
    <definedName name="XRefCopy116Row" hidden="1">#REF!</definedName>
    <definedName name="XRefCopy117" hidden="1">#REF!</definedName>
    <definedName name="XRefCopy117Row" localSheetId="5" hidden="1">#REF!</definedName>
    <definedName name="XRefCopy117Row" hidden="1">#REF!</definedName>
    <definedName name="XRefCopy118" localSheetId="5" hidden="1">#REF!</definedName>
    <definedName name="XRefCopy118" hidden="1">#REF!</definedName>
    <definedName name="XRefCopy118Row" localSheetId="5" hidden="1">#REF!</definedName>
    <definedName name="XRefCopy118Row" hidden="1">#REF!</definedName>
    <definedName name="XRefCopy119" localSheetId="5" hidden="1">#REF!</definedName>
    <definedName name="XRefCopy119" hidden="1">#REF!</definedName>
    <definedName name="XRefCopy119Row" localSheetId="5" hidden="1">#REF!</definedName>
    <definedName name="XRefCopy119Row" hidden="1">#REF!</definedName>
    <definedName name="XRefCopy11Row" localSheetId="5" hidden="1">#REF!</definedName>
    <definedName name="XRefCopy11Row" hidden="1">#REF!</definedName>
    <definedName name="XRefCopy12" hidden="1">#REF!</definedName>
    <definedName name="XRefCopy120" localSheetId="5" hidden="1">#REF!</definedName>
    <definedName name="XRefCopy120" hidden="1">#REF!</definedName>
    <definedName name="XRefCopy120Row" localSheetId="5" hidden="1">#REF!</definedName>
    <definedName name="XRefCopy120Row" hidden="1">#REF!</definedName>
    <definedName name="XRefCopy121" localSheetId="5" hidden="1">#REF!</definedName>
    <definedName name="XRefCopy121" hidden="1">#REF!</definedName>
    <definedName name="XRefCopy121Row" localSheetId="5" hidden="1">#REF!</definedName>
    <definedName name="XRefCopy121Row" hidden="1">#REF!</definedName>
    <definedName name="XRefCopy122" localSheetId="5" hidden="1">#REF!</definedName>
    <definedName name="XRefCopy122" hidden="1">#REF!</definedName>
    <definedName name="XRefCopy122Row" localSheetId="5" hidden="1">#REF!</definedName>
    <definedName name="XRefCopy122Row" hidden="1">#REF!</definedName>
    <definedName name="XRefCopy123" hidden="1">#REF!</definedName>
    <definedName name="XRefCopy123Row" localSheetId="5" hidden="1">#REF!</definedName>
    <definedName name="XRefCopy123Row" hidden="1">#REF!</definedName>
    <definedName name="XRefCopy124" hidden="1">#REF!</definedName>
    <definedName name="XRefCopy124Row" localSheetId="5" hidden="1">#REF!</definedName>
    <definedName name="XRefCopy124Row" hidden="1">#REF!</definedName>
    <definedName name="XRefCopy125" hidden="1">#REF!</definedName>
    <definedName name="XRefCopy125Row" localSheetId="5" hidden="1">#REF!</definedName>
    <definedName name="XRefCopy125Row" hidden="1">#REF!</definedName>
    <definedName name="XRefCopy126" hidden="1">#REF!</definedName>
    <definedName name="XRefCopy126Row" localSheetId="5" hidden="1">#REF!</definedName>
    <definedName name="XRefCopy126Row" hidden="1">#REF!</definedName>
    <definedName name="XRefCopy127" hidden="1">#REF!</definedName>
    <definedName name="XRefCopy127Row" localSheetId="5" hidden="1">#REF!</definedName>
    <definedName name="XRefCopy127Row" hidden="1">#REF!</definedName>
    <definedName name="XRefCopy128" hidden="1">#REF!</definedName>
    <definedName name="XRefCopy129" hidden="1">#REF!</definedName>
    <definedName name="XRefCopy129Row" localSheetId="5" hidden="1">#REF!</definedName>
    <definedName name="XRefCopy129Row" hidden="1">#REF!</definedName>
    <definedName name="XRefCopy12Row" localSheetId="5" hidden="1">#REF!</definedName>
    <definedName name="XRefCopy12Row" hidden="1">#REF!</definedName>
    <definedName name="XRefCopy13" localSheetId="5" hidden="1">#REF!</definedName>
    <definedName name="XRefCopy130" hidden="1">#REF!</definedName>
    <definedName name="XRefCopy130Row" localSheetId="5" hidden="1">#REF!</definedName>
    <definedName name="XRefCopy130Row" hidden="1">#REF!</definedName>
    <definedName name="XRefCopy131" hidden="1">#REF!</definedName>
    <definedName name="XRefCopy131Row" localSheetId="5" hidden="1">#REF!</definedName>
    <definedName name="XRefCopy131Row" hidden="1">#REF!</definedName>
    <definedName name="XRefCopy132" localSheetId="5" hidden="1">#REF!</definedName>
    <definedName name="XRefCopy132" hidden="1">#REF!</definedName>
    <definedName name="XRefCopy132Row" localSheetId="5" hidden="1">#REF!</definedName>
    <definedName name="XRefCopy132Row" hidden="1">#REF!</definedName>
    <definedName name="XRefCopy133" localSheetId="5" hidden="1">#REF!</definedName>
    <definedName name="XRefCopy133" hidden="1">#REF!</definedName>
    <definedName name="XRefCopy133Row" localSheetId="5" hidden="1">#REF!</definedName>
    <definedName name="XRefCopy133Row" hidden="1">#REF!</definedName>
    <definedName name="XRefCopy134" hidden="1">#REF!</definedName>
    <definedName name="XRefCopy134Row" localSheetId="5" hidden="1">#REF!</definedName>
    <definedName name="XRefCopy134Row" hidden="1">#REF!</definedName>
    <definedName name="XRefCopy135" hidden="1">#REF!</definedName>
    <definedName name="XRefCopy135Row" localSheetId="5" hidden="1">#REF!</definedName>
    <definedName name="XRefCopy135Row" hidden="1">#REF!</definedName>
    <definedName name="XRefCopy136" hidden="1">#REF!</definedName>
    <definedName name="XRefCopy136Row" localSheetId="5" hidden="1">#REF!</definedName>
    <definedName name="XRefCopy136Row" hidden="1">#REF!</definedName>
    <definedName name="XRefCopy137" hidden="1">#REF!</definedName>
    <definedName name="XRefCopy137Row" localSheetId="5" hidden="1">#REF!</definedName>
    <definedName name="XRefCopy137Row" hidden="1">#REF!</definedName>
    <definedName name="XRefCopy138" hidden="1">#REF!</definedName>
    <definedName name="XRefCopy138Row" localSheetId="5" hidden="1">#REF!</definedName>
    <definedName name="XRefCopy138Row" hidden="1">#REF!</definedName>
    <definedName name="XRefCopy139" hidden="1">#REF!</definedName>
    <definedName name="XRefCopy139Row" localSheetId="5" hidden="1">#REF!</definedName>
    <definedName name="XRefCopy139Row" hidden="1">#REF!</definedName>
    <definedName name="XRefCopy13Row" localSheetId="5" hidden="1">#REF!</definedName>
    <definedName name="XRefCopy13Row" hidden="1">#REF!</definedName>
    <definedName name="XRefCopy140" hidden="1">#REF!</definedName>
    <definedName name="XRefCopy140Row" localSheetId="5" hidden="1">#REF!</definedName>
    <definedName name="XRefCopy140Row" hidden="1">#REF!</definedName>
    <definedName name="XRefCopy141Row" localSheetId="5" hidden="1">#REF!</definedName>
    <definedName name="XRefCopy141Row" hidden="1">#REF!</definedName>
    <definedName name="XRefCopy142" localSheetId="5" hidden="1">#REF!</definedName>
    <definedName name="XRefCopy142Row" localSheetId="5" hidden="1">#REF!</definedName>
    <definedName name="XRefCopy142Row" hidden="1">#REF!</definedName>
    <definedName name="XRefCopy143" localSheetId="5" hidden="1">#REF!</definedName>
    <definedName name="XRefCopy143Row" localSheetId="5" hidden="1">#REF!</definedName>
    <definedName name="XRefCopy143Row" hidden="1">#REF!</definedName>
    <definedName name="XRefCopy144Row" localSheetId="5" hidden="1">#REF!</definedName>
    <definedName name="XRefCopy144Row" hidden="1">#REF!</definedName>
    <definedName name="XRefCopy145Row" localSheetId="5" hidden="1">#REF!</definedName>
    <definedName name="XRefCopy145Row" hidden="1">#REF!</definedName>
    <definedName name="XRefCopy146" localSheetId="5" hidden="1">#REF!</definedName>
    <definedName name="XRefCopy146Row" localSheetId="5" hidden="1">#REF!</definedName>
    <definedName name="XRefCopy146Row" hidden="1">#REF!</definedName>
    <definedName name="XRefCopy147" localSheetId="5" hidden="1">#REF!</definedName>
    <definedName name="XRefCopy147Row" localSheetId="5" hidden="1">#REF!</definedName>
    <definedName name="XRefCopy147Row" hidden="1">#REF!</definedName>
    <definedName name="XRefCopy148" localSheetId="5" hidden="1">#REF!</definedName>
    <definedName name="XRefCopy148Row" localSheetId="5" hidden="1">#REF!</definedName>
    <definedName name="XRefCopy148Row" hidden="1">#REF!</definedName>
    <definedName name="XRefCopy149" localSheetId="5" hidden="1">#REF!</definedName>
    <definedName name="XRefCopy149" hidden="1">#REF!</definedName>
    <definedName name="XRefCopy149Row" localSheetId="5" hidden="1">#REF!</definedName>
    <definedName name="XRefCopy149Row" hidden="1">#REF!</definedName>
    <definedName name="XRefCopy14Row" hidden="1">#REF!</definedName>
    <definedName name="XRefCopy150" localSheetId="5" hidden="1">#REF!</definedName>
    <definedName name="XRefCopy150" hidden="1">#REF!</definedName>
    <definedName name="XRefCopy150Row" localSheetId="5" hidden="1">#REF!</definedName>
    <definedName name="XRefCopy150Row" hidden="1">#REF!</definedName>
    <definedName name="XRefCopy151" localSheetId="5" hidden="1">#REF!</definedName>
    <definedName name="XRefCopy151" hidden="1">#REF!</definedName>
    <definedName name="XRefCopy151Row" localSheetId="5" hidden="1">#REF!</definedName>
    <definedName name="XRefCopy151Row" hidden="1">#REF!</definedName>
    <definedName name="XRefCopy152" localSheetId="5" hidden="1">#REF!</definedName>
    <definedName name="XRefCopy152" hidden="1">#REF!</definedName>
    <definedName name="XRefCopy152Row" localSheetId="5" hidden="1">#REF!</definedName>
    <definedName name="XRefCopy152Row" hidden="1">#REF!</definedName>
    <definedName name="XRefCopy153" localSheetId="5" hidden="1">#REF!</definedName>
    <definedName name="XRefCopy153" hidden="1">#REF!</definedName>
    <definedName name="XRefCopy153Row" localSheetId="5" hidden="1">#REF!</definedName>
    <definedName name="XRefCopy153Row" hidden="1">#REF!</definedName>
    <definedName name="XRefCopy154" localSheetId="5" hidden="1">#REF!</definedName>
    <definedName name="XRefCopy154" hidden="1">#REF!</definedName>
    <definedName name="XRefCopy154Row" localSheetId="5" hidden="1">#REF!</definedName>
    <definedName name="XRefCopy154Row" hidden="1">#REF!</definedName>
    <definedName name="XRefCopy155" localSheetId="5" hidden="1">#REF!</definedName>
    <definedName name="XRefCopy155" hidden="1">#REF!</definedName>
    <definedName name="XRefCopy155Row" localSheetId="5" hidden="1">#REF!</definedName>
    <definedName name="XRefCopy155Row" hidden="1">#REF!</definedName>
    <definedName name="XRefCopy156" localSheetId="5" hidden="1">#REF!</definedName>
    <definedName name="XRefCopy156" hidden="1">#REF!</definedName>
    <definedName name="XRefCopy156Row" localSheetId="5" hidden="1">#REF!</definedName>
    <definedName name="XRefCopy156Row" hidden="1">#REF!</definedName>
    <definedName name="XRefCopy157" localSheetId="5" hidden="1">#REF!</definedName>
    <definedName name="XRefCopy157" hidden="1">#REF!</definedName>
    <definedName name="XRefCopy157Row" localSheetId="5" hidden="1">#REF!</definedName>
    <definedName name="XRefCopy157Row" hidden="1">#REF!</definedName>
    <definedName name="XRefCopy158" localSheetId="5" hidden="1">#REF!</definedName>
    <definedName name="XRefCopy158" hidden="1">#REF!</definedName>
    <definedName name="XRefCopy158Row" localSheetId="5" hidden="1">#REF!</definedName>
    <definedName name="XRefCopy158Row" hidden="1">#REF!</definedName>
    <definedName name="XRefCopy159" localSheetId="5" hidden="1">#REF!</definedName>
    <definedName name="XRefCopy159" hidden="1">#REF!</definedName>
    <definedName name="XRefCopy159Row" localSheetId="5" hidden="1">#REF!</definedName>
    <definedName name="XRefCopy159Row" hidden="1">#REF!</definedName>
    <definedName name="XRefCopy15Row" localSheetId="5" hidden="1">#REF!</definedName>
    <definedName name="XRefCopy160" localSheetId="5" hidden="1">#REF!</definedName>
    <definedName name="XRefCopy160" hidden="1">#REF!</definedName>
    <definedName name="XRefCopy160Row" localSheetId="5" hidden="1">#REF!</definedName>
    <definedName name="XRefCopy160Row" hidden="1">#REF!</definedName>
    <definedName name="XRefCopy161" localSheetId="5" hidden="1">#REF!</definedName>
    <definedName name="XRefCopy161" hidden="1">#REF!</definedName>
    <definedName name="XRefCopy161Row" localSheetId="5" hidden="1">#REF!</definedName>
    <definedName name="XRefCopy161Row" hidden="1">#REF!</definedName>
    <definedName name="XRefCopy162" localSheetId="5" hidden="1">#REF!</definedName>
    <definedName name="XRefCopy162" hidden="1">#REF!</definedName>
    <definedName name="XRefCopy162Row" localSheetId="5" hidden="1">#REF!</definedName>
    <definedName name="XRefCopy162Row" hidden="1">#REF!</definedName>
    <definedName name="XRefCopy163" localSheetId="5" hidden="1">#REF!</definedName>
    <definedName name="XRefCopy163" hidden="1">#REF!</definedName>
    <definedName name="XRefCopy163Row" localSheetId="5" hidden="1">#REF!</definedName>
    <definedName name="XRefCopy163Row" hidden="1">#REF!</definedName>
    <definedName name="XRefCopy164" localSheetId="5" hidden="1">#REF!</definedName>
    <definedName name="XRefCopy164" hidden="1">#REF!</definedName>
    <definedName name="XRefCopy164Row" localSheetId="5" hidden="1">#REF!</definedName>
    <definedName name="XRefCopy164Row" hidden="1">#REF!</definedName>
    <definedName name="XRefCopy165" localSheetId="5" hidden="1">#REF!</definedName>
    <definedName name="XRefCopy165" hidden="1">#REF!</definedName>
    <definedName name="XRefCopy165Row" hidden="1">#REF!</definedName>
    <definedName name="XRefCopy166" localSheetId="5" hidden="1">#REF!</definedName>
    <definedName name="XRefCopy166" hidden="1">#REF!</definedName>
    <definedName name="XRefCopy166Row" hidden="1">#REF!</definedName>
    <definedName name="XRefCopy167" localSheetId="5"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5"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5"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5"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 localSheetId="5" hidden="1">#REF!</definedName>
    <definedName name="XRefCopy2" hidden="1">#REF!</definedName>
    <definedName name="XRefCopy20" localSheetId="5"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5"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5"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5"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5"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5"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5"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5"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5"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5"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Row" localSheetId="5" hidden="1">#REF!</definedName>
    <definedName name="XRefCopy31Row"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 localSheetId="5" hidden="1">#REF!</definedName>
    <definedName name="XRefCopy53" hidden="1">#REF!</definedName>
    <definedName name="XRefCopy53Row" localSheetId="5" hidden="1">#REF!</definedName>
    <definedName name="XRefCopy53Row" hidden="1">#REF!</definedName>
    <definedName name="XRefCopy54" hidden="1">#REF!</definedName>
    <definedName name="XRefCopy54Row" localSheetId="5" hidden="1">#REF!</definedName>
    <definedName name="XRefCopy54Row" hidden="1">#REF!</definedName>
    <definedName name="XRefCopy55" hidden="1">#REF!</definedName>
    <definedName name="XRefCopy55Row" localSheetId="5" hidden="1">#REF!</definedName>
    <definedName name="XRefCopy55Row" hidden="1">#REF!</definedName>
    <definedName name="XRefCopy56" hidden="1">#REF!</definedName>
    <definedName name="XRefCopy56Row" localSheetId="5" hidden="1">#REF!</definedName>
    <definedName name="XRefCopy56Row" hidden="1">#REF!</definedName>
    <definedName name="XRefCopy57" hidden="1">#REF!</definedName>
    <definedName name="XRefCopy57Row" localSheetId="5" hidden="1">#REF!</definedName>
    <definedName name="XRefCopy57Row" hidden="1">#REF!</definedName>
    <definedName name="XRefCopy58" hidden="1">#REF!</definedName>
    <definedName name="XRefCopy58Row" localSheetId="5" hidden="1">#REF!</definedName>
    <definedName name="XRefCopy58Row" hidden="1">#REF!</definedName>
    <definedName name="XRefCopy59" hidden="1">#REF!</definedName>
    <definedName name="XRefCopy59Row" localSheetId="5" hidden="1">#REF!</definedName>
    <definedName name="XRefCopy59Row" hidden="1">#REF!</definedName>
    <definedName name="XRefCopy60" hidden="1">#REF!</definedName>
    <definedName name="XRefCopy60Row" localSheetId="5" hidden="1">#REF!</definedName>
    <definedName name="XRefCopy60Row" hidden="1">#REF!</definedName>
    <definedName name="XRefCopy61" hidden="1">#REF!</definedName>
    <definedName name="XRefCopy61Row" localSheetId="5" hidden="1">#REF!</definedName>
    <definedName name="XRefCopy61Row" hidden="1">#REF!</definedName>
    <definedName name="XRefCopy62" hidden="1">#REF!</definedName>
    <definedName name="XRefCopy62Row" localSheetId="5" hidden="1">#REF!</definedName>
    <definedName name="XRefCopy62Row" hidden="1">#REF!</definedName>
    <definedName name="XRefCopy63" hidden="1">#REF!</definedName>
    <definedName name="XRefCopy63Row" localSheetId="5" hidden="1">#REF!</definedName>
    <definedName name="XRefCopy63Row" hidden="1">#REF!</definedName>
    <definedName name="XRefCopy64" hidden="1">#REF!</definedName>
    <definedName name="XRefCopy64Row" localSheetId="5" hidden="1">#REF!</definedName>
    <definedName name="XRefCopy64Row" hidden="1">#REF!</definedName>
    <definedName name="XRefCopy65" hidden="1">#REF!</definedName>
    <definedName name="XRefCopy65Row" localSheetId="5" hidden="1">#REF!</definedName>
    <definedName name="XRefCopy65Row" hidden="1">#REF!</definedName>
    <definedName name="XRefCopy66" hidden="1">#REF!</definedName>
    <definedName name="XRefCopy66Row" localSheetId="5" hidden="1">#REF!</definedName>
    <definedName name="XRefCopy66Row" hidden="1">#REF!</definedName>
    <definedName name="XRefCopy67" hidden="1">#REF!</definedName>
    <definedName name="XRefCopy67Row" localSheetId="5" hidden="1">#REF!</definedName>
    <definedName name="XRefCopy67Row" hidden="1">#REF!</definedName>
    <definedName name="XRefCopy68" hidden="1">#REF!</definedName>
    <definedName name="XRefCopy68Row" localSheetId="5" hidden="1">#REF!</definedName>
    <definedName name="XRefCopy68Row" hidden="1">#REF!</definedName>
    <definedName name="XRefCopy69" hidden="1">#REF!</definedName>
    <definedName name="XRefCopy69Row" localSheetId="5" hidden="1">#REF!</definedName>
    <definedName name="XRefCopy69Row" hidden="1">#REF!</definedName>
    <definedName name="XRefCopy7" localSheetId="5" hidden="1">VPN!#REF!</definedName>
    <definedName name="XRefCopy70" hidden="1">#REF!</definedName>
    <definedName name="XRefCopy70Row" localSheetId="5" hidden="1">#REF!</definedName>
    <definedName name="XRefCopy70Row" hidden="1">#REF!</definedName>
    <definedName name="XRefCopy71" hidden="1">#REF!</definedName>
    <definedName name="XRefCopy71Row" localSheetId="5" hidden="1">#REF!</definedName>
    <definedName name="XRefCopy71Row" hidden="1">#REF!</definedName>
    <definedName name="XRefCopy72" hidden="1">#REF!</definedName>
    <definedName name="XRefCopy72Row" localSheetId="5" hidden="1">#REF!</definedName>
    <definedName name="XRefCopy72Row" hidden="1">#REF!</definedName>
    <definedName name="XRefCopy73" hidden="1">#REF!</definedName>
    <definedName name="XRefCopy73Row" localSheetId="5" hidden="1">#REF!</definedName>
    <definedName name="XRefCopy73Row" hidden="1">#REF!</definedName>
    <definedName name="XRefCopy74" hidden="1">#REF!</definedName>
    <definedName name="XRefCopy74Row" localSheetId="5" hidden="1">#REF!</definedName>
    <definedName name="XRefCopy74Row" hidden="1">#REF!</definedName>
    <definedName name="XRefCopy75" localSheetId="5" hidden="1">VPN!#REF!</definedName>
    <definedName name="XRefCopy75" hidden="1">#REF!</definedName>
    <definedName name="XRefCopy75Row" localSheetId="5" hidden="1">#REF!</definedName>
    <definedName name="XRefCopy75Row" hidden="1">#REF!</definedName>
    <definedName name="XRefCopy76" localSheetId="5" hidden="1">VPN!#REF!</definedName>
    <definedName name="XRefCopy76" hidden="1">#REF!</definedName>
    <definedName name="XRefCopy76Row" localSheetId="5" hidden="1">#REF!</definedName>
    <definedName name="XRefCopy76Row" hidden="1">#REF!</definedName>
    <definedName name="XRefCopy77" hidden="1">#REF!</definedName>
    <definedName name="XRefCopy77Row" localSheetId="5" hidden="1">#REF!</definedName>
    <definedName name="XRefCopy77Row" hidden="1">#REF!</definedName>
    <definedName name="XRefCopy78" hidden="1">#REF!</definedName>
    <definedName name="XRefCopy78Row" localSheetId="5" hidden="1">#REF!</definedName>
    <definedName name="XRefCopy78Row" hidden="1">#REF!</definedName>
    <definedName name="XRefCopy79" hidden="1">#REF!</definedName>
    <definedName name="XRefCopy79Row" localSheetId="5" hidden="1">#REF!</definedName>
    <definedName name="XRefCopy79Row" hidden="1">#REF!</definedName>
    <definedName name="XRefCopy7Row" localSheetId="5" hidden="1">#REF!</definedName>
    <definedName name="XRefCopy7Row" hidden="1">#REF!</definedName>
    <definedName name="XRefCopy8" localSheetId="5" hidden="1">VPN!#REF!</definedName>
    <definedName name="XRefCopy80Row" localSheetId="5" hidden="1">#REF!</definedName>
    <definedName name="XRefCopy80Row" hidden="1">#REF!</definedName>
    <definedName name="XRefCopy81Row" localSheetId="5" hidden="1">#REF!</definedName>
    <definedName name="XRefCopy81Row" hidden="1">#REF!</definedName>
    <definedName name="XRefCopy82Row" localSheetId="5" hidden="1">#REF!</definedName>
    <definedName name="XRefCopy82Row" hidden="1">#REF!</definedName>
    <definedName name="XRefCopy83Row" localSheetId="5" hidden="1">#REF!</definedName>
    <definedName name="XRefCopy83Row" hidden="1">#REF!</definedName>
    <definedName name="XRefCopy84Row" localSheetId="5" hidden="1">#REF!</definedName>
    <definedName name="XRefCopy84Row" hidden="1">#REF!</definedName>
    <definedName name="XRefCopy85" hidden="1">#REF!</definedName>
    <definedName name="XRefCopy85Row" localSheetId="5" hidden="1">#REF!</definedName>
    <definedName name="XRefCopy85Row" hidden="1">#REF!</definedName>
    <definedName name="XRefCopy86" hidden="1">#REF!</definedName>
    <definedName name="XRefCopy86Row" localSheetId="5" hidden="1">#REF!</definedName>
    <definedName name="XRefCopy86Row" hidden="1">#REF!</definedName>
    <definedName name="XRefCopy87" hidden="1">#REF!</definedName>
    <definedName name="XRefCopy87Row" localSheetId="5" hidden="1">#REF!</definedName>
    <definedName name="XRefCopy87Row" hidden="1">#REF!</definedName>
    <definedName name="XRefCopy88" hidden="1">#REF!</definedName>
    <definedName name="XRefCopy88Row" localSheetId="5" hidden="1">#REF!</definedName>
    <definedName name="XRefCopy88Row" hidden="1">#REF!</definedName>
    <definedName name="XRefCopy89" hidden="1">#REF!</definedName>
    <definedName name="XRefCopy89Row" localSheetId="5" hidden="1">#REF!</definedName>
    <definedName name="XRefCopy89Row" hidden="1">#REF!</definedName>
    <definedName name="XRefCopy8Row" localSheetId="5" hidden="1">#REF!</definedName>
    <definedName name="XRefCopy8Row" hidden="1">#REF!</definedName>
    <definedName name="XRefCopy9" localSheetId="5" hidden="1">VPN!#REF!</definedName>
    <definedName name="XRefCopy90" hidden="1">#REF!</definedName>
    <definedName name="XRefCopy90Row" localSheetId="5" hidden="1">#REF!</definedName>
    <definedName name="XRefCopy90Row" hidden="1">#REF!</definedName>
    <definedName name="XRefCopy91" hidden="1">#REF!</definedName>
    <definedName name="XRefCopy91Row" localSheetId="5" hidden="1">#REF!</definedName>
    <definedName name="XRefCopy91Row" hidden="1">#REF!</definedName>
    <definedName name="XRefCopy92" localSheetId="5" hidden="1">#REF!</definedName>
    <definedName name="XRefCopy92" hidden="1">#REF!</definedName>
    <definedName name="XRefCopy92Row" localSheetId="5" hidden="1">#REF!</definedName>
    <definedName name="XRefCopy92Row" hidden="1">#REF!</definedName>
    <definedName name="XRefCopy93" localSheetId="5" hidden="1">#REF!</definedName>
    <definedName name="XRefCopy93" hidden="1">#REF!</definedName>
    <definedName name="XRefCopy93Row" localSheetId="5" hidden="1">#REF!</definedName>
    <definedName name="XRefCopy93Row" hidden="1">#REF!</definedName>
    <definedName name="XRefCopy94" localSheetId="5" hidden="1">#REF!</definedName>
    <definedName name="XRefCopy94" hidden="1">#REF!</definedName>
    <definedName name="XRefCopy94Row" localSheetId="5" hidden="1">#REF!</definedName>
    <definedName name="XRefCopy94Row" hidden="1">#REF!</definedName>
    <definedName name="XRefCopy95" hidden="1">#REF!</definedName>
    <definedName name="XRefCopy95Row" localSheetId="5" hidden="1">#REF!</definedName>
    <definedName name="XRefCopy95Row" hidden="1">#REF!</definedName>
    <definedName name="XRefCopy96" hidden="1">#REF!</definedName>
    <definedName name="XRefCopy96Row" localSheetId="5" hidden="1">#REF!</definedName>
    <definedName name="XRefCopy96Row" hidden="1">#REF!</definedName>
    <definedName name="XRefCopy97" hidden="1">#REF!</definedName>
    <definedName name="XRefCopy97Row" localSheetId="5" hidden="1">#REF!</definedName>
    <definedName name="XRefCopy97Row" hidden="1">#REF!</definedName>
    <definedName name="XRefCopy98" hidden="1">#REF!</definedName>
    <definedName name="XRefCopy98Row" localSheetId="5" hidden="1">#REF!</definedName>
    <definedName name="XRefCopy98Row" hidden="1">#REF!</definedName>
    <definedName name="XRefCopy99" hidden="1">#REF!</definedName>
    <definedName name="XRefCopy99Row" localSheetId="5" hidden="1">#REF!</definedName>
    <definedName name="XRefCopy99Row" hidden="1">#REF!</definedName>
    <definedName name="XRefCopy9Row" localSheetId="5" hidden="1">#REF!</definedName>
    <definedName name="XRefCopy9Row" hidden="1">#REF!</definedName>
    <definedName name="XRefCopyRangeCount" localSheetId="5" hidden="1">76</definedName>
    <definedName name="XRefCopyRangeCount" hidden="1">4</definedName>
    <definedName name="XRefPaste1" hidden="1">#REF!</definedName>
    <definedName name="XRefPaste10" hidden="1">#REF!</definedName>
    <definedName name="XRefPaste100" localSheetId="5" hidden="1">#REF!</definedName>
    <definedName name="XRefPaste100" hidden="1">#REF!</definedName>
    <definedName name="XRefPaste100Row" localSheetId="5" hidden="1">#REF!</definedName>
    <definedName name="XRefPaste100Row" hidden="1">#REF!</definedName>
    <definedName name="XRefPaste101" localSheetId="5" hidden="1">#REF!</definedName>
    <definedName name="XRefPaste101" hidden="1">#REF!</definedName>
    <definedName name="XRefPaste101Row" localSheetId="5" hidden="1">#REF!</definedName>
    <definedName name="XRefPaste101Row" hidden="1">#REF!</definedName>
    <definedName name="XRefPaste102" localSheetId="5" hidden="1">#REF!</definedName>
    <definedName name="XRefPaste102" hidden="1">#REF!</definedName>
    <definedName name="XRefPaste102Row" localSheetId="5" hidden="1">#REF!</definedName>
    <definedName name="XRefPaste102Row" hidden="1">#REF!</definedName>
    <definedName name="XRefPaste103" localSheetId="5" hidden="1">#REF!</definedName>
    <definedName name="XRefPaste103" hidden="1">#REF!</definedName>
    <definedName name="XRefPaste103Row" localSheetId="5" hidden="1">#REF!</definedName>
    <definedName name="XRefPaste103Row" hidden="1">#REF!</definedName>
    <definedName name="XRefPaste104" localSheetId="5" hidden="1">#REF!</definedName>
    <definedName name="XRefPaste104" hidden="1">#REF!</definedName>
    <definedName name="XRefPaste104Row" localSheetId="5" hidden="1">#REF!</definedName>
    <definedName name="XRefPaste104Row" hidden="1">#REF!</definedName>
    <definedName name="XRefPaste105" localSheetId="5" hidden="1">#REF!</definedName>
    <definedName name="XRefPaste105" hidden="1">#REF!</definedName>
    <definedName name="XRefPaste105Row" localSheetId="5" hidden="1">#REF!</definedName>
    <definedName name="XRefPaste105Row" hidden="1">#REF!</definedName>
    <definedName name="XRefPaste106" localSheetId="5" hidden="1">#REF!</definedName>
    <definedName name="XRefPaste106" hidden="1">#REF!</definedName>
    <definedName name="XRefPaste106Row" localSheetId="5" hidden="1">#REF!</definedName>
    <definedName name="XRefPaste106Row" hidden="1">#REF!</definedName>
    <definedName name="XRefPaste107" localSheetId="5" hidden="1">#REF!</definedName>
    <definedName name="XRefPaste107" hidden="1">#REF!</definedName>
    <definedName name="XRefPaste107Row" localSheetId="5" hidden="1">#REF!</definedName>
    <definedName name="XRefPaste107Row" hidden="1">#REF!</definedName>
    <definedName name="XRefPaste108" localSheetId="5" hidden="1">#REF!</definedName>
    <definedName name="XRefPaste108" hidden="1">#REF!</definedName>
    <definedName name="XRefPaste108Row" localSheetId="5" hidden="1">#REF!</definedName>
    <definedName name="XRefPaste108Row" hidden="1">#REF!</definedName>
    <definedName name="XRefPaste109" localSheetId="5" hidden="1">#REF!</definedName>
    <definedName name="XRefPaste109" hidden="1">#REF!</definedName>
    <definedName name="XRefPaste109Row" localSheetId="5" hidden="1">#REF!</definedName>
    <definedName name="XRefPaste109Row" hidden="1">#REF!</definedName>
    <definedName name="XRefPaste10Row" localSheetId="5" hidden="1">#REF!</definedName>
    <definedName name="XRefPaste10Row" hidden="1">#REF!</definedName>
    <definedName name="XRefPaste11" hidden="1">#REF!</definedName>
    <definedName name="XRefPaste110" localSheetId="5" hidden="1">#REF!</definedName>
    <definedName name="XRefPaste110" hidden="1">#REF!</definedName>
    <definedName name="XRefPaste110Row" localSheetId="5" hidden="1">#REF!</definedName>
    <definedName name="XRefPaste110Row" hidden="1">#REF!</definedName>
    <definedName name="XRefPaste111" localSheetId="5" hidden="1">#REF!</definedName>
    <definedName name="XRefPaste111" hidden="1">#REF!</definedName>
    <definedName name="XRefPaste111Row" localSheetId="5" hidden="1">#REF!</definedName>
    <definedName name="XRefPaste111Row" hidden="1">#REF!</definedName>
    <definedName name="XRefPaste112" localSheetId="5" hidden="1">#REF!</definedName>
    <definedName name="XRefPaste112" hidden="1">#REF!</definedName>
    <definedName name="XRefPaste112Row" localSheetId="5" hidden="1">#REF!</definedName>
    <definedName name="XRefPaste112Row" hidden="1">#REF!</definedName>
    <definedName name="XRefPaste113" localSheetId="5" hidden="1">#REF!</definedName>
    <definedName name="XRefPaste113" hidden="1">#REF!</definedName>
    <definedName name="XRefPaste113Row" localSheetId="5" hidden="1">#REF!</definedName>
    <definedName name="XRefPaste113Row" hidden="1">#REF!</definedName>
    <definedName name="XRefPaste114" localSheetId="5" hidden="1">#REF!</definedName>
    <definedName name="XRefPaste114" hidden="1">#REF!</definedName>
    <definedName name="XRefPaste114Row" localSheetId="5" hidden="1">#REF!</definedName>
    <definedName name="XRefPaste114Row" hidden="1">#REF!</definedName>
    <definedName name="XRefPaste115" localSheetId="5" hidden="1">#REF!</definedName>
    <definedName name="XRefPaste115" hidden="1">#REF!</definedName>
    <definedName name="XRefPaste115Row" localSheetId="5" hidden="1">#REF!</definedName>
    <definedName name="XRefPaste115Row" hidden="1">#REF!</definedName>
    <definedName name="XRefPaste116" localSheetId="5" hidden="1">#REF!</definedName>
    <definedName name="XRefPaste116" hidden="1">#REF!</definedName>
    <definedName name="XRefPaste116Row" localSheetId="5" hidden="1">#REF!</definedName>
    <definedName name="XRefPaste116Row" hidden="1">#REF!</definedName>
    <definedName name="XRefPaste117" localSheetId="5" hidden="1">#REF!</definedName>
    <definedName name="XRefPaste117" hidden="1">#REF!</definedName>
    <definedName name="XRefPaste117Row" localSheetId="5" hidden="1">#REF!</definedName>
    <definedName name="XRefPaste117Row" hidden="1">#REF!</definedName>
    <definedName name="XRefPaste118" localSheetId="5" hidden="1">#REF!</definedName>
    <definedName name="XRefPaste118" hidden="1">#REF!</definedName>
    <definedName name="XRefPaste118Row" localSheetId="5" hidden="1">#REF!</definedName>
    <definedName name="XRefPaste118Row" hidden="1">#REF!</definedName>
    <definedName name="XRefPaste119" localSheetId="5" hidden="1">#REF!</definedName>
    <definedName name="XRefPaste119" hidden="1">#REF!</definedName>
    <definedName name="XRefPaste119Row" localSheetId="5" hidden="1">#REF!</definedName>
    <definedName name="XRefPaste119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0" localSheetId="5" hidden="1">#REF!</definedName>
    <definedName name="XRefPaste120" hidden="1">#REF!</definedName>
    <definedName name="XRefPaste120Row" localSheetId="5" hidden="1">#REF!</definedName>
    <definedName name="XRefPaste120Row" hidden="1">#REF!</definedName>
    <definedName name="XRefPaste121" localSheetId="5" hidden="1">#REF!</definedName>
    <definedName name="XRefPaste121" hidden="1">#REF!</definedName>
    <definedName name="XRefPaste121Row" localSheetId="5" hidden="1">#REF!</definedName>
    <definedName name="XRefPaste121Row" hidden="1">#REF!</definedName>
    <definedName name="XRefPaste122" localSheetId="5" hidden="1">#REF!</definedName>
    <definedName name="XRefPaste122" hidden="1">#REF!</definedName>
    <definedName name="XRefPaste122Row" localSheetId="5" hidden="1">#REF!</definedName>
    <definedName name="XRefPaste122Row" hidden="1">#REF!</definedName>
    <definedName name="XRefPaste123" localSheetId="5" hidden="1">#REF!</definedName>
    <definedName name="XRefPaste123" hidden="1">#REF!</definedName>
    <definedName name="XRefPaste123Row" localSheetId="5" hidden="1">#REF!</definedName>
    <definedName name="XRefPaste123Row" hidden="1">#REF!</definedName>
    <definedName name="XRefPaste124" localSheetId="5" hidden="1">#REF!</definedName>
    <definedName name="XRefPaste124" hidden="1">#REF!</definedName>
    <definedName name="XRefPaste124Row" localSheetId="5" hidden="1">#REF!</definedName>
    <definedName name="XRefPaste124Row" hidden="1">#REF!</definedName>
    <definedName name="XRefPaste125" localSheetId="5" hidden="1">#REF!</definedName>
    <definedName name="XRefPaste125" hidden="1">#REF!</definedName>
    <definedName name="XRefPaste125Row" localSheetId="5" hidden="1">#REF!</definedName>
    <definedName name="XRefPaste125Row" hidden="1">#REF!</definedName>
    <definedName name="XRefPaste126" localSheetId="5" hidden="1">#REF!</definedName>
    <definedName name="XRefPaste126" hidden="1">#REF!</definedName>
    <definedName name="XRefPaste126Row" localSheetId="5" hidden="1">#REF!</definedName>
    <definedName name="XRefPaste126Row" hidden="1">#REF!</definedName>
    <definedName name="XRefPaste127" localSheetId="5" hidden="1">#REF!</definedName>
    <definedName name="XRefPaste127" hidden="1">#REF!</definedName>
    <definedName name="XRefPaste127Row" localSheetId="5" hidden="1">#REF!</definedName>
    <definedName name="XRefPaste127Row" hidden="1">#REF!</definedName>
    <definedName name="XRefPaste128" localSheetId="5" hidden="1">#REF!</definedName>
    <definedName name="XRefPaste128" hidden="1">#REF!</definedName>
    <definedName name="XRefPaste128Row" localSheetId="5" hidden="1">#REF!</definedName>
    <definedName name="XRefPaste128Row" hidden="1">#REF!</definedName>
    <definedName name="XRefPaste129" localSheetId="5" hidden="1">#REF!</definedName>
    <definedName name="XRefPaste129" hidden="1">#REF!</definedName>
    <definedName name="XRefPaste129Row" localSheetId="5" hidden="1">#REF!</definedName>
    <definedName name="XRefPaste129Row" hidden="1">#REF!</definedName>
    <definedName name="XRefPaste12Row" localSheetId="5" hidden="1">#REF!</definedName>
    <definedName name="XRefPaste12Row" hidden="1">#REF!</definedName>
    <definedName name="XRefPaste130" localSheetId="5" hidden="1">#REF!</definedName>
    <definedName name="XRefPaste130" hidden="1">#REF!</definedName>
    <definedName name="XRefPaste130Row" localSheetId="5" hidden="1">#REF!</definedName>
    <definedName name="XRefPaste130Row" hidden="1">#REF!</definedName>
    <definedName name="XRefPaste131" localSheetId="5" hidden="1">#REF!</definedName>
    <definedName name="XRefPaste131" hidden="1">#REF!</definedName>
    <definedName name="XRefPaste131Row" localSheetId="5" hidden="1">#REF!</definedName>
    <definedName name="XRefPaste131Row" hidden="1">#REF!</definedName>
    <definedName name="XRefPaste132" localSheetId="5" hidden="1">#REF!</definedName>
    <definedName name="XRefPaste132" hidden="1">#REF!</definedName>
    <definedName name="XRefPaste132Row" localSheetId="5" hidden="1">#REF!</definedName>
    <definedName name="XRefPaste132Row" hidden="1">#REF!</definedName>
    <definedName name="XRefPaste133" localSheetId="5" hidden="1">#REF!</definedName>
    <definedName name="XRefPaste133" hidden="1">#REF!</definedName>
    <definedName name="XRefPaste133Row" localSheetId="5" hidden="1">#REF!</definedName>
    <definedName name="XRefPaste133Row" hidden="1">#REF!</definedName>
    <definedName name="XRefPaste134" localSheetId="5" hidden="1">#REF!</definedName>
    <definedName name="XRefPaste134" hidden="1">#REF!</definedName>
    <definedName name="XRefPaste134Row" localSheetId="5" hidden="1">#REF!</definedName>
    <definedName name="XRefPaste134Row" hidden="1">#REF!</definedName>
    <definedName name="XRefPaste135" localSheetId="5" hidden="1">#REF!</definedName>
    <definedName name="XRefPaste135" hidden="1">#REF!</definedName>
    <definedName name="XRefPaste135Row" localSheetId="5" hidden="1">#REF!</definedName>
    <definedName name="XRefPaste135Row" hidden="1">#REF!</definedName>
    <definedName name="XRefPaste136" localSheetId="5" hidden="1">#REF!</definedName>
    <definedName name="XRefPaste136" hidden="1">#REF!</definedName>
    <definedName name="XRefPaste136Row" localSheetId="5" hidden="1">#REF!</definedName>
    <definedName name="XRefPaste136Row" hidden="1">#REF!</definedName>
    <definedName name="XRefPaste137" localSheetId="5" hidden="1">#REF!</definedName>
    <definedName name="XRefPaste137" hidden="1">#REF!</definedName>
    <definedName name="XRefPaste137Row" localSheetId="5" hidden="1">#REF!</definedName>
    <definedName name="XRefPaste137Row" hidden="1">#REF!</definedName>
    <definedName name="XRefPaste138" localSheetId="5" hidden="1">#REF!</definedName>
    <definedName name="XRefPaste138" hidden="1">#REF!</definedName>
    <definedName name="XRefPaste138Row" localSheetId="5" hidden="1">#REF!</definedName>
    <definedName name="XRefPaste138Row" hidden="1">#REF!</definedName>
    <definedName name="XRefPaste139" localSheetId="5" hidden="1">#REF!</definedName>
    <definedName name="XRefPaste139" hidden="1">#REF!</definedName>
    <definedName name="XRefPaste139Row" localSheetId="5" hidden="1">#REF!</definedName>
    <definedName name="XRefPaste139Row" hidden="1">#REF!</definedName>
    <definedName name="XRefPaste13Row" localSheetId="5" hidden="1">#REF!</definedName>
    <definedName name="XRefPaste13Row" hidden="1">#REF!</definedName>
    <definedName name="XRefPaste14" localSheetId="5" hidden="1">#REF!</definedName>
    <definedName name="XRefPaste140" localSheetId="5" hidden="1">#REF!</definedName>
    <definedName name="XRefPaste140" hidden="1">#REF!</definedName>
    <definedName name="XRefPaste140Row" localSheetId="5" hidden="1">#REF!</definedName>
    <definedName name="XRefPaste140Row" hidden="1">#REF!</definedName>
    <definedName name="XRefPaste141" localSheetId="5" hidden="1">#REF!</definedName>
    <definedName name="XRefPaste141" hidden="1">#REF!</definedName>
    <definedName name="XRefPaste141Row" localSheetId="5" hidden="1">#REF!</definedName>
    <definedName name="XRefPaste141Row" hidden="1">#REF!</definedName>
    <definedName name="XRefPaste142" localSheetId="5" hidden="1">#REF!</definedName>
    <definedName name="XRefPaste142" hidden="1">#REF!</definedName>
    <definedName name="XRefPaste142Row" localSheetId="5" hidden="1">#REF!</definedName>
    <definedName name="XRefPaste142Row" hidden="1">#REF!</definedName>
    <definedName name="XRefPaste143" localSheetId="5" hidden="1">#REF!</definedName>
    <definedName name="XRefPaste143" hidden="1">#REF!</definedName>
    <definedName name="XRefPaste143Row" localSheetId="5" hidden="1">#REF!</definedName>
    <definedName name="XRefPaste143Row" hidden="1">#REF!</definedName>
    <definedName name="XRefPaste144" localSheetId="5" hidden="1">#REF!</definedName>
    <definedName name="XRefPaste144" hidden="1">#REF!</definedName>
    <definedName name="XRefPaste144Row" localSheetId="5" hidden="1">#REF!</definedName>
    <definedName name="XRefPaste144Row" hidden="1">#REF!</definedName>
    <definedName name="XRefPaste145" localSheetId="5" hidden="1">#REF!</definedName>
    <definedName name="XRefPaste145" hidden="1">#REF!</definedName>
    <definedName name="XRefPaste145Row" localSheetId="5" hidden="1">#REF!</definedName>
    <definedName name="XRefPaste145Row" hidden="1">#REF!</definedName>
    <definedName name="XRefPaste146" localSheetId="5" hidden="1">#REF!</definedName>
    <definedName name="XRefPaste146" hidden="1">#REF!</definedName>
    <definedName name="XRefPaste146Row" localSheetId="5" hidden="1">#REF!</definedName>
    <definedName name="XRefPaste146Row" hidden="1">#REF!</definedName>
    <definedName name="XRefPaste147" localSheetId="5" hidden="1">#REF!</definedName>
    <definedName name="XRefPaste147" hidden="1">#REF!</definedName>
    <definedName name="XRefPaste147Row" localSheetId="5" hidden="1">#REF!</definedName>
    <definedName name="XRefPaste147Row" hidden="1">#REF!</definedName>
    <definedName name="XRefPaste148" localSheetId="5" hidden="1">#REF!</definedName>
    <definedName name="XRefPaste148" hidden="1">#REF!</definedName>
    <definedName name="XRefPaste148Row" localSheetId="5" hidden="1">#REF!</definedName>
    <definedName name="XRefPaste148Row" hidden="1">#REF!</definedName>
    <definedName name="XRefPaste14Row" localSheetId="5" hidden="1">#REF!</definedName>
    <definedName name="XRefPaste14Row" hidden="1">#REF!</definedName>
    <definedName name="XRefPaste15" hidden="1">#REF!</definedName>
    <definedName name="XRefPaste15Row" localSheetId="5" hidden="1">#REF!</definedName>
    <definedName name="XRefPaste15Row" hidden="1">#REF!</definedName>
    <definedName name="XRefPaste16" hidden="1">#REF!</definedName>
    <definedName name="XRefPaste16Row" localSheetId="5" hidden="1">#REF!</definedName>
    <definedName name="XRefPaste17" hidden="1">#REF!</definedName>
    <definedName name="XRefPaste17Row" localSheetId="5" hidden="1">#REF!</definedName>
    <definedName name="XRefPaste17Row" hidden="1">#REF!</definedName>
    <definedName name="XRefPaste18" localSheetId="5" hidden="1">VPN!#REF!</definedName>
    <definedName name="XRefPaste18"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0" localSheetId="5" hidden="1">#REF!</definedName>
    <definedName name="XRefPaste20" hidden="1">#REF!</definedName>
    <definedName name="XRefPaste20Row" localSheetId="5"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3" localSheetId="5" hidden="1">#REF!</definedName>
    <definedName name="XRefPaste23" hidden="1">#REF!</definedName>
    <definedName name="XRefPaste23Row" localSheetId="5"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 localSheetId="5" hidden="1">#REF!</definedName>
    <definedName name="XRefPaste25" hidden="1">#REF!</definedName>
    <definedName name="XRefPaste25Row" localSheetId="5" hidden="1">#REF!</definedName>
    <definedName name="XRefPaste25Row" hidden="1">#REF!</definedName>
    <definedName name="XRefPaste26" localSheetId="5" hidden="1">#REF!</definedName>
    <definedName name="XRefPaste26" hidden="1">#REF!</definedName>
    <definedName name="XRefPaste26Row" localSheetId="5" hidden="1">#REF!</definedName>
    <definedName name="XRefPaste26Row" hidden="1">#REF!</definedName>
    <definedName name="XRefPaste27" localSheetId="5" hidden="1">#REF!</definedName>
    <definedName name="XRefPaste27" hidden="1">#REF!</definedName>
    <definedName name="XRefPaste27Row" localSheetId="5" hidden="1">#REF!</definedName>
    <definedName name="XRefPaste27Row" hidden="1">#REF!</definedName>
    <definedName name="XRefPaste28" localSheetId="5" hidden="1">#REF!</definedName>
    <definedName name="XRefPaste28"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0" localSheetId="5" hidden="1">#REF!</definedName>
    <definedName name="XRefPaste30" hidden="1">#REF!</definedName>
    <definedName name="XRefPaste30Row" localSheetId="5" hidden="1">#REF!</definedName>
    <definedName name="XRefPaste31" localSheetId="5" hidden="1">#REF!</definedName>
    <definedName name="XRefPaste31" hidden="1">#REF!</definedName>
    <definedName name="XRefPaste31Row" localSheetId="5" hidden="1">#REF!</definedName>
    <definedName name="XRefPaste32" localSheetId="5" hidden="1">#REF!</definedName>
    <definedName name="XRefPaste32" hidden="1">#REF!</definedName>
    <definedName name="XRefPaste32Row" localSheetId="5" hidden="1">#REF!</definedName>
    <definedName name="XRefPaste32Row" hidden="1">#REF!</definedName>
    <definedName name="XRefPaste33" hidden="1">#REF!</definedName>
    <definedName name="XRefPaste33Row" localSheetId="5" hidden="1">#REF!</definedName>
    <definedName name="XRefPaste33Row" hidden="1">#REF!</definedName>
    <definedName name="XRefPaste34" localSheetId="5" hidden="1">#REF!</definedName>
    <definedName name="XRefPaste34" hidden="1">#REF!</definedName>
    <definedName name="XRefPaste34Row" localSheetId="5" hidden="1">#REF!</definedName>
    <definedName name="XRefPaste34Row" hidden="1">#REF!</definedName>
    <definedName name="XRefPaste35" hidden="1">#REF!</definedName>
    <definedName name="XRefPaste35Row" localSheetId="5" hidden="1">#REF!</definedName>
    <definedName name="XRefPaste35Row" hidden="1">#REF!</definedName>
    <definedName name="XRefPaste36" localSheetId="5" hidden="1">#REF!</definedName>
    <definedName name="XRefPaste36" hidden="1">#REF!</definedName>
    <definedName name="XRefPaste36Row" localSheetId="5" hidden="1">#REF!</definedName>
    <definedName name="XRefPaste36Row" hidden="1">#REF!</definedName>
    <definedName name="XRefPaste37" localSheetId="5" hidden="1">#REF!</definedName>
    <definedName name="XRefPaste37" hidden="1">#REF!</definedName>
    <definedName name="XRefPaste37Row" localSheetId="5" hidden="1">#REF!</definedName>
    <definedName name="XRefPaste37Row" hidden="1">#REF!</definedName>
    <definedName name="XRefPaste38" localSheetId="5" hidden="1">#REF!</definedName>
    <definedName name="XRefPaste38" hidden="1">#REF!</definedName>
    <definedName name="XRefPaste38Row" localSheetId="5" hidden="1">#REF!</definedName>
    <definedName name="XRefPaste38Row" hidden="1">#REF!</definedName>
    <definedName name="XRefPaste39" localSheetId="5" hidden="1">#REF!</definedName>
    <definedName name="XRefPaste39" hidden="1">#REF!</definedName>
    <definedName name="XRefPaste39Row" localSheetId="5" hidden="1">#REF!</definedName>
    <definedName name="XRefPaste39Row" hidden="1">#REF!</definedName>
    <definedName name="XRefPaste3Row" localSheetId="5" hidden="1">#REF!</definedName>
    <definedName name="XRefPaste40" localSheetId="5" hidden="1">#REF!</definedName>
    <definedName name="XRefPaste40" hidden="1">#REF!</definedName>
    <definedName name="XRefPaste40Row" localSheetId="5" hidden="1">#REF!</definedName>
    <definedName name="XRefPaste40Row" hidden="1">#REF!</definedName>
    <definedName name="XRefPaste41" localSheetId="5" hidden="1">#REF!</definedName>
    <definedName name="XRefPaste41" hidden="1">#REF!</definedName>
    <definedName name="XRefPaste41Row" localSheetId="5" hidden="1">#REF!</definedName>
    <definedName name="XRefPaste41Row" hidden="1">#REF!</definedName>
    <definedName name="XRefPaste42" localSheetId="5" hidden="1">#REF!</definedName>
    <definedName name="XRefPaste42" hidden="1">#REF!</definedName>
    <definedName name="XRefPaste42Row" localSheetId="5" hidden="1">#REF!</definedName>
    <definedName name="XRefPaste42Row" hidden="1">#REF!</definedName>
    <definedName name="XRefPaste43" localSheetId="5" hidden="1">#REF!</definedName>
    <definedName name="XRefPaste43" hidden="1">#REF!</definedName>
    <definedName name="XRefPaste43Row" localSheetId="5" hidden="1">#REF!</definedName>
    <definedName name="XRefPaste43Row" hidden="1">#REF!</definedName>
    <definedName name="XRefPaste44" localSheetId="5" hidden="1">#REF!</definedName>
    <definedName name="XRefPaste44" hidden="1">#REF!</definedName>
    <definedName name="XRefPaste44Row" localSheetId="5" hidden="1">#REF!</definedName>
    <definedName name="XRefPaste44Row" hidden="1">#REF!</definedName>
    <definedName name="XRefPaste45" localSheetId="5" hidden="1">#REF!</definedName>
    <definedName name="XRefPaste45" hidden="1">#REF!</definedName>
    <definedName name="XRefPaste45Row" localSheetId="5" hidden="1">#REF!</definedName>
    <definedName name="XRefPaste45Row" hidden="1">#REF!</definedName>
    <definedName name="XRefPaste46" localSheetId="5" hidden="1">#REF!</definedName>
    <definedName name="XRefPaste46" hidden="1">#REF!</definedName>
    <definedName name="XRefPaste46Row" localSheetId="5" hidden="1">#REF!</definedName>
    <definedName name="XRefPaste46Row" hidden="1">#REF!</definedName>
    <definedName name="XRefPaste47" localSheetId="5" hidden="1">#REF!</definedName>
    <definedName name="XRefPaste47" hidden="1">#REF!</definedName>
    <definedName name="XRefPaste47Row" localSheetId="5" hidden="1">#REF!</definedName>
    <definedName name="XRefPaste47Row" hidden="1">#REF!</definedName>
    <definedName name="XRefPaste48" localSheetId="5" hidden="1">#REF!</definedName>
    <definedName name="XRefPaste48" hidden="1">#REF!</definedName>
    <definedName name="XRefPaste48Row" localSheetId="5" hidden="1">#REF!</definedName>
    <definedName name="XRefPaste48Row" hidden="1">#REF!</definedName>
    <definedName name="XRefPaste49" localSheetId="5" hidden="1">#REF!</definedName>
    <definedName name="XRefPaste49" hidden="1">#REF!</definedName>
    <definedName name="XRefPaste49Row" localSheetId="5" hidden="1">#REF!</definedName>
    <definedName name="XRefPaste49Row" hidden="1">#REF!</definedName>
    <definedName name="XRefPaste4Row" localSheetId="5" hidden="1">#REF!</definedName>
    <definedName name="XRefPaste4Row" hidden="1">#REF!</definedName>
    <definedName name="XRefPaste5" localSheetId="5" hidden="1">VPN!#REF!</definedName>
    <definedName name="XRefPaste50" localSheetId="5" hidden="1">#REF!</definedName>
    <definedName name="XRefPaste50" hidden="1">#REF!</definedName>
    <definedName name="XRefPaste50Row" localSheetId="5" hidden="1">#REF!</definedName>
    <definedName name="XRefPaste50Row" hidden="1">#REF!</definedName>
    <definedName name="XRefPaste51" localSheetId="5" hidden="1">#REF!</definedName>
    <definedName name="XRefPaste51" hidden="1">#REF!</definedName>
    <definedName name="XRefPaste51Row" localSheetId="5" hidden="1">#REF!</definedName>
    <definedName name="XRefPaste51Row" hidden="1">#REF!</definedName>
    <definedName name="XRefPaste52" localSheetId="5" hidden="1">#REF!</definedName>
    <definedName name="XRefPaste52" hidden="1">#REF!</definedName>
    <definedName name="XRefPaste52Row" localSheetId="5" hidden="1">#REF!</definedName>
    <definedName name="XRefPaste52Row" hidden="1">#REF!</definedName>
    <definedName name="XRefPaste53" localSheetId="5" hidden="1">#REF!</definedName>
    <definedName name="XRefPaste53" hidden="1">#REF!</definedName>
    <definedName name="XRefPaste53Row" localSheetId="5" hidden="1">#REF!</definedName>
    <definedName name="XRefPaste53Row" hidden="1">#REF!</definedName>
    <definedName name="XRefPaste54" localSheetId="5" hidden="1">#REF!</definedName>
    <definedName name="XRefPaste54" hidden="1">#REF!</definedName>
    <definedName name="XRefPaste54Row" localSheetId="5" hidden="1">#REF!</definedName>
    <definedName name="XRefPaste54Row" hidden="1">#REF!</definedName>
    <definedName name="XRefPaste55" localSheetId="5" hidden="1">#REF!</definedName>
    <definedName name="XRefPaste55" hidden="1">#REF!</definedName>
    <definedName name="XRefPaste55Row" localSheetId="5" hidden="1">#REF!</definedName>
    <definedName name="XRefPaste55Row" hidden="1">#REF!</definedName>
    <definedName name="XRefPaste56" localSheetId="5" hidden="1">#REF!</definedName>
    <definedName name="XRefPaste56" hidden="1">#REF!</definedName>
    <definedName name="XRefPaste56Row" localSheetId="5" hidden="1">#REF!</definedName>
    <definedName name="XRefPaste56Row" hidden="1">#REF!</definedName>
    <definedName name="XRefPaste57" localSheetId="5" hidden="1">#REF!</definedName>
    <definedName name="XRefPaste57" hidden="1">#REF!</definedName>
    <definedName name="XRefPaste57Row" localSheetId="5" hidden="1">#REF!</definedName>
    <definedName name="XRefPaste57Row" hidden="1">#REF!</definedName>
    <definedName name="XRefPaste58" hidden="1">#REF!</definedName>
    <definedName name="XRefPaste58Row" localSheetId="5" hidden="1">#REF!</definedName>
    <definedName name="XRefPaste58Row" hidden="1">#REF!</definedName>
    <definedName name="XRefPaste59" hidden="1">#REF!</definedName>
    <definedName name="XRefPaste59Row" localSheetId="5" hidden="1">#REF!</definedName>
    <definedName name="XRefPaste59Row" hidden="1">#REF!</definedName>
    <definedName name="XRefPaste5Row" localSheetId="5" hidden="1">#REF!</definedName>
    <definedName name="XRefPaste5Row" hidden="1">#REF!</definedName>
    <definedName name="XRefPaste6" localSheetId="5" hidden="1">#REF!</definedName>
    <definedName name="XRefPaste60" hidden="1">#REF!</definedName>
    <definedName name="XRefPaste60Row" localSheetId="5" hidden="1">#REF!</definedName>
    <definedName name="XRefPaste60Row" hidden="1">#REF!</definedName>
    <definedName name="XRefPaste61" hidden="1">#REF!</definedName>
    <definedName name="XRefPaste61Row" localSheetId="5" hidden="1">#REF!</definedName>
    <definedName name="XRefPaste61Row" hidden="1">#REF!</definedName>
    <definedName name="XRefPaste62" hidden="1">#REF!</definedName>
    <definedName name="XRefPaste62Row" localSheetId="5" hidden="1">#REF!</definedName>
    <definedName name="XRefPaste62Row" hidden="1">#REF!</definedName>
    <definedName name="XRefPaste63" hidden="1">#REF!</definedName>
    <definedName name="XRefPaste63Row" localSheetId="5" hidden="1">#REF!</definedName>
    <definedName name="XRefPaste63Row" hidden="1">#REF!</definedName>
    <definedName name="XRefPaste64" localSheetId="5" hidden="1">#REF!</definedName>
    <definedName name="XRefPaste64" hidden="1">#REF!</definedName>
    <definedName name="XRefPaste64Row" localSheetId="5" hidden="1">#REF!</definedName>
    <definedName name="XRefPaste64Row" hidden="1">#REF!</definedName>
    <definedName name="XRefPaste65" hidden="1">#REF!</definedName>
    <definedName name="XRefPaste65Row" localSheetId="5" hidden="1">#REF!</definedName>
    <definedName name="XRefPaste65Row" hidden="1">#REF!</definedName>
    <definedName name="XRefPaste66" hidden="1">#REF!</definedName>
    <definedName name="XRefPaste66Row" localSheetId="5" hidden="1">#REF!</definedName>
    <definedName name="XRefPaste66Row" hidden="1">#REF!</definedName>
    <definedName name="XRefPaste67" localSheetId="5" hidden="1">#REF!</definedName>
    <definedName name="XRefPaste67" hidden="1">#REF!</definedName>
    <definedName name="XRefPaste67Row" localSheetId="5" hidden="1">#REF!</definedName>
    <definedName name="XRefPaste67Row" hidden="1">#REF!</definedName>
    <definedName name="XRefPaste68" hidden="1">#REF!</definedName>
    <definedName name="XRefPaste68Row" localSheetId="5" hidden="1">#REF!</definedName>
    <definedName name="XRefPaste68Row" hidden="1">#REF!</definedName>
    <definedName name="XRefPaste69" hidden="1">#REF!</definedName>
    <definedName name="XRefPaste69Row" localSheetId="5" hidden="1">#REF!</definedName>
    <definedName name="XRefPaste69Row" hidden="1">#REF!</definedName>
    <definedName name="XRefPaste6Row" localSheetId="5" hidden="1">#REF!</definedName>
    <definedName name="XRefPaste6Row" hidden="1">#REF!</definedName>
    <definedName name="XRefPaste7" localSheetId="5" hidden="1">#REF!</definedName>
    <definedName name="XRefPaste7" hidden="1">#REF!</definedName>
    <definedName name="XRefPaste70" hidden="1">#REF!</definedName>
    <definedName name="XRefPaste70Row" localSheetId="5" hidden="1">#REF!</definedName>
    <definedName name="XRefPaste70Row" hidden="1">#REF!</definedName>
    <definedName name="XRefPaste71" hidden="1">#REF!</definedName>
    <definedName name="XRefPaste71Row" localSheetId="5" hidden="1">#REF!</definedName>
    <definedName name="XRefPaste71Row" hidden="1">#REF!</definedName>
    <definedName name="XRefPaste72" localSheetId="5" hidden="1">#REF!</definedName>
    <definedName name="XRefPaste72" hidden="1">#REF!</definedName>
    <definedName name="XRefPaste72Row" localSheetId="5" hidden="1">#REF!</definedName>
    <definedName name="XRefPaste72Row" hidden="1">#REF!</definedName>
    <definedName name="XRefPaste73" localSheetId="5" hidden="1">#REF!</definedName>
    <definedName name="XRefPaste73" hidden="1">#REF!</definedName>
    <definedName name="XRefPaste73Row" localSheetId="5" hidden="1">#REF!</definedName>
    <definedName name="XRefPaste73Row" hidden="1">#REF!</definedName>
    <definedName name="XRefPaste74" localSheetId="5" hidden="1">#REF!</definedName>
    <definedName name="XRefPaste74" hidden="1">#REF!</definedName>
    <definedName name="XRefPaste74Row" localSheetId="5" hidden="1">#REF!</definedName>
    <definedName name="XRefPaste74Row" hidden="1">#REF!</definedName>
    <definedName name="XRefPaste75" localSheetId="5" hidden="1">#REF!</definedName>
    <definedName name="XRefPaste75" hidden="1">#REF!</definedName>
    <definedName name="XRefPaste75Row" localSheetId="5" hidden="1">#REF!</definedName>
    <definedName name="XRefPaste75Row" hidden="1">#REF!</definedName>
    <definedName name="XRefPaste76" localSheetId="5" hidden="1">#REF!</definedName>
    <definedName name="XRefPaste76" hidden="1">#REF!</definedName>
    <definedName name="XRefPaste76Row" localSheetId="5" hidden="1">#REF!</definedName>
    <definedName name="XRefPaste76Row" hidden="1">#REF!</definedName>
    <definedName name="XRefPaste77" localSheetId="5" hidden="1">#REF!</definedName>
    <definedName name="XRefPaste77" hidden="1">#REF!</definedName>
    <definedName name="XRefPaste77Row" localSheetId="5" hidden="1">#REF!</definedName>
    <definedName name="XRefPaste77Row" hidden="1">#REF!</definedName>
    <definedName name="XRefPaste78" localSheetId="5" hidden="1">#REF!</definedName>
    <definedName name="XRefPaste78" hidden="1">#REF!</definedName>
    <definedName name="XRefPaste78Row" localSheetId="5" hidden="1">#REF!</definedName>
    <definedName name="XRefPaste78Row" hidden="1">#REF!</definedName>
    <definedName name="XRefPaste79" localSheetId="5" hidden="1">#REF!</definedName>
    <definedName name="XRefPaste79" hidden="1">#REF!</definedName>
    <definedName name="XRefPaste79Row" localSheetId="5" hidden="1">#REF!</definedName>
    <definedName name="XRefPaste79Row" hidden="1">#REF!</definedName>
    <definedName name="XRefPaste7Row" localSheetId="5" hidden="1">#REF!</definedName>
    <definedName name="XRefPaste7Row" hidden="1">#REF!</definedName>
    <definedName name="XRefPaste8" localSheetId="5" hidden="1">#REF!</definedName>
    <definedName name="XRefPaste8" hidden="1">#REF!</definedName>
    <definedName name="XRefPaste80" localSheetId="5" hidden="1">#REF!</definedName>
    <definedName name="XRefPaste80" hidden="1">#REF!</definedName>
    <definedName name="XRefPaste80Row" localSheetId="5" hidden="1">#REF!</definedName>
    <definedName name="XRefPaste80Row" hidden="1">#REF!</definedName>
    <definedName name="XRefPaste81" localSheetId="5" hidden="1">#REF!</definedName>
    <definedName name="XRefPaste81" hidden="1">#REF!</definedName>
    <definedName name="XRefPaste81Row" localSheetId="5" hidden="1">#REF!</definedName>
    <definedName name="XRefPaste81Row" hidden="1">#REF!</definedName>
    <definedName name="XRefPaste82" localSheetId="5" hidden="1">#REF!</definedName>
    <definedName name="XRefPaste82" hidden="1">#REF!</definedName>
    <definedName name="XRefPaste82Row" localSheetId="5" hidden="1">#REF!</definedName>
    <definedName name="XRefPaste82Row" hidden="1">#REF!</definedName>
    <definedName name="XRefPaste83" localSheetId="5" hidden="1">#REF!</definedName>
    <definedName name="XRefPaste83" hidden="1">#REF!</definedName>
    <definedName name="XRefPaste83Row" localSheetId="5" hidden="1">#REF!</definedName>
    <definedName name="XRefPaste83Row" hidden="1">#REF!</definedName>
    <definedName name="XRefPaste84" localSheetId="5" hidden="1">#REF!</definedName>
    <definedName name="XRefPaste84" hidden="1">#REF!</definedName>
    <definedName name="XRefPaste84Row" localSheetId="5" hidden="1">#REF!</definedName>
    <definedName name="XRefPaste84Row" hidden="1">#REF!</definedName>
    <definedName name="XRefPaste85" localSheetId="5" hidden="1">#REF!</definedName>
    <definedName name="XRefPaste85" hidden="1">#REF!</definedName>
    <definedName name="XRefPaste85Row" localSheetId="5" hidden="1">#REF!</definedName>
    <definedName name="XRefPaste85Row" hidden="1">#REF!</definedName>
    <definedName name="XRefPaste86" localSheetId="5" hidden="1">#REF!</definedName>
    <definedName name="XRefPaste86" hidden="1">#REF!</definedName>
    <definedName name="XRefPaste86Row" localSheetId="5" hidden="1">#REF!</definedName>
    <definedName name="XRefPaste86Row" hidden="1">#REF!</definedName>
    <definedName name="XRefPaste87" localSheetId="5" hidden="1">#REF!</definedName>
    <definedName name="XRefPaste87" hidden="1">#REF!</definedName>
    <definedName name="XRefPaste87Row" localSheetId="5" hidden="1">#REF!</definedName>
    <definedName name="XRefPaste87Row" hidden="1">#REF!</definedName>
    <definedName name="XRefPaste88" localSheetId="5" hidden="1">#REF!</definedName>
    <definedName name="XRefPaste88" hidden="1">#REF!</definedName>
    <definedName name="XRefPaste88Row" localSheetId="5" hidden="1">#REF!</definedName>
    <definedName name="XRefPaste88Row" hidden="1">#REF!</definedName>
    <definedName name="XRefPaste89" localSheetId="5" hidden="1">#REF!</definedName>
    <definedName name="XRefPaste89" hidden="1">#REF!</definedName>
    <definedName name="XRefPaste89Row" localSheetId="5" hidden="1">#REF!</definedName>
    <definedName name="XRefPaste89Row" hidden="1">#REF!</definedName>
    <definedName name="XRefPaste8Row" localSheetId="5" hidden="1">#REF!</definedName>
    <definedName name="XRefPaste8Row" hidden="1">#REF!</definedName>
    <definedName name="XRefPaste9" hidden="1">#REF!</definedName>
    <definedName name="XRefPaste90" localSheetId="5" hidden="1">#REF!</definedName>
    <definedName name="XRefPaste90" hidden="1">#REF!</definedName>
    <definedName name="XRefPaste90Row" localSheetId="5" hidden="1">#REF!</definedName>
    <definedName name="XRefPaste90Row" hidden="1">#REF!</definedName>
    <definedName name="XRefPaste91" localSheetId="5" hidden="1">#REF!</definedName>
    <definedName name="XRefPaste91" hidden="1">#REF!</definedName>
    <definedName name="XRefPaste91Row" localSheetId="5" hidden="1">#REF!</definedName>
    <definedName name="XRefPaste91Row" hidden="1">#REF!</definedName>
    <definedName name="XRefPaste92" localSheetId="5" hidden="1">#REF!</definedName>
    <definedName name="XRefPaste92" hidden="1">#REF!</definedName>
    <definedName name="XRefPaste92Row" localSheetId="5" hidden="1">#REF!</definedName>
    <definedName name="XRefPaste92Row" hidden="1">#REF!</definedName>
    <definedName name="XRefPaste93" localSheetId="5" hidden="1">#REF!</definedName>
    <definedName name="XRefPaste93" hidden="1">#REF!</definedName>
    <definedName name="XRefPaste93Row" localSheetId="5" hidden="1">#REF!</definedName>
    <definedName name="XRefPaste93Row" hidden="1">#REF!</definedName>
    <definedName name="XRefPaste94" localSheetId="5" hidden="1">#REF!</definedName>
    <definedName name="XRefPaste94" hidden="1">#REF!</definedName>
    <definedName name="XRefPaste94Row" localSheetId="5" hidden="1">#REF!</definedName>
    <definedName name="XRefPaste94Row" hidden="1">#REF!</definedName>
    <definedName name="XRefPaste95" localSheetId="5" hidden="1">#REF!</definedName>
    <definedName name="XRefPaste95" hidden="1">#REF!</definedName>
    <definedName name="XRefPaste95Row" localSheetId="5" hidden="1">#REF!</definedName>
    <definedName name="XRefPaste95Row" hidden="1">#REF!</definedName>
    <definedName name="XRefPaste96" localSheetId="5" hidden="1">#REF!</definedName>
    <definedName name="XRefPaste96" hidden="1">#REF!</definedName>
    <definedName name="XRefPaste96Row" localSheetId="5" hidden="1">#REF!</definedName>
    <definedName name="XRefPaste96Row" hidden="1">#REF!</definedName>
    <definedName name="XRefPaste97" localSheetId="5" hidden="1">#REF!</definedName>
    <definedName name="XRefPaste97" hidden="1">#REF!</definedName>
    <definedName name="XRefPaste97Row" localSheetId="5" hidden="1">#REF!</definedName>
    <definedName name="XRefPaste97Row" hidden="1">#REF!</definedName>
    <definedName name="XRefPaste98" localSheetId="5" hidden="1">#REF!</definedName>
    <definedName name="XRefPaste98" hidden="1">#REF!</definedName>
    <definedName name="XRefPaste98Row" localSheetId="5" hidden="1">#REF!</definedName>
    <definedName name="XRefPaste98Row" hidden="1">#REF!</definedName>
    <definedName name="XRefPaste99" localSheetId="5" hidden="1">#REF!</definedName>
    <definedName name="XRefPaste99" hidden="1">#REF!</definedName>
    <definedName name="XRefPaste99Row" localSheetId="5" hidden="1">#REF!</definedName>
    <definedName name="XRefPaste99Row" hidden="1">#REF!</definedName>
    <definedName name="XRefPaste9Row" localSheetId="5" hidden="1">#REF!</definedName>
    <definedName name="XRefPaste9Row" hidden="1">#REF!</definedName>
    <definedName name="XRefPasteRangeCount" localSheetId="5" hidden="1">6</definedName>
    <definedName name="XRefPasteRangeCount" hidden="1">1</definedName>
    <definedName name="xx">#REF!</definedName>
    <definedName name="Z_5FCC9217_B3E9_4B91_A943_5F21728EBEE9_.wvu.FilterData" localSheetId="11" hidden="1">Clasificación!$A$4:$J$255</definedName>
    <definedName name="Z_5FCC9217_B3E9_4B91_A943_5F21728EBEE9_.wvu.PrintArea" localSheetId="2" hidden="1">BG!$A$5:$I$62</definedName>
    <definedName name="Z_5FCC9217_B3E9_4B91_A943_5F21728EBEE9_.wvu.PrintArea" localSheetId="3" hidden="1">EERR!$A$6:$G$36</definedName>
    <definedName name="Z_5FCC9217_B3E9_4B91_A943_5F21728EBEE9_.wvu.PrintArea" localSheetId="4" hidden="1">EFE!$A$5:$F$52</definedName>
    <definedName name="Z_5FCC9217_B3E9_4B91_A943_5F21728EBEE9_.wvu.PrintArea" localSheetId="8" hidden="1">'Nota 4'!$A$6:$I$46</definedName>
    <definedName name="Z_5FCC9217_B3E9_4B91_A943_5F21728EBEE9_.wvu.PrintArea" localSheetId="9" hidden="1">'Nota 5'!$A$6:$I$236</definedName>
    <definedName name="Z_5FCC9217_B3E9_4B91_A943_5F21728EBEE9_.wvu.PrintArea" localSheetId="12" hidden="1">'Nota 6 a Nota 9'!$A$6:$I$32</definedName>
    <definedName name="Z_5FCC9217_B3E9_4B91_A943_5F21728EBEE9_.wvu.PrintArea" localSheetId="7" hidden="1">'Notas 1 a Nota 3'!$B$8:$M$58</definedName>
    <definedName name="Z_5FCC9217_B3E9_4B91_A943_5F21728EBEE9_.wvu.PrintArea" localSheetId="5" hidden="1">VPN!$B$6:$L$24</definedName>
    <definedName name="Z_5FCC9217_B3E9_4B91_A943_5F21728EBEE9_.wvu.Rows" localSheetId="4" hidden="1">EFE!#REF!</definedName>
    <definedName name="Z_7015FC6D_0680_4B00_AA0E_B83DA1D0B666_.wvu.FilterData" localSheetId="11" hidden="1">Clasificación!$A$4:$J$255</definedName>
    <definedName name="Z_7015FC6D_0680_4B00_AA0E_B83DA1D0B666_.wvu.PrintArea" localSheetId="2" hidden="1">BG!$A$5:$I$62</definedName>
    <definedName name="Z_7015FC6D_0680_4B00_AA0E_B83DA1D0B666_.wvu.PrintArea" localSheetId="3" hidden="1">EERR!$A$6:$G$36</definedName>
    <definedName name="Z_7015FC6D_0680_4B00_AA0E_B83DA1D0B666_.wvu.PrintArea" localSheetId="4" hidden="1">EFE!$A$5:$F$52</definedName>
    <definedName name="Z_7015FC6D_0680_4B00_AA0E_B83DA1D0B666_.wvu.PrintArea" localSheetId="8" hidden="1">'Nota 4'!$A$6:$I$46</definedName>
    <definedName name="Z_7015FC6D_0680_4B00_AA0E_B83DA1D0B666_.wvu.PrintArea" localSheetId="9" hidden="1">'Nota 5'!$A$6:$I$236</definedName>
    <definedName name="Z_7015FC6D_0680_4B00_AA0E_B83DA1D0B666_.wvu.PrintArea" localSheetId="12" hidden="1">'Nota 6 a Nota 9'!$A$6:$I$32</definedName>
    <definedName name="Z_7015FC6D_0680_4B00_AA0E_B83DA1D0B666_.wvu.PrintArea" localSheetId="7" hidden="1">'Notas 1 a Nota 3'!$B$8:$M$58</definedName>
    <definedName name="Z_7015FC6D_0680_4B00_AA0E_B83DA1D0B666_.wvu.PrintArea" localSheetId="5" hidden="1">VPN!$B$6:$L$24</definedName>
    <definedName name="Z_7015FC6D_0680_4B00_AA0E_B83DA1D0B666_.wvu.Rows" localSheetId="4" hidden="1">EFE!#REF!</definedName>
    <definedName name="Z_970CBB53_F4B3_462F_AEFE_2BC403F5F0AD_.wvu.PrintArea" localSheetId="8" hidden="1">'Nota 4'!$A$6:$I$46</definedName>
    <definedName name="Z_970CBB53_F4B3_462F_AEFE_2BC403F5F0AD_.wvu.PrintArea" localSheetId="9" hidden="1">'Nota 5'!$A$6:$I$236</definedName>
    <definedName name="Z_970CBB53_F4B3_462F_AEFE_2BC403F5F0AD_.wvu.PrintArea" localSheetId="12" hidden="1">'Nota 6 a Nota 9'!$A$6:$I$32</definedName>
    <definedName name="Z_970CBB53_F4B3_462F_AEFE_2BC403F5F0AD_.wvu.PrintArea" localSheetId="7" hidden="1">'Notas 1 a Nota 3'!$B$8:$M$58</definedName>
    <definedName name="Z_B9F63820_5C32_455A_BC9D_0BE84D6B0867_.wvu.FilterData" localSheetId="11" hidden="1">Clasificación!$A$4:$J$255</definedName>
    <definedName name="Z_B9F63820_5C32_455A_BC9D_0BE84D6B0867_.wvu.PrintArea" localSheetId="2" hidden="1">BG!$A$5:$I$62</definedName>
    <definedName name="Z_B9F63820_5C32_455A_BC9D_0BE84D6B0867_.wvu.PrintArea" localSheetId="3" hidden="1">EERR!$A$6:$G$36</definedName>
    <definedName name="Z_B9F63820_5C32_455A_BC9D_0BE84D6B0867_.wvu.PrintArea" localSheetId="4" hidden="1">EFE!$A$5:$F$52</definedName>
    <definedName name="Z_B9F63820_5C32_455A_BC9D_0BE84D6B0867_.wvu.PrintArea" localSheetId="5" hidden="1">VPN!$B$6:$L$24</definedName>
    <definedName name="Z_B9F63820_5C32_455A_BC9D_0BE84D6B0867_.wvu.Rows" localSheetId="4" hidden="1">EFE!#REF!</definedName>
    <definedName name="Z_F3648BCD_1CED_4BBB_AE63_37BDB925883F_.wvu.FilterData" localSheetId="11" hidden="1">Clasificación!$A$4:$J$255</definedName>
    <definedName name="Z_F3648BCD_1CED_4BBB_AE63_37BDB925883F_.wvu.PrintArea" localSheetId="2" hidden="1">BG!$A$5:$I$62</definedName>
    <definedName name="Z_F3648BCD_1CED_4BBB_AE63_37BDB925883F_.wvu.PrintArea" localSheetId="3" hidden="1">EERR!$A$6:$G$36</definedName>
    <definedName name="Z_F3648BCD_1CED_4BBB_AE63_37BDB925883F_.wvu.PrintArea" localSheetId="4" hidden="1">EFE!$A$5:$F$52</definedName>
    <definedName name="Z_F3648BCD_1CED_4BBB_AE63_37BDB925883F_.wvu.PrintArea" localSheetId="8" hidden="1">'Nota 4'!$A$6:$I$46</definedName>
    <definedName name="Z_F3648BCD_1CED_4BBB_AE63_37BDB925883F_.wvu.PrintArea" localSheetId="9" hidden="1">'Nota 5'!$A$6:$I$236</definedName>
    <definedName name="Z_F3648BCD_1CED_4BBB_AE63_37BDB925883F_.wvu.PrintArea" localSheetId="12" hidden="1">'Nota 6 a Nota 9'!$A$6:$I$32</definedName>
    <definedName name="Z_F3648BCD_1CED_4BBB_AE63_37BDB925883F_.wvu.PrintArea" localSheetId="7" hidden="1">'Notas 1 a Nota 3'!$B$8:$M$58</definedName>
    <definedName name="Z_F3648BCD_1CED_4BBB_AE63_37BDB925883F_.wvu.PrintArea" localSheetId="5" hidden="1">VPN!$B$6:$L$24</definedName>
    <definedName name="Z_F3648BCD_1CED_4BBB_AE63_37BDB925883F_.wvu.Rows" localSheetId="4" hidden="1">EFE!#REF!</definedName>
    <definedName name="zdfd" localSheetId="1" hidden="1">#REF!</definedName>
    <definedName name="zdfd" localSheetId="8" hidden="1">#REF!</definedName>
    <definedName name="zdfd" localSheetId="9" hidden="1">#REF!</definedName>
    <definedName name="zdfd" localSheetId="12" hidden="1">#REF!</definedName>
    <definedName name="zdfd" localSheetId="7"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39" l="1"/>
  <c r="E16" i="39"/>
  <c r="E17" i="39"/>
  <c r="E18" i="39"/>
  <c r="E19" i="39" s="1"/>
  <c r="E24" i="39" s="1"/>
  <c r="E26" i="39" s="1"/>
  <c r="E44" i="39" s="1"/>
  <c r="E46" i="39" s="1"/>
  <c r="I46" i="39" s="1"/>
  <c r="F19" i="39"/>
  <c r="E23" i="39"/>
  <c r="F24" i="39"/>
  <c r="E25" i="39"/>
  <c r="F26" i="39"/>
  <c r="F44" i="39" s="1"/>
  <c r="F46" i="39" s="1"/>
  <c r="E32" i="39"/>
  <c r="E33" i="39"/>
  <c r="E35" i="39"/>
  <c r="F35" i="39"/>
  <c r="E38" i="39"/>
  <c r="E42" i="39" s="1"/>
  <c r="F42" i="39"/>
  <c r="E45" i="39"/>
  <c r="W258" i="43" l="1"/>
  <c r="V258" i="43"/>
  <c r="U258" i="43"/>
  <c r="T258" i="43"/>
  <c r="S258" i="43"/>
  <c r="P258" i="43"/>
  <c r="O258" i="43"/>
  <c r="N258" i="43"/>
  <c r="L258" i="43"/>
  <c r="K258" i="43"/>
  <c r="I258" i="43"/>
  <c r="D257" i="43"/>
  <c r="E98" i="43"/>
  <c r="C257" i="43"/>
  <c r="G257" i="43" s="1"/>
  <c r="F258" i="43"/>
  <c r="C81" i="43"/>
  <c r="G81" i="43" s="1"/>
  <c r="I129" i="44"/>
  <c r="I128" i="44"/>
  <c r="G129" i="44"/>
  <c r="G128" i="44"/>
  <c r="M128" i="44"/>
  <c r="K128" i="44"/>
  <c r="I255" i="44"/>
  <c r="I254" i="44"/>
  <c r="I253" i="44"/>
  <c r="I252" i="44"/>
  <c r="I251" i="44"/>
  <c r="I250" i="44"/>
  <c r="I249" i="44"/>
  <c r="I248" i="44"/>
  <c r="I247" i="44"/>
  <c r="I246" i="44"/>
  <c r="I245" i="44"/>
  <c r="I244" i="44"/>
  <c r="I243" i="44"/>
  <c r="I242" i="44"/>
  <c r="I241" i="44"/>
  <c r="I240" i="44"/>
  <c r="I239" i="44"/>
  <c r="I238" i="44"/>
  <c r="I237" i="44"/>
  <c r="I236" i="44"/>
  <c r="I235" i="44"/>
  <c r="I234" i="44"/>
  <c r="I233" i="44"/>
  <c r="I232" i="44"/>
  <c r="I231" i="44"/>
  <c r="I230" i="44"/>
  <c r="I229" i="44"/>
  <c r="I228" i="44"/>
  <c r="I227" i="44"/>
  <c r="I226" i="44"/>
  <c r="I225" i="44"/>
  <c r="I224" i="44"/>
  <c r="I223" i="44"/>
  <c r="I222" i="44"/>
  <c r="I221" i="44"/>
  <c r="I220" i="44"/>
  <c r="I219" i="44"/>
  <c r="I218" i="44"/>
  <c r="I217" i="44"/>
  <c r="I216" i="44"/>
  <c r="I215" i="44"/>
  <c r="I214" i="44"/>
  <c r="I213" i="44"/>
  <c r="I212" i="44"/>
  <c r="I211" i="44"/>
  <c r="I210" i="44"/>
  <c r="I209" i="44"/>
  <c r="I208" i="44"/>
  <c r="I207" i="44"/>
  <c r="I206" i="44"/>
  <c r="I205" i="44"/>
  <c r="I204" i="44"/>
  <c r="I203" i="44"/>
  <c r="I202" i="44"/>
  <c r="I201" i="44"/>
  <c r="I200" i="44"/>
  <c r="I199" i="44"/>
  <c r="I198" i="44"/>
  <c r="I197" i="44"/>
  <c r="I196" i="44"/>
  <c r="I195" i="44"/>
  <c r="I194" i="44"/>
  <c r="I193" i="44"/>
  <c r="I192" i="44"/>
  <c r="I191" i="44"/>
  <c r="I190" i="44"/>
  <c r="I189" i="44"/>
  <c r="I188" i="44"/>
  <c r="I187" i="44"/>
  <c r="I186" i="44"/>
  <c r="I185" i="44"/>
  <c r="I184" i="44"/>
  <c r="I183" i="44"/>
  <c r="I182" i="44"/>
  <c r="I181" i="44"/>
  <c r="I180" i="44"/>
  <c r="I179" i="44"/>
  <c r="I178" i="44"/>
  <c r="I177" i="44"/>
  <c r="I176" i="44"/>
  <c r="I175" i="44"/>
  <c r="I174" i="44"/>
  <c r="I173" i="44"/>
  <c r="I172" i="44"/>
  <c r="I171" i="44"/>
  <c r="I170" i="44"/>
  <c r="I169" i="44"/>
  <c r="I168" i="44"/>
  <c r="I167" i="44"/>
  <c r="I166" i="44"/>
  <c r="I165" i="44"/>
  <c r="I164" i="44"/>
  <c r="I163" i="44"/>
  <c r="I162" i="44"/>
  <c r="I161" i="44"/>
  <c r="I160" i="44"/>
  <c r="I159" i="44"/>
  <c r="I158" i="44"/>
  <c r="I157" i="44"/>
  <c r="I156" i="44"/>
  <c r="I155" i="44"/>
  <c r="I154" i="44"/>
  <c r="I153" i="44"/>
  <c r="I152" i="44"/>
  <c r="I151" i="44"/>
  <c r="I150" i="44"/>
  <c r="I149" i="44"/>
  <c r="I148" i="44"/>
  <c r="I147" i="44"/>
  <c r="I146" i="44"/>
  <c r="I145" i="44"/>
  <c r="I144" i="44"/>
  <c r="I143" i="44"/>
  <c r="I142" i="44"/>
  <c r="I141" i="44"/>
  <c r="I140" i="44"/>
  <c r="I139" i="44"/>
  <c r="I138" i="44"/>
  <c r="I137" i="44"/>
  <c r="I136" i="44"/>
  <c r="I135" i="44"/>
  <c r="I134" i="44"/>
  <c r="I133" i="44"/>
  <c r="I132" i="44"/>
  <c r="I131" i="44"/>
  <c r="I130" i="44"/>
  <c r="I127" i="44"/>
  <c r="I126" i="44"/>
  <c r="I125" i="44"/>
  <c r="I124" i="44"/>
  <c r="I123" i="44"/>
  <c r="I122" i="44"/>
  <c r="I121" i="44"/>
  <c r="I120" i="44"/>
  <c r="I119" i="44"/>
  <c r="I118" i="44"/>
  <c r="I117" i="44"/>
  <c r="I116" i="44"/>
  <c r="I115" i="44"/>
  <c r="I114" i="44"/>
  <c r="I113" i="44"/>
  <c r="I112" i="44"/>
  <c r="I111" i="44"/>
  <c r="I110" i="44"/>
  <c r="I109" i="44"/>
  <c r="I108" i="44"/>
  <c r="I107" i="44"/>
  <c r="I106" i="44"/>
  <c r="I105" i="44"/>
  <c r="I104" i="44"/>
  <c r="I103" i="44"/>
  <c r="I102" i="44"/>
  <c r="I101" i="44"/>
  <c r="I100" i="44"/>
  <c r="I99" i="44"/>
  <c r="I98" i="44"/>
  <c r="I97" i="44"/>
  <c r="I96" i="44"/>
  <c r="I95" i="44"/>
  <c r="I94" i="44"/>
  <c r="I93" i="44"/>
  <c r="I92" i="44"/>
  <c r="I91" i="44"/>
  <c r="I90" i="44"/>
  <c r="I89" i="44"/>
  <c r="I88" i="44"/>
  <c r="I87" i="44"/>
  <c r="I86" i="44"/>
  <c r="I85" i="44"/>
  <c r="I84" i="44"/>
  <c r="I83" i="44"/>
  <c r="I82" i="44"/>
  <c r="I81" i="44"/>
  <c r="I80" i="44"/>
  <c r="I79" i="44"/>
  <c r="I78" i="44"/>
  <c r="I77" i="44"/>
  <c r="I76" i="44"/>
  <c r="I75" i="44"/>
  <c r="I74" i="44"/>
  <c r="I73" i="44"/>
  <c r="I72" i="44"/>
  <c r="I71" i="44"/>
  <c r="I70" i="44"/>
  <c r="I69" i="44"/>
  <c r="I68" i="44"/>
  <c r="I67" i="44"/>
  <c r="I66" i="44"/>
  <c r="I65" i="44"/>
  <c r="I64" i="44"/>
  <c r="I63" i="44"/>
  <c r="I62" i="44"/>
  <c r="I61" i="44"/>
  <c r="I60" i="44"/>
  <c r="I59" i="44"/>
  <c r="I58" i="44"/>
  <c r="I57" i="44"/>
  <c r="I56" i="44"/>
  <c r="I55" i="44"/>
  <c r="I54" i="44"/>
  <c r="I53" i="44"/>
  <c r="I52" i="44"/>
  <c r="I51" i="44"/>
  <c r="I50" i="44"/>
  <c r="I49" i="44"/>
  <c r="I48" i="44"/>
  <c r="I47" i="44"/>
  <c r="I46" i="44"/>
  <c r="I45" i="44"/>
  <c r="I44" i="44"/>
  <c r="I43" i="44"/>
  <c r="I42" i="44"/>
  <c r="I41" i="44"/>
  <c r="I40" i="44"/>
  <c r="I39" i="44"/>
  <c r="I38" i="44"/>
  <c r="I37" i="44"/>
  <c r="I36" i="44"/>
  <c r="I35" i="44"/>
  <c r="I34" i="44"/>
  <c r="I33" i="44"/>
  <c r="I32" i="44"/>
  <c r="I31" i="44"/>
  <c r="I30" i="44"/>
  <c r="I29" i="44"/>
  <c r="I28" i="44"/>
  <c r="I27" i="44"/>
  <c r="I26" i="44"/>
  <c r="I25" i="44"/>
  <c r="I24" i="44"/>
  <c r="I23" i="44"/>
  <c r="I22" i="44"/>
  <c r="I21" i="44"/>
  <c r="I20" i="44"/>
  <c r="I19" i="44"/>
  <c r="I18" i="44"/>
  <c r="I17" i="44"/>
  <c r="I16" i="44"/>
  <c r="I15" i="44"/>
  <c r="I14" i="44"/>
  <c r="I11" i="44"/>
  <c r="I10" i="44"/>
  <c r="I9" i="44"/>
  <c r="I8" i="44"/>
  <c r="I7" i="44"/>
  <c r="I6" i="44"/>
  <c r="I5" i="44"/>
  <c r="I13" i="44"/>
  <c r="I12" i="44"/>
  <c r="C128" i="43" l="1"/>
  <c r="G128" i="43" s="1"/>
  <c r="Y128" i="43" s="1"/>
  <c r="C129" i="43"/>
  <c r="G129" i="43" s="1"/>
  <c r="M81" i="43"/>
  <c r="Y81" i="43" s="1"/>
  <c r="E258" i="43"/>
  <c r="I261" i="44"/>
  <c r="I259" i="44"/>
  <c r="I258" i="44"/>
  <c r="I257" i="44"/>
  <c r="X129" i="43" l="1"/>
  <c r="I260" i="44"/>
  <c r="Y129" i="43" l="1"/>
  <c r="G255" i="44"/>
  <c r="G254" i="44"/>
  <c r="C254" i="43" s="1"/>
  <c r="G254" i="43" s="1"/>
  <c r="Y254" i="43" s="1"/>
  <c r="G253" i="44"/>
  <c r="C253" i="43" s="1"/>
  <c r="G253" i="43" s="1"/>
  <c r="Y253" i="43" s="1"/>
  <c r="G252" i="44"/>
  <c r="C252" i="43" s="1"/>
  <c r="G252" i="43" s="1"/>
  <c r="Y252" i="43" s="1"/>
  <c r="G251" i="44"/>
  <c r="C251" i="43" s="1"/>
  <c r="G251" i="43" s="1"/>
  <c r="Y251" i="43" s="1"/>
  <c r="G250" i="44"/>
  <c r="C250" i="43" s="1"/>
  <c r="G250" i="43" s="1"/>
  <c r="Y250" i="43" s="1"/>
  <c r="G249" i="44"/>
  <c r="C249" i="43" s="1"/>
  <c r="G249" i="43" s="1"/>
  <c r="Y249" i="43" s="1"/>
  <c r="G248" i="44"/>
  <c r="G247" i="44"/>
  <c r="G246" i="44"/>
  <c r="G245" i="44"/>
  <c r="G244" i="44"/>
  <c r="G243" i="44"/>
  <c r="G242" i="44"/>
  <c r="G241" i="44"/>
  <c r="C241" i="43" s="1"/>
  <c r="G241" i="43" s="1"/>
  <c r="Y241" i="43" s="1"/>
  <c r="G240" i="44"/>
  <c r="C240" i="43" s="1"/>
  <c r="G240" i="43" s="1"/>
  <c r="Y240" i="43" s="1"/>
  <c r="G239" i="44"/>
  <c r="C239" i="43" s="1"/>
  <c r="G239" i="43" s="1"/>
  <c r="Y239" i="43" s="1"/>
  <c r="G238" i="44"/>
  <c r="C238" i="43" s="1"/>
  <c r="G238" i="43" s="1"/>
  <c r="Y238" i="43" s="1"/>
  <c r="G237" i="44"/>
  <c r="C237" i="43" s="1"/>
  <c r="G237" i="43" s="1"/>
  <c r="Y237" i="43" s="1"/>
  <c r="G236" i="44"/>
  <c r="G235" i="44"/>
  <c r="G234" i="44"/>
  <c r="C234" i="43" s="1"/>
  <c r="G234" i="43" s="1"/>
  <c r="Y234" i="43" s="1"/>
  <c r="G233" i="44"/>
  <c r="C233" i="43" s="1"/>
  <c r="G233" i="43" s="1"/>
  <c r="G232" i="44"/>
  <c r="C232" i="43" s="1"/>
  <c r="G232" i="43" s="1"/>
  <c r="G231" i="44"/>
  <c r="C231" i="43" s="1"/>
  <c r="G231" i="43" s="1"/>
  <c r="G230" i="44"/>
  <c r="G229" i="44"/>
  <c r="G228" i="44"/>
  <c r="G227" i="44"/>
  <c r="C227" i="43" s="1"/>
  <c r="G227" i="43" s="1"/>
  <c r="Y227" i="43" s="1"/>
  <c r="G226" i="44"/>
  <c r="C226" i="43" s="1"/>
  <c r="G226" i="43" s="1"/>
  <c r="Y226" i="43" s="1"/>
  <c r="G225" i="44"/>
  <c r="G224" i="44"/>
  <c r="G223" i="44"/>
  <c r="G222" i="44"/>
  <c r="G221" i="44"/>
  <c r="G220" i="44"/>
  <c r="G219" i="44"/>
  <c r="G218" i="44"/>
  <c r="G217" i="44"/>
  <c r="G216" i="44"/>
  <c r="G215" i="44"/>
  <c r="G214" i="44"/>
  <c r="C214" i="43" s="1"/>
  <c r="G214" i="43" s="1"/>
  <c r="Y214" i="43" s="1"/>
  <c r="G213" i="44"/>
  <c r="C213" i="43" s="1"/>
  <c r="G213" i="43" s="1"/>
  <c r="Y213" i="43" s="1"/>
  <c r="G212" i="44"/>
  <c r="C212" i="43" s="1"/>
  <c r="G212" i="43" s="1"/>
  <c r="Y212" i="43" s="1"/>
  <c r="G211" i="44"/>
  <c r="C211" i="43" s="1"/>
  <c r="G211" i="43" s="1"/>
  <c r="Y211" i="43" s="1"/>
  <c r="G210" i="44"/>
  <c r="G209" i="44"/>
  <c r="C209" i="43" s="1"/>
  <c r="G209" i="43" s="1"/>
  <c r="Y209" i="43" s="1"/>
  <c r="G208" i="44"/>
  <c r="C208" i="43" s="1"/>
  <c r="G208" i="43" s="1"/>
  <c r="Y208" i="43" s="1"/>
  <c r="G207" i="44"/>
  <c r="C207" i="43" s="1"/>
  <c r="G207" i="43" s="1"/>
  <c r="Y207" i="43" s="1"/>
  <c r="G206" i="44"/>
  <c r="G205" i="44"/>
  <c r="G204" i="44"/>
  <c r="G203" i="44"/>
  <c r="G202" i="44"/>
  <c r="C202" i="43" s="1"/>
  <c r="G202" i="43" s="1"/>
  <c r="Y202" i="43" s="1"/>
  <c r="G201" i="44"/>
  <c r="C201" i="43" s="1"/>
  <c r="G201" i="43" s="1"/>
  <c r="Y201" i="43" s="1"/>
  <c r="G200" i="44"/>
  <c r="G199" i="44"/>
  <c r="G198" i="44"/>
  <c r="G197" i="44"/>
  <c r="C197" i="43" s="1"/>
  <c r="G197" i="43" s="1"/>
  <c r="Y197" i="43" s="1"/>
  <c r="G196" i="44"/>
  <c r="C196" i="43" s="1"/>
  <c r="G196" i="43" s="1"/>
  <c r="Y196" i="43" s="1"/>
  <c r="G195" i="44"/>
  <c r="C195" i="43" s="1"/>
  <c r="G195" i="43" s="1"/>
  <c r="Y195" i="43" s="1"/>
  <c r="G194" i="44"/>
  <c r="C194" i="43" s="1"/>
  <c r="G194" i="43" s="1"/>
  <c r="G193" i="44"/>
  <c r="C193" i="43" s="1"/>
  <c r="G193" i="43" s="1"/>
  <c r="G192" i="44"/>
  <c r="C192" i="43" s="1"/>
  <c r="G192" i="43" s="1"/>
  <c r="G191" i="44"/>
  <c r="G190" i="44"/>
  <c r="G189" i="44"/>
  <c r="G188" i="44"/>
  <c r="G187" i="44"/>
  <c r="C187" i="43" s="1"/>
  <c r="G187" i="43" s="1"/>
  <c r="G186" i="44"/>
  <c r="C186" i="43" s="1"/>
  <c r="G186" i="43" s="1"/>
  <c r="Y186" i="43" s="1"/>
  <c r="G185" i="44"/>
  <c r="C185" i="43" s="1"/>
  <c r="G185" i="43" s="1"/>
  <c r="Y185" i="43" s="1"/>
  <c r="G184" i="44"/>
  <c r="C184" i="43" s="1"/>
  <c r="G184" i="43" s="1"/>
  <c r="Y184" i="43" s="1"/>
  <c r="G183" i="44"/>
  <c r="G182" i="44"/>
  <c r="G181" i="44"/>
  <c r="G180" i="44"/>
  <c r="C180" i="43" s="1"/>
  <c r="G180" i="43" s="1"/>
  <c r="Y180" i="43" s="1"/>
  <c r="G179" i="44"/>
  <c r="C179" i="43" s="1"/>
  <c r="G179" i="43" s="1"/>
  <c r="Y179" i="43" s="1"/>
  <c r="G178" i="44"/>
  <c r="C178" i="43" s="1"/>
  <c r="G178" i="43" s="1"/>
  <c r="Y178" i="43" s="1"/>
  <c r="G177" i="44"/>
  <c r="C177" i="43" s="1"/>
  <c r="G177" i="43" s="1"/>
  <c r="Y177" i="43" s="1"/>
  <c r="G176" i="44"/>
  <c r="G175" i="44"/>
  <c r="G174" i="44"/>
  <c r="G173" i="44"/>
  <c r="C173" i="43" s="1"/>
  <c r="G173" i="43" s="1"/>
  <c r="Y173" i="43" s="1"/>
  <c r="G172" i="44"/>
  <c r="G171" i="44"/>
  <c r="G170" i="44"/>
  <c r="C170" i="43" s="1"/>
  <c r="G170" i="43" s="1"/>
  <c r="Y170" i="43" s="1"/>
  <c r="G169" i="44"/>
  <c r="G168" i="44"/>
  <c r="G167" i="44"/>
  <c r="G166" i="44"/>
  <c r="G165" i="44"/>
  <c r="G164" i="44"/>
  <c r="C164" i="43" s="1"/>
  <c r="G164" i="43" s="1"/>
  <c r="Y164" i="43" s="1"/>
  <c r="G163" i="44"/>
  <c r="G162" i="44"/>
  <c r="C162" i="43" s="1"/>
  <c r="G162" i="43" s="1"/>
  <c r="Y162" i="43" s="1"/>
  <c r="G161" i="44"/>
  <c r="C161" i="43" s="1"/>
  <c r="G161" i="43" s="1"/>
  <c r="Y161" i="43" s="1"/>
  <c r="G160" i="44"/>
  <c r="C160" i="43" s="1"/>
  <c r="G160" i="43" s="1"/>
  <c r="Y160" i="43" s="1"/>
  <c r="G159" i="44"/>
  <c r="G158" i="44"/>
  <c r="G157" i="44"/>
  <c r="C157" i="43" s="1"/>
  <c r="G157" i="43" s="1"/>
  <c r="Y157" i="43" s="1"/>
  <c r="G156" i="44"/>
  <c r="G155" i="44"/>
  <c r="C155" i="43" s="1"/>
  <c r="G155" i="43" s="1"/>
  <c r="Y155" i="43" s="1"/>
  <c r="G154" i="44"/>
  <c r="C154" i="43" s="1"/>
  <c r="G154" i="43" s="1"/>
  <c r="Y154" i="43" s="1"/>
  <c r="G153" i="44"/>
  <c r="C153" i="43" s="1"/>
  <c r="G153" i="43" s="1"/>
  <c r="Y153" i="43" s="1"/>
  <c r="G152" i="44"/>
  <c r="G151" i="44"/>
  <c r="C151" i="43" s="1"/>
  <c r="G151" i="43" s="1"/>
  <c r="Y151" i="43" s="1"/>
  <c r="G150" i="44"/>
  <c r="C150" i="43" s="1"/>
  <c r="G150" i="43" s="1"/>
  <c r="G149" i="44"/>
  <c r="C149" i="43" s="1"/>
  <c r="G149" i="43" s="1"/>
  <c r="Y149" i="43" s="1"/>
  <c r="G148" i="44"/>
  <c r="C148" i="43" s="1"/>
  <c r="G148" i="43" s="1"/>
  <c r="Y148" i="43" s="1"/>
  <c r="G147" i="44"/>
  <c r="C147" i="43" s="1"/>
  <c r="G147" i="43" s="1"/>
  <c r="Y147" i="43" s="1"/>
  <c r="G146" i="44"/>
  <c r="C146" i="43" s="1"/>
  <c r="G146" i="43" s="1"/>
  <c r="Y146" i="43" s="1"/>
  <c r="G145" i="44"/>
  <c r="G144" i="44"/>
  <c r="C144" i="43" s="1"/>
  <c r="G144" i="43" s="1"/>
  <c r="Y144" i="43" s="1"/>
  <c r="G143" i="44"/>
  <c r="C143" i="43" s="1"/>
  <c r="G143" i="43" s="1"/>
  <c r="Y143" i="43" s="1"/>
  <c r="G142" i="44"/>
  <c r="C142" i="43" s="1"/>
  <c r="G142" i="43" s="1"/>
  <c r="Y142" i="43" s="1"/>
  <c r="G141" i="44"/>
  <c r="C141" i="43" s="1"/>
  <c r="G141" i="43" s="1"/>
  <c r="Y141" i="43" s="1"/>
  <c r="G140" i="44"/>
  <c r="C140" i="43" s="1"/>
  <c r="G140" i="43" s="1"/>
  <c r="Y140" i="43" s="1"/>
  <c r="G139" i="44"/>
  <c r="C139" i="43" s="1"/>
  <c r="G139" i="43" s="1"/>
  <c r="Y139" i="43" s="1"/>
  <c r="G138" i="44"/>
  <c r="G137" i="44"/>
  <c r="G136" i="44"/>
  <c r="G135" i="44"/>
  <c r="C135" i="43" s="1"/>
  <c r="G135" i="43" s="1"/>
  <c r="Y135" i="43" s="1"/>
  <c r="G134" i="44"/>
  <c r="C134" i="43" s="1"/>
  <c r="G134" i="43" s="1"/>
  <c r="Y134" i="43" s="1"/>
  <c r="G133" i="44"/>
  <c r="C133" i="43" s="1"/>
  <c r="G133" i="43" s="1"/>
  <c r="Y133" i="43" s="1"/>
  <c r="G132" i="44"/>
  <c r="G131" i="44"/>
  <c r="C131" i="43" s="1"/>
  <c r="G131" i="43" s="1"/>
  <c r="Y131" i="43" s="1"/>
  <c r="G130" i="44"/>
  <c r="G127" i="44"/>
  <c r="C127" i="43" s="1"/>
  <c r="G127" i="43" s="1"/>
  <c r="Y127" i="43" s="1"/>
  <c r="G126" i="44"/>
  <c r="G125" i="44"/>
  <c r="C125" i="43" s="1"/>
  <c r="G125" i="43" s="1"/>
  <c r="Y125" i="43" s="1"/>
  <c r="G124" i="44"/>
  <c r="C124" i="43" s="1"/>
  <c r="G124" i="43" s="1"/>
  <c r="Y124" i="43" s="1"/>
  <c r="G123" i="44"/>
  <c r="C123" i="43" s="1"/>
  <c r="G123" i="43" s="1"/>
  <c r="Y123" i="43" s="1"/>
  <c r="G122" i="44"/>
  <c r="G121" i="44"/>
  <c r="C121" i="43" s="1"/>
  <c r="G121" i="43" s="1"/>
  <c r="Y121" i="43" s="1"/>
  <c r="G120" i="44"/>
  <c r="C120" i="43" s="1"/>
  <c r="G120" i="43" s="1"/>
  <c r="Y120" i="43" s="1"/>
  <c r="G119" i="44"/>
  <c r="C119" i="43" s="1"/>
  <c r="G119" i="43" s="1"/>
  <c r="Y119" i="43" s="1"/>
  <c r="G118" i="44"/>
  <c r="C118" i="43" s="1"/>
  <c r="G118" i="43" s="1"/>
  <c r="Y118" i="43" s="1"/>
  <c r="G117" i="44"/>
  <c r="C117" i="43" s="1"/>
  <c r="G117" i="43" s="1"/>
  <c r="Y117" i="43" s="1"/>
  <c r="G116" i="44"/>
  <c r="C116" i="43" s="1"/>
  <c r="G116" i="43" s="1"/>
  <c r="Y116" i="43" s="1"/>
  <c r="G115" i="44"/>
  <c r="C115" i="43" s="1"/>
  <c r="G115" i="43" s="1"/>
  <c r="G114" i="44"/>
  <c r="C114" i="43" s="1"/>
  <c r="G114" i="43" s="1"/>
  <c r="Y114" i="43" s="1"/>
  <c r="G113" i="44"/>
  <c r="C113" i="43" s="1"/>
  <c r="G113" i="43" s="1"/>
  <c r="Y113" i="43" s="1"/>
  <c r="G112" i="44"/>
  <c r="G111" i="44"/>
  <c r="C111" i="43" s="1"/>
  <c r="G111" i="43" s="1"/>
  <c r="Y111" i="43" s="1"/>
  <c r="G110" i="44"/>
  <c r="C110" i="43" s="1"/>
  <c r="G110" i="43" s="1"/>
  <c r="Y110" i="43" s="1"/>
  <c r="G109" i="44"/>
  <c r="C109" i="43" s="1"/>
  <c r="G109" i="43" s="1"/>
  <c r="Y109" i="43" s="1"/>
  <c r="G108" i="44"/>
  <c r="C108" i="43" s="1"/>
  <c r="G108" i="43" s="1"/>
  <c r="Y108" i="43" s="1"/>
  <c r="G107" i="44"/>
  <c r="C107" i="43" s="1"/>
  <c r="G107" i="43" s="1"/>
  <c r="Y107" i="43" s="1"/>
  <c r="G106" i="44"/>
  <c r="G105" i="44"/>
  <c r="C105" i="43" s="1"/>
  <c r="G105" i="43" s="1"/>
  <c r="Y105" i="43" s="1"/>
  <c r="G104" i="44"/>
  <c r="C104" i="43" s="1"/>
  <c r="G104" i="43" s="1"/>
  <c r="Y104" i="43" s="1"/>
  <c r="G103" i="44"/>
  <c r="C103" i="43" s="1"/>
  <c r="G103" i="43" s="1"/>
  <c r="Y103" i="43" s="1"/>
  <c r="G102" i="44"/>
  <c r="C102" i="43" s="1"/>
  <c r="G102" i="43" s="1"/>
  <c r="Y102" i="43" s="1"/>
  <c r="G101" i="44"/>
  <c r="C101" i="43" s="1"/>
  <c r="G101" i="43" s="1"/>
  <c r="Y101" i="43" s="1"/>
  <c r="G100" i="44"/>
  <c r="C100" i="43" s="1"/>
  <c r="G100" i="43" s="1"/>
  <c r="Y100" i="43" s="1"/>
  <c r="G99" i="44"/>
  <c r="C99" i="43" s="1"/>
  <c r="G99" i="43" s="1"/>
  <c r="Y99" i="43" s="1"/>
  <c r="G98" i="44"/>
  <c r="C98" i="43" s="1"/>
  <c r="G97" i="44"/>
  <c r="C97" i="43" s="1"/>
  <c r="G97" i="43" s="1"/>
  <c r="Y97" i="43" s="1"/>
  <c r="G96" i="44"/>
  <c r="C96" i="43" s="1"/>
  <c r="G96" i="43" s="1"/>
  <c r="Y96" i="43" s="1"/>
  <c r="G95" i="44"/>
  <c r="C95" i="43" s="1"/>
  <c r="G95" i="43" s="1"/>
  <c r="Y95" i="43" s="1"/>
  <c r="G94" i="44"/>
  <c r="C94" i="43" s="1"/>
  <c r="G94" i="43" s="1"/>
  <c r="Y94" i="43" s="1"/>
  <c r="G93" i="44"/>
  <c r="C93" i="43" s="1"/>
  <c r="G93" i="43" s="1"/>
  <c r="Y93" i="43" s="1"/>
  <c r="G92" i="44"/>
  <c r="C92" i="43" s="1"/>
  <c r="G92" i="43" s="1"/>
  <c r="Y92" i="43" s="1"/>
  <c r="G91" i="44"/>
  <c r="C91" i="43" s="1"/>
  <c r="G91" i="43" s="1"/>
  <c r="Y91" i="43" s="1"/>
  <c r="G90" i="44"/>
  <c r="C90" i="43" s="1"/>
  <c r="G90" i="43" s="1"/>
  <c r="Y90" i="43" s="1"/>
  <c r="G89" i="44"/>
  <c r="C89" i="43" s="1"/>
  <c r="G89" i="43" s="1"/>
  <c r="Y89" i="43" s="1"/>
  <c r="G88" i="44"/>
  <c r="C88" i="43" s="1"/>
  <c r="G88" i="43" s="1"/>
  <c r="Y88" i="43" s="1"/>
  <c r="G87" i="44"/>
  <c r="C87" i="43" s="1"/>
  <c r="G87" i="43" s="1"/>
  <c r="Y87" i="43" s="1"/>
  <c r="G86" i="44"/>
  <c r="C86" i="43" s="1"/>
  <c r="G86" i="43" s="1"/>
  <c r="Y86" i="43" s="1"/>
  <c r="G85" i="44"/>
  <c r="C85" i="43" s="1"/>
  <c r="G85" i="43" s="1"/>
  <c r="Y85" i="43" s="1"/>
  <c r="G84" i="44"/>
  <c r="C84" i="43" s="1"/>
  <c r="G84" i="43" s="1"/>
  <c r="Y84" i="43" s="1"/>
  <c r="G83" i="44"/>
  <c r="C83" i="43" s="1"/>
  <c r="G83" i="43" s="1"/>
  <c r="Y83" i="43" s="1"/>
  <c r="G82" i="44"/>
  <c r="C82" i="43" s="1"/>
  <c r="G82" i="43" s="1"/>
  <c r="Y82" i="43" s="1"/>
  <c r="G81" i="44"/>
  <c r="G80" i="44"/>
  <c r="C79" i="43" s="1"/>
  <c r="G79" i="43" s="1"/>
  <c r="Y79" i="43" s="1"/>
  <c r="G79" i="44"/>
  <c r="C78" i="43" s="1"/>
  <c r="G78" i="43" s="1"/>
  <c r="Y78" i="43" s="1"/>
  <c r="G78" i="44"/>
  <c r="C77" i="43" s="1"/>
  <c r="G77" i="43" s="1"/>
  <c r="Y77" i="43" s="1"/>
  <c r="G77" i="44"/>
  <c r="C76" i="43" s="1"/>
  <c r="G76" i="43" s="1"/>
  <c r="Y76" i="43" s="1"/>
  <c r="G76" i="44"/>
  <c r="C75" i="43" s="1"/>
  <c r="G75" i="43" s="1"/>
  <c r="G75" i="44"/>
  <c r="C74" i="43" s="1"/>
  <c r="G74" i="43" s="1"/>
  <c r="G74" i="44"/>
  <c r="C73" i="43" s="1"/>
  <c r="G73" i="43" s="1"/>
  <c r="Y73" i="43" s="1"/>
  <c r="G73" i="44"/>
  <c r="C72" i="43" s="1"/>
  <c r="G72" i="43" s="1"/>
  <c r="Y72" i="43" s="1"/>
  <c r="G72" i="44"/>
  <c r="C71" i="43" s="1"/>
  <c r="G71" i="43" s="1"/>
  <c r="Y71" i="43" s="1"/>
  <c r="G71" i="44"/>
  <c r="C70" i="43" s="1"/>
  <c r="G70" i="43" s="1"/>
  <c r="Y70" i="43" s="1"/>
  <c r="G70" i="44"/>
  <c r="G69" i="44"/>
  <c r="G68" i="44"/>
  <c r="G67" i="44"/>
  <c r="G66" i="44"/>
  <c r="G65" i="44"/>
  <c r="C64" i="43" s="1"/>
  <c r="G64" i="43" s="1"/>
  <c r="Y64" i="43" s="1"/>
  <c r="G64" i="44"/>
  <c r="C63" i="43" s="1"/>
  <c r="G63" i="43" s="1"/>
  <c r="Y63" i="43" s="1"/>
  <c r="G63" i="44"/>
  <c r="C62" i="43" s="1"/>
  <c r="G62" i="43" s="1"/>
  <c r="Y62" i="43" s="1"/>
  <c r="G62" i="44"/>
  <c r="C61" i="43" s="1"/>
  <c r="G61" i="43" s="1"/>
  <c r="Y61" i="43" s="1"/>
  <c r="G61" i="44"/>
  <c r="C60" i="43" s="1"/>
  <c r="G60" i="43" s="1"/>
  <c r="Y60" i="43" s="1"/>
  <c r="G60" i="44"/>
  <c r="G59" i="44"/>
  <c r="G58" i="44"/>
  <c r="C57" i="43" s="1"/>
  <c r="G57" i="43" s="1"/>
  <c r="Y57" i="43" s="1"/>
  <c r="G57" i="44"/>
  <c r="C56" i="43" s="1"/>
  <c r="G56" i="43" s="1"/>
  <c r="Y56" i="43" s="1"/>
  <c r="G56" i="44"/>
  <c r="C55" i="43" s="1"/>
  <c r="G55" i="43" s="1"/>
  <c r="Y55" i="43" s="1"/>
  <c r="G55" i="44"/>
  <c r="G54" i="44"/>
  <c r="G53" i="44"/>
  <c r="C52" i="43" s="1"/>
  <c r="G52" i="43" s="1"/>
  <c r="Y52" i="43" s="1"/>
  <c r="G52" i="44"/>
  <c r="C51" i="43" s="1"/>
  <c r="G51" i="43" s="1"/>
  <c r="Y51" i="43" s="1"/>
  <c r="G51" i="44"/>
  <c r="C50" i="43" s="1"/>
  <c r="G50" i="43" s="1"/>
  <c r="Y50" i="43" s="1"/>
  <c r="G50" i="44"/>
  <c r="C49" i="43" s="1"/>
  <c r="G49" i="43" s="1"/>
  <c r="Y49" i="43" s="1"/>
  <c r="G49" i="44"/>
  <c r="C48" i="43" s="1"/>
  <c r="G48" i="43" s="1"/>
  <c r="Y48" i="43" s="1"/>
  <c r="G48" i="44"/>
  <c r="C47" i="43" s="1"/>
  <c r="G47" i="44"/>
  <c r="G46" i="44"/>
  <c r="C45" i="43" s="1"/>
  <c r="G45" i="43" s="1"/>
  <c r="G45" i="44"/>
  <c r="C44" i="43" s="1"/>
  <c r="G44" i="43" s="1"/>
  <c r="Y44" i="43" s="1"/>
  <c r="G44" i="44"/>
  <c r="C43" i="43" s="1"/>
  <c r="G43" i="43" s="1"/>
  <c r="Y43" i="43" s="1"/>
  <c r="G43" i="44"/>
  <c r="C42" i="43" s="1"/>
  <c r="G42" i="43" s="1"/>
  <c r="Y42" i="43" s="1"/>
  <c r="G42" i="44"/>
  <c r="C41" i="43" s="1"/>
  <c r="G41" i="43" s="1"/>
  <c r="Y41" i="43" s="1"/>
  <c r="G41" i="44"/>
  <c r="C40" i="43" s="1"/>
  <c r="G40" i="43" s="1"/>
  <c r="Y40" i="43" s="1"/>
  <c r="G40" i="44"/>
  <c r="C39" i="43" s="1"/>
  <c r="G39" i="43" s="1"/>
  <c r="Y39" i="43" s="1"/>
  <c r="G39" i="44"/>
  <c r="C38" i="43" s="1"/>
  <c r="G38" i="43" s="1"/>
  <c r="G38" i="44"/>
  <c r="C37" i="43" s="1"/>
  <c r="G37" i="43" s="1"/>
  <c r="Y37" i="43" s="1"/>
  <c r="G37" i="44"/>
  <c r="C36" i="43" s="1"/>
  <c r="G36" i="43" s="1"/>
  <c r="Y36" i="43" s="1"/>
  <c r="G36" i="44"/>
  <c r="C35" i="43" s="1"/>
  <c r="G35" i="43" s="1"/>
  <c r="Y35" i="43" s="1"/>
  <c r="G35" i="44"/>
  <c r="C34" i="43" s="1"/>
  <c r="G34" i="43" s="1"/>
  <c r="Y34" i="43" s="1"/>
  <c r="G34" i="44"/>
  <c r="C33" i="43" s="1"/>
  <c r="G33" i="43" s="1"/>
  <c r="Y33" i="43" s="1"/>
  <c r="G33" i="44"/>
  <c r="C32" i="43" s="1"/>
  <c r="G32" i="43" s="1"/>
  <c r="G32" i="44"/>
  <c r="C31" i="43" s="1"/>
  <c r="G31" i="43" s="1"/>
  <c r="Y31" i="43" s="1"/>
  <c r="G31" i="44"/>
  <c r="C30" i="43" s="1"/>
  <c r="G30" i="43" s="1"/>
  <c r="Y30" i="43" s="1"/>
  <c r="G30" i="44"/>
  <c r="C29" i="43" s="1"/>
  <c r="G29" i="43" s="1"/>
  <c r="G29" i="44"/>
  <c r="C28" i="43" s="1"/>
  <c r="G28" i="43" s="1"/>
  <c r="Y28" i="43" s="1"/>
  <c r="G28" i="44"/>
  <c r="C27" i="43" s="1"/>
  <c r="G27" i="43" s="1"/>
  <c r="Y27" i="43" s="1"/>
  <c r="G27" i="44"/>
  <c r="C26" i="43" s="1"/>
  <c r="G26" i="43" s="1"/>
  <c r="Y26" i="43" s="1"/>
  <c r="G26" i="44"/>
  <c r="C25" i="43" s="1"/>
  <c r="G25" i="43" s="1"/>
  <c r="Y25" i="43" s="1"/>
  <c r="G25" i="44"/>
  <c r="C24" i="43" s="1"/>
  <c r="G24" i="43" s="1"/>
  <c r="Y24" i="43" s="1"/>
  <c r="G24" i="44"/>
  <c r="G23" i="44"/>
  <c r="C22" i="43" s="1"/>
  <c r="G22" i="43" s="1"/>
  <c r="Y22" i="43" s="1"/>
  <c r="G22" i="44"/>
  <c r="C21" i="43" s="1"/>
  <c r="G21" i="43" s="1"/>
  <c r="Y21" i="43" s="1"/>
  <c r="G21" i="44"/>
  <c r="C20" i="43" s="1"/>
  <c r="G20" i="43" s="1"/>
  <c r="Y20" i="43" s="1"/>
  <c r="G20" i="44"/>
  <c r="C19" i="43" s="1"/>
  <c r="G19" i="43" s="1"/>
  <c r="Y19" i="43" s="1"/>
  <c r="G19" i="44"/>
  <c r="G18" i="44"/>
  <c r="C17" i="43" s="1"/>
  <c r="G17" i="43" s="1"/>
  <c r="Y17" i="43" s="1"/>
  <c r="G17" i="44"/>
  <c r="C16" i="43" s="1"/>
  <c r="G16" i="43" s="1"/>
  <c r="Y16" i="43" s="1"/>
  <c r="G16" i="44"/>
  <c r="C15" i="43" s="1"/>
  <c r="G15" i="43" s="1"/>
  <c r="Y15" i="43" s="1"/>
  <c r="G15" i="44"/>
  <c r="C14" i="43" s="1"/>
  <c r="G14" i="43" s="1"/>
  <c r="Y14" i="43" s="1"/>
  <c r="G14" i="44"/>
  <c r="C13" i="43" s="1"/>
  <c r="G13" i="43" s="1"/>
  <c r="Y13" i="43" s="1"/>
  <c r="G13" i="44"/>
  <c r="G12" i="44"/>
  <c r="C11" i="43" s="1"/>
  <c r="G11" i="43" s="1"/>
  <c r="Y11" i="43" s="1"/>
  <c r="G11" i="44"/>
  <c r="C10" i="43" s="1"/>
  <c r="G10" i="43" s="1"/>
  <c r="Y10" i="43" s="1"/>
  <c r="G10" i="44"/>
  <c r="G9" i="44"/>
  <c r="G8" i="44"/>
  <c r="C7" i="43" s="1"/>
  <c r="G7" i="43" s="1"/>
  <c r="Y7" i="43" s="1"/>
  <c r="G7" i="44"/>
  <c r="C6" i="43" s="1"/>
  <c r="G6" i="43" s="1"/>
  <c r="Y6" i="43" s="1"/>
  <c r="G6" i="44"/>
  <c r="C5" i="43" s="1"/>
  <c r="G5" i="44"/>
  <c r="M16" i="44"/>
  <c r="K16" i="44"/>
  <c r="M15" i="44"/>
  <c r="K15" i="44"/>
  <c r="M14" i="44"/>
  <c r="K14" i="44"/>
  <c r="M64" i="44"/>
  <c r="K64" i="44"/>
  <c r="M63" i="44"/>
  <c r="K63" i="44"/>
  <c r="K62" i="44"/>
  <c r="M61" i="44"/>
  <c r="K61" i="44"/>
  <c r="M60" i="44"/>
  <c r="K60" i="44"/>
  <c r="M59" i="44"/>
  <c r="K59" i="44"/>
  <c r="M58" i="44"/>
  <c r="K58" i="44"/>
  <c r="M57" i="44"/>
  <c r="K57" i="44"/>
  <c r="M56" i="44"/>
  <c r="K56" i="44"/>
  <c r="K55" i="44"/>
  <c r="K54" i="44"/>
  <c r="K53" i="44"/>
  <c r="K52" i="44"/>
  <c r="M51" i="44"/>
  <c r="K51" i="44"/>
  <c r="M50" i="44"/>
  <c r="K50" i="44"/>
  <c r="M47" i="44"/>
  <c r="K47" i="44"/>
  <c r="M46" i="44"/>
  <c r="K46" i="44"/>
  <c r="M42" i="44"/>
  <c r="K42" i="44"/>
  <c r="M41" i="44"/>
  <c r="K41" i="44"/>
  <c r="M39" i="44"/>
  <c r="M37" i="44"/>
  <c r="K37" i="44"/>
  <c r="M35" i="44"/>
  <c r="K35" i="44"/>
  <c r="M33" i="44"/>
  <c r="K33" i="44"/>
  <c r="M32" i="44"/>
  <c r="K32" i="44"/>
  <c r="M30" i="44"/>
  <c r="K30" i="44"/>
  <c r="M27" i="44"/>
  <c r="K27" i="44"/>
  <c r="M26" i="44"/>
  <c r="K26" i="44"/>
  <c r="M25" i="44"/>
  <c r="K25" i="44"/>
  <c r="M23" i="44"/>
  <c r="K23" i="44"/>
  <c r="M22" i="44"/>
  <c r="K22" i="44"/>
  <c r="M21" i="44"/>
  <c r="K21" i="44"/>
  <c r="M20" i="44"/>
  <c r="K20" i="44"/>
  <c r="M19" i="44"/>
  <c r="K19" i="44"/>
  <c r="M18" i="44"/>
  <c r="K18" i="44"/>
  <c r="M112" i="44"/>
  <c r="K112" i="44"/>
  <c r="M111" i="44"/>
  <c r="K111" i="44"/>
  <c r="K110" i="44"/>
  <c r="M109" i="44"/>
  <c r="K109" i="44"/>
  <c r="M108" i="44"/>
  <c r="K108" i="44"/>
  <c r="M107" i="44"/>
  <c r="K107" i="44"/>
  <c r="M106" i="44"/>
  <c r="K106" i="44"/>
  <c r="M105" i="44"/>
  <c r="K105" i="44"/>
  <c r="M104" i="44"/>
  <c r="K104" i="44"/>
  <c r="K103" i="44"/>
  <c r="K102" i="44"/>
  <c r="K101" i="44"/>
  <c r="K100" i="44"/>
  <c r="M99" i="44"/>
  <c r="K99" i="44"/>
  <c r="M98" i="44"/>
  <c r="K98" i="44"/>
  <c r="M95" i="44"/>
  <c r="K95" i="44"/>
  <c r="M94" i="44"/>
  <c r="K94" i="44"/>
  <c r="M90" i="44"/>
  <c r="K90" i="44"/>
  <c r="M89" i="44"/>
  <c r="K89" i="44"/>
  <c r="M87" i="44"/>
  <c r="K87" i="44"/>
  <c r="M85" i="44"/>
  <c r="K85" i="44"/>
  <c r="M83" i="44"/>
  <c r="K83" i="44"/>
  <c r="M81" i="44"/>
  <c r="K81" i="44"/>
  <c r="M80" i="44"/>
  <c r="K80" i="44"/>
  <c r="M78" i="44"/>
  <c r="K78" i="44"/>
  <c r="M75" i="44"/>
  <c r="K75" i="44"/>
  <c r="M74" i="44"/>
  <c r="K74" i="44"/>
  <c r="M73" i="44"/>
  <c r="K73" i="44"/>
  <c r="M71" i="44"/>
  <c r="K71" i="44"/>
  <c r="M70" i="44"/>
  <c r="K70" i="44"/>
  <c r="M69" i="44"/>
  <c r="K69" i="44"/>
  <c r="M68" i="44"/>
  <c r="K68" i="44"/>
  <c r="M67" i="44"/>
  <c r="K67" i="44"/>
  <c r="M66" i="44"/>
  <c r="K66" i="44"/>
  <c r="C145" i="43" l="1"/>
  <c r="G145" i="43" s="1"/>
  <c r="C255" i="43"/>
  <c r="C152" i="43"/>
  <c r="G152" i="43" s="1"/>
  <c r="C242" i="43"/>
  <c r="G242" i="43" s="1"/>
  <c r="C169" i="43"/>
  <c r="G169" i="43" s="1"/>
  <c r="C210" i="43"/>
  <c r="C218" i="43"/>
  <c r="G218" i="43" s="1"/>
  <c r="C219" i="43"/>
  <c r="G219" i="43" s="1"/>
  <c r="M219" i="43" s="1"/>
  <c r="Y219" i="43" s="1"/>
  <c r="C188" i="43"/>
  <c r="G188" i="43" s="1"/>
  <c r="C204" i="43"/>
  <c r="G204" i="43" s="1"/>
  <c r="C220" i="43"/>
  <c r="G220" i="43" s="1"/>
  <c r="C244" i="43"/>
  <c r="M244" i="43" s="1"/>
  <c r="C165" i="43"/>
  <c r="G165" i="43" s="1"/>
  <c r="C189" i="43"/>
  <c r="G189" i="43" s="1"/>
  <c r="C221" i="43"/>
  <c r="G221" i="43" s="1"/>
  <c r="C245" i="43"/>
  <c r="G245" i="43" s="1"/>
  <c r="C225" i="43"/>
  <c r="G225" i="43" s="1"/>
  <c r="C166" i="43"/>
  <c r="G166" i="43" s="1"/>
  <c r="C174" i="43"/>
  <c r="G174" i="43" s="1"/>
  <c r="C182" i="43"/>
  <c r="G182" i="43" s="1"/>
  <c r="J182" i="43" s="1"/>
  <c r="Y182" i="43" s="1"/>
  <c r="C246" i="43"/>
  <c r="G246" i="43" s="1"/>
  <c r="C167" i="43"/>
  <c r="G167" i="43" s="1"/>
  <c r="J167" i="43" s="1"/>
  <c r="Y167" i="43" s="1"/>
  <c r="C175" i="43"/>
  <c r="G175" i="43" s="1"/>
  <c r="J175" i="43" s="1"/>
  <c r="Y175" i="43" s="1"/>
  <c r="C183" i="43"/>
  <c r="G183" i="43" s="1"/>
  <c r="C199" i="43"/>
  <c r="G199" i="43" s="1"/>
  <c r="M199" i="43" s="1"/>
  <c r="Y199" i="43" s="1"/>
  <c r="C215" i="43"/>
  <c r="G215" i="43" s="1"/>
  <c r="M215" i="43" s="1"/>
  <c r="Y215" i="43" s="1"/>
  <c r="C223" i="43"/>
  <c r="G223" i="43" s="1"/>
  <c r="M223" i="43" s="1"/>
  <c r="Y223" i="43" s="1"/>
  <c r="C217" i="43"/>
  <c r="G217" i="43" s="1"/>
  <c r="C168" i="43"/>
  <c r="G168" i="43" s="1"/>
  <c r="C176" i="43"/>
  <c r="G176" i="43" s="1"/>
  <c r="M176" i="43" s="1"/>
  <c r="Y176" i="43" s="1"/>
  <c r="C216" i="43"/>
  <c r="G216" i="43" s="1"/>
  <c r="M216" i="43" s="1"/>
  <c r="Y216" i="43" s="1"/>
  <c r="C224" i="43"/>
  <c r="G224" i="43" s="1"/>
  <c r="C248" i="43"/>
  <c r="G248" i="43" s="1"/>
  <c r="C112" i="43"/>
  <c r="G112" i="43" s="1"/>
  <c r="Q112" i="43" s="1"/>
  <c r="Y112" i="43" s="1"/>
  <c r="C106" i="43"/>
  <c r="G106" i="43" s="1"/>
  <c r="H106" i="43" s="1"/>
  <c r="Y106" i="43" s="1"/>
  <c r="C53" i="43"/>
  <c r="G53" i="43" s="1"/>
  <c r="C65" i="43"/>
  <c r="G65" i="43" s="1"/>
  <c r="M65" i="43" s="1"/>
  <c r="Y65" i="43" s="1"/>
  <c r="C58" i="43"/>
  <c r="G58" i="43" s="1"/>
  <c r="Y58" i="43" s="1"/>
  <c r="C66" i="43"/>
  <c r="G66" i="43" s="1"/>
  <c r="C80" i="43"/>
  <c r="G80" i="43" s="1"/>
  <c r="C67" i="43"/>
  <c r="G67" i="43" s="1"/>
  <c r="J67" i="43" s="1"/>
  <c r="Y67" i="43" s="1"/>
  <c r="C23" i="43"/>
  <c r="G23" i="43" s="1"/>
  <c r="M23" i="43" s="1"/>
  <c r="Y23" i="43" s="1"/>
  <c r="C18" i="43"/>
  <c r="G18" i="43" s="1"/>
  <c r="H18" i="43" s="1"/>
  <c r="Y18" i="43" s="1"/>
  <c r="C12" i="43"/>
  <c r="G12" i="43" s="1"/>
  <c r="Y12" i="43" s="1"/>
  <c r="C235" i="43"/>
  <c r="G235" i="43" s="1"/>
  <c r="X235" i="43" s="1"/>
  <c r="C236" i="43"/>
  <c r="G236" i="43" s="1"/>
  <c r="X236" i="43" s="1"/>
  <c r="Y236" i="43" s="1"/>
  <c r="G210" i="43"/>
  <c r="M210" i="43"/>
  <c r="C163" i="43"/>
  <c r="G163" i="43" s="1"/>
  <c r="Y163" i="43" s="1"/>
  <c r="C9" i="43"/>
  <c r="G9" i="43" s="1"/>
  <c r="Y9" i="43" s="1"/>
  <c r="D258" i="43"/>
  <c r="G98" i="43"/>
  <c r="Y98" i="43" s="1"/>
  <c r="C122" i="43"/>
  <c r="G122" i="43" s="1"/>
  <c r="C132" i="43"/>
  <c r="G132" i="43" s="1"/>
  <c r="Y132" i="43" s="1"/>
  <c r="C156" i="43"/>
  <c r="G156" i="43" s="1"/>
  <c r="Y156" i="43" s="1"/>
  <c r="C172" i="43"/>
  <c r="G172" i="43" s="1"/>
  <c r="Y172" i="43" s="1"/>
  <c r="M188" i="43"/>
  <c r="Y188" i="43" s="1"/>
  <c r="M204" i="43"/>
  <c r="Y204" i="43" s="1"/>
  <c r="M220" i="43"/>
  <c r="Y220" i="43" s="1"/>
  <c r="C228" i="43"/>
  <c r="G228" i="43" s="1"/>
  <c r="Y228" i="43" s="1"/>
  <c r="G47" i="43"/>
  <c r="Y47" i="43" s="1"/>
  <c r="M187" i="43"/>
  <c r="Y187" i="43" s="1"/>
  <c r="M74" i="43"/>
  <c r="Y74" i="43" s="1"/>
  <c r="Q115" i="43"/>
  <c r="Y115" i="43" s="1"/>
  <c r="J165" i="43"/>
  <c r="Y165" i="43" s="1"/>
  <c r="C181" i="43"/>
  <c r="G181" i="43" s="1"/>
  <c r="M189" i="43"/>
  <c r="Y189" i="43" s="1"/>
  <c r="C205" i="43"/>
  <c r="G205" i="43" s="1"/>
  <c r="M221" i="43"/>
  <c r="Y221" i="43" s="1"/>
  <c r="C229" i="43"/>
  <c r="G229" i="43" s="1"/>
  <c r="Y229" i="43" s="1"/>
  <c r="M194" i="43"/>
  <c r="Y194" i="43" s="1"/>
  <c r="C203" i="43"/>
  <c r="G203" i="43" s="1"/>
  <c r="Y203" i="43" s="1"/>
  <c r="C243" i="43"/>
  <c r="G243" i="43" s="1"/>
  <c r="Y243" i="43" s="1"/>
  <c r="C59" i="43"/>
  <c r="G59" i="43" s="1"/>
  <c r="M59" i="43" s="1"/>
  <c r="M75" i="43"/>
  <c r="Y75" i="43" s="1"/>
  <c r="Q150" i="43"/>
  <c r="Y150" i="43" s="1"/>
  <c r="C158" i="43"/>
  <c r="G158" i="43" s="1"/>
  <c r="M158" i="43" s="1"/>
  <c r="J166" i="43"/>
  <c r="Y166" i="43" s="1"/>
  <c r="M174" i="43"/>
  <c r="Y174" i="43" s="1"/>
  <c r="C190" i="43"/>
  <c r="G190" i="43" s="1"/>
  <c r="C198" i="43"/>
  <c r="G198" i="43" s="1"/>
  <c r="Y198" i="43" s="1"/>
  <c r="C206" i="43"/>
  <c r="G206" i="43" s="1"/>
  <c r="Y206" i="43" s="1"/>
  <c r="C222" i="43"/>
  <c r="G222" i="43" s="1"/>
  <c r="C230" i="43"/>
  <c r="G230" i="43" s="1"/>
  <c r="Y230" i="43" s="1"/>
  <c r="M246" i="43"/>
  <c r="C130" i="43"/>
  <c r="G130" i="43" s="1"/>
  <c r="Y130" i="43" s="1"/>
  <c r="M218" i="43"/>
  <c r="Y218" i="43" s="1"/>
  <c r="Q32" i="43"/>
  <c r="Y32" i="43" s="1"/>
  <c r="C68" i="43"/>
  <c r="G68" i="43" s="1"/>
  <c r="J68" i="43" s="1"/>
  <c r="C159" i="43"/>
  <c r="G159" i="43" s="1"/>
  <c r="M159" i="43" s="1"/>
  <c r="J183" i="43"/>
  <c r="Y183" i="43" s="1"/>
  <c r="C191" i="43"/>
  <c r="G191" i="43" s="1"/>
  <c r="M231" i="43"/>
  <c r="Y231" i="43" s="1"/>
  <c r="C247" i="43"/>
  <c r="G247" i="43" s="1"/>
  <c r="Y247" i="43" s="1"/>
  <c r="M255" i="43"/>
  <c r="G255" i="43"/>
  <c r="C138" i="43"/>
  <c r="G138" i="43" s="1"/>
  <c r="Y138" i="43" s="1"/>
  <c r="C8" i="43"/>
  <c r="G8" i="43" s="1"/>
  <c r="Y8" i="43" s="1"/>
  <c r="G5" i="43"/>
  <c r="Y5" i="43" s="1"/>
  <c r="Q29" i="43"/>
  <c r="Y29" i="43" s="1"/>
  <c r="M45" i="43"/>
  <c r="Y45" i="43" s="1"/>
  <c r="C69" i="43"/>
  <c r="G69" i="43" s="1"/>
  <c r="J69" i="43" s="1"/>
  <c r="C126" i="43"/>
  <c r="G126" i="43" s="1"/>
  <c r="Y126" i="43" s="1"/>
  <c r="C136" i="43"/>
  <c r="G136" i="43" s="1"/>
  <c r="M136" i="43" s="1"/>
  <c r="Q152" i="43"/>
  <c r="Y152" i="43" s="1"/>
  <c r="J168" i="43"/>
  <c r="Y168" i="43" s="1"/>
  <c r="M192" i="43"/>
  <c r="Y192" i="43" s="1"/>
  <c r="C200" i="43"/>
  <c r="G200" i="43" s="1"/>
  <c r="Y200" i="43" s="1"/>
  <c r="M224" i="43"/>
  <c r="Y224" i="43" s="1"/>
  <c r="M232" i="43"/>
  <c r="Y232" i="43" s="1"/>
  <c r="M248" i="43"/>
  <c r="M80" i="43"/>
  <c r="Y80" i="43" s="1"/>
  <c r="C171" i="43"/>
  <c r="G171" i="43" s="1"/>
  <c r="Y171" i="43" s="1"/>
  <c r="M38" i="43"/>
  <c r="Y38" i="43" s="1"/>
  <c r="C54" i="43"/>
  <c r="G54" i="43" s="1"/>
  <c r="H54" i="43" s="1"/>
  <c r="C137" i="43"/>
  <c r="G137" i="43" s="1"/>
  <c r="M137" i="43" s="1"/>
  <c r="H145" i="43"/>
  <c r="Y145" i="43" s="1"/>
  <c r="J169" i="43"/>
  <c r="Y169" i="43" s="1"/>
  <c r="M193" i="43"/>
  <c r="Y193" i="43" s="1"/>
  <c r="M217" i="43"/>
  <c r="Y217" i="43" s="1"/>
  <c r="M225" i="43"/>
  <c r="Y225" i="43" s="1"/>
  <c r="M233" i="43"/>
  <c r="Y233" i="43" s="1"/>
  <c r="M53" i="43"/>
  <c r="Y53" i="43" s="1"/>
  <c r="G262" i="44"/>
  <c r="G259" i="44"/>
  <c r="G261" i="44"/>
  <c r="G257" i="44"/>
  <c r="G258" i="44"/>
  <c r="M242" i="43" l="1"/>
  <c r="G244" i="43"/>
  <c r="M245" i="43"/>
  <c r="Y245" i="43"/>
  <c r="Y210" i="43"/>
  <c r="X258" i="43"/>
  <c r="Q258" i="43"/>
  <c r="Y242" i="43"/>
  <c r="Y159" i="43"/>
  <c r="M190" i="43"/>
  <c r="Y190" i="43" s="1"/>
  <c r="Y59" i="43"/>
  <c r="M205" i="43"/>
  <c r="Y205" i="43" s="1"/>
  <c r="Y235" i="43"/>
  <c r="C4" i="43"/>
  <c r="Y68" i="43"/>
  <c r="M222" i="43"/>
  <c r="Y222" i="43" s="1"/>
  <c r="R122" i="43"/>
  <c r="R258" i="43" s="1"/>
  <c r="Y137" i="43"/>
  <c r="Y54" i="43"/>
  <c r="Y248" i="43"/>
  <c r="Y69" i="43"/>
  <c r="Y255" i="43"/>
  <c r="C46" i="43"/>
  <c r="G46" i="43" s="1"/>
  <c r="Y46" i="43" s="1"/>
  <c r="M191" i="43"/>
  <c r="Y191" i="43" s="1"/>
  <c r="Y158" i="43"/>
  <c r="M181" i="43"/>
  <c r="Y181" i="43" s="1"/>
  <c r="Y136" i="43"/>
  <c r="J258" i="43"/>
  <c r="Y246" i="43"/>
  <c r="H258" i="43"/>
  <c r="Y244" i="43"/>
  <c r="M66" i="43"/>
  <c r="Y66" i="43" s="1"/>
  <c r="G263" i="44"/>
  <c r="G260" i="44"/>
  <c r="Y122" i="43" l="1"/>
  <c r="M258" i="43"/>
  <c r="C258" i="43"/>
  <c r="G4" i="43"/>
  <c r="K189" i="44"/>
  <c r="K188" i="44"/>
  <c r="K187" i="44"/>
  <c r="K186" i="44"/>
  <c r="M185" i="44"/>
  <c r="K185" i="44"/>
  <c r="M184" i="44"/>
  <c r="K184" i="44"/>
  <c r="M183" i="44"/>
  <c r="K183" i="44"/>
  <c r="M182" i="44"/>
  <c r="K182" i="44"/>
  <c r="M181" i="44"/>
  <c r="K181" i="44"/>
  <c r="M180" i="44"/>
  <c r="K180" i="44"/>
  <c r="M179" i="44"/>
  <c r="K179" i="44"/>
  <c r="M178" i="44"/>
  <c r="K178" i="44"/>
  <c r="M177" i="44"/>
  <c r="K177" i="44"/>
  <c r="M176" i="44"/>
  <c r="K176" i="44"/>
  <c r="K175" i="44"/>
  <c r="K174" i="44"/>
  <c r="K173" i="44"/>
  <c r="M172" i="44"/>
  <c r="K172" i="44"/>
  <c r="M171" i="44"/>
  <c r="K171" i="44"/>
  <c r="M170" i="44"/>
  <c r="K170" i="44"/>
  <c r="M169" i="44"/>
  <c r="K169" i="44"/>
  <c r="K168" i="44"/>
  <c r="M167" i="44"/>
  <c r="K167" i="44"/>
  <c r="M166" i="44"/>
  <c r="K166" i="44"/>
  <c r="K165" i="44"/>
  <c r="M164" i="44"/>
  <c r="K164" i="44"/>
  <c r="M163" i="44"/>
  <c r="K163" i="44"/>
  <c r="K162" i="44"/>
  <c r="M161" i="44"/>
  <c r="K161" i="44"/>
  <c r="M160" i="44"/>
  <c r="K160" i="44"/>
  <c r="K159" i="44"/>
  <c r="M158" i="44"/>
  <c r="K158" i="44"/>
  <c r="M157" i="44"/>
  <c r="K157" i="44"/>
  <c r="M156" i="44"/>
  <c r="K156" i="44"/>
  <c r="M155" i="44"/>
  <c r="K155" i="44"/>
  <c r="M154" i="44"/>
  <c r="K154" i="44"/>
  <c r="M153" i="44"/>
  <c r="K153" i="44"/>
  <c r="K152" i="44"/>
  <c r="K151" i="44"/>
  <c r="K150" i="44"/>
  <c r="K149" i="44"/>
  <c r="M148" i="44"/>
  <c r="K148" i="44"/>
  <c r="M147" i="44"/>
  <c r="K147" i="44"/>
  <c r="M144" i="44"/>
  <c r="K144" i="44"/>
  <c r="M143" i="44"/>
  <c r="K143" i="44"/>
  <c r="M139" i="44"/>
  <c r="K139" i="44"/>
  <c r="M138" i="44"/>
  <c r="K138" i="44"/>
  <c r="M136" i="44"/>
  <c r="K136" i="44"/>
  <c r="M134" i="44"/>
  <c r="K134" i="44"/>
  <c r="M132" i="44"/>
  <c r="K132" i="44"/>
  <c r="M130" i="44"/>
  <c r="K130" i="44"/>
  <c r="M129" i="44"/>
  <c r="K129" i="44"/>
  <c r="M126" i="44"/>
  <c r="K126" i="44"/>
  <c r="M123" i="44"/>
  <c r="K123" i="44"/>
  <c r="M122" i="44"/>
  <c r="K122" i="44"/>
  <c r="M121" i="44"/>
  <c r="K121" i="44"/>
  <c r="M119" i="44"/>
  <c r="K119" i="44"/>
  <c r="M118" i="44"/>
  <c r="K118" i="44"/>
  <c r="M117" i="44"/>
  <c r="K117" i="44"/>
  <c r="M116" i="44"/>
  <c r="K116" i="44"/>
  <c r="M115" i="44"/>
  <c r="K115" i="44"/>
  <c r="M114" i="44"/>
  <c r="K114" i="44"/>
  <c r="M10" i="44"/>
  <c r="K10" i="44"/>
  <c r="M9" i="44"/>
  <c r="K9" i="44"/>
  <c r="K7" i="44"/>
  <c r="K6" i="44"/>
  <c r="K5" i="44"/>
  <c r="X259" i="43"/>
  <c r="Y4" i="43" l="1"/>
  <c r="Y258" i="43" s="1"/>
  <c r="G258" i="43"/>
  <c r="K262" i="44"/>
  <c r="M262" i="44"/>
  <c r="M258" i="44"/>
  <c r="I262" i="44"/>
  <c r="M259" i="44"/>
  <c r="M261" i="44"/>
  <c r="K258" i="44"/>
  <c r="K259" i="44"/>
  <c r="K261" i="44"/>
  <c r="K257" i="44"/>
  <c r="M257" i="44"/>
  <c r="K263" i="44" l="1"/>
  <c r="M263" i="44"/>
  <c r="I263" i="44"/>
  <c r="M260" i="44"/>
  <c r="K260" i="44"/>
  <c r="E259" i="43" l="1"/>
  <c r="W259" i="43"/>
  <c r="S259" i="43"/>
  <c r="Y259" i="43" l="1"/>
  <c r="N259" i="43"/>
</calcChain>
</file>

<file path=xl/sharedStrings.xml><?xml version="1.0" encoding="utf-8"?>
<sst xmlns="http://schemas.openxmlformats.org/spreadsheetml/2006/main" count="2321" uniqueCount="657">
  <si>
    <t>USD</t>
  </si>
  <si>
    <t>Cuenta</t>
  </si>
  <si>
    <t>Moneda</t>
  </si>
  <si>
    <t>ACTIVO</t>
  </si>
  <si>
    <t>ACTIVO CORRIENTE</t>
  </si>
  <si>
    <t>DISPONIBILIDADES</t>
  </si>
  <si>
    <t>GS</t>
  </si>
  <si>
    <t>ACTIVO NO CORRIENTE</t>
  </si>
  <si>
    <t>PASIVO</t>
  </si>
  <si>
    <t>PASIVO CORRIENTE</t>
  </si>
  <si>
    <t>CAPITAL</t>
  </si>
  <si>
    <t>RESERVAS</t>
  </si>
  <si>
    <t>RESULTADO DEL EJERCICIO</t>
  </si>
  <si>
    <t>INGRESOS OPERATIVOS</t>
  </si>
  <si>
    <t>IMPUESTO A LA RENTA</t>
  </si>
  <si>
    <t xml:space="preserve">Caja </t>
  </si>
  <si>
    <t>Bancos</t>
  </si>
  <si>
    <t>TOTAL ACTIVO CORRIENTE</t>
  </si>
  <si>
    <t>PN</t>
  </si>
  <si>
    <t>PATRIMONIO NETO</t>
  </si>
  <si>
    <t>TOTAL ACTIVO NO CORRIENTE</t>
  </si>
  <si>
    <t>TOTAL ACTIVO</t>
  </si>
  <si>
    <t>TOTAL PASIVO CORRIENTE</t>
  </si>
  <si>
    <t>TOTAL PASIVO Y PATRIMONIO NETO</t>
  </si>
  <si>
    <t>Clasificacion</t>
  </si>
  <si>
    <t>Para los EEFF</t>
  </si>
  <si>
    <t>TOTAL</t>
  </si>
  <si>
    <t>Movimientos</t>
  </si>
  <si>
    <t>Resultado del ejercicio</t>
  </si>
  <si>
    <t>Efectivo pagado a empleados</t>
  </si>
  <si>
    <t>Total de Efectivo de las actividades operativas antes del cambio en los activos de operaciones</t>
  </si>
  <si>
    <t>Efectivo neto de actividades de operación</t>
  </si>
  <si>
    <t xml:space="preserve">Proveniente de préstamos y otras deudas </t>
  </si>
  <si>
    <t>Efectivo neto en actividades de financiamiento</t>
  </si>
  <si>
    <t>Aumento (o disminución) neto de efectivo y sus equivalentes</t>
  </si>
  <si>
    <t>Efectivo y su equivalente al comienzo del período</t>
  </si>
  <si>
    <t>Efectivo y su equivalente al cierre del período</t>
  </si>
  <si>
    <t>Concepto</t>
  </si>
  <si>
    <t>Total</t>
  </si>
  <si>
    <t>Totales</t>
  </si>
  <si>
    <t>Intereses pagados</t>
  </si>
  <si>
    <t>Menos: Previsión por menor valor</t>
  </si>
  <si>
    <t>Créditos en Gestión de Cobro</t>
  </si>
  <si>
    <t>PASIVO NO CORRIENTE</t>
  </si>
  <si>
    <t>Previsión para indemnización</t>
  </si>
  <si>
    <t>TOTAL PASIVO NO CORRIENTE</t>
  </si>
  <si>
    <t>Presidente</t>
  </si>
  <si>
    <t>Suscripto</t>
  </si>
  <si>
    <t>A Integrar</t>
  </si>
  <si>
    <t>Integrado</t>
  </si>
  <si>
    <t>Legal</t>
  </si>
  <si>
    <t>Facultativa</t>
  </si>
  <si>
    <t>Revalúo</t>
  </si>
  <si>
    <t>RESULTADOS</t>
  </si>
  <si>
    <t>Acumulados</t>
  </si>
  <si>
    <t>Del Ejercicio</t>
  </si>
  <si>
    <t>Movimientos Subsecuentes</t>
  </si>
  <si>
    <t>Transf. a dividendos a pagar</t>
  </si>
  <si>
    <t>(Aumento) Disminución en los activos de operación</t>
  </si>
  <si>
    <t>Fondos colocados a corto plazo</t>
  </si>
  <si>
    <t>Aumento (Disminución) en los pasivos operativos</t>
  </si>
  <si>
    <t>Efectivo neto de actividades de operación antes de impuestos</t>
  </si>
  <si>
    <t>Inversiones en otras empresas</t>
  </si>
  <si>
    <t>Inversiones temporarias</t>
  </si>
  <si>
    <t>Intereses percibidos</t>
  </si>
  <si>
    <t>Dividendos percibidos</t>
  </si>
  <si>
    <t>Efectivo neto (o usado) en actividades de inversión</t>
  </si>
  <si>
    <t>Aportes de Capital</t>
  </si>
  <si>
    <t>CRÉDITOS</t>
  </si>
  <si>
    <t>INGRESOS</t>
  </si>
  <si>
    <t>Código Cuenta</t>
  </si>
  <si>
    <t>EGRESOS</t>
  </si>
  <si>
    <t xml:space="preserve">Deudores Varios </t>
  </si>
  <si>
    <t>Moneda GS</t>
  </si>
  <si>
    <t>Moneda USD</t>
  </si>
  <si>
    <t>Otros Egresos</t>
  </si>
  <si>
    <t>ACTIVOS CORRIENTES</t>
  </si>
  <si>
    <t>PASIVOS CORRIENTES</t>
  </si>
  <si>
    <t>PASIVOS</t>
  </si>
  <si>
    <t>CONCEPTO</t>
  </si>
  <si>
    <t>El rubro disponibilidades está compuesto por las siguientes cuentas:</t>
  </si>
  <si>
    <t>INVERSIONES TEMPORARIAS</t>
  </si>
  <si>
    <t xml:space="preserve">Menos: Previsión para incobrables </t>
  </si>
  <si>
    <t>Menos: Previsión para incobrables</t>
  </si>
  <si>
    <t xml:space="preserve">Créditos </t>
  </si>
  <si>
    <t>INGRESOS FINANCIEROS</t>
  </si>
  <si>
    <t>INGRESO</t>
  </si>
  <si>
    <t>EGRESO</t>
  </si>
  <si>
    <t>OK</t>
  </si>
  <si>
    <t>Control</t>
  </si>
  <si>
    <t>CUENTAS</t>
  </si>
  <si>
    <t>BALANCE Y RESULTADOS</t>
  </si>
  <si>
    <t>ELIMINACIONES</t>
  </si>
  <si>
    <t>VARIACIÓN</t>
  </si>
  <si>
    <t>ACTIVIDADES DE OPERACIONES</t>
  </si>
  <si>
    <t>ACTIVIDADES DE INVERSIÓN</t>
  </si>
  <si>
    <t>ACTIVIDADES DE FINANCIAMIENTO</t>
  </si>
  <si>
    <t>DIFERENCIA DE CAMBIO</t>
  </si>
  <si>
    <t>DEBITOS</t>
  </si>
  <si>
    <t>DEBITOS (CRÉDITOS)</t>
  </si>
  <si>
    <t>Efectivo Pagado a Empleados</t>
  </si>
  <si>
    <t>Efectivo generado por otras actividades</t>
  </si>
  <si>
    <t>Contadora</t>
  </si>
  <si>
    <t>NI</t>
  </si>
  <si>
    <t>I</t>
  </si>
  <si>
    <t>***</t>
  </si>
  <si>
    <t>***  I  : Cuenta Imputable</t>
  </si>
  <si>
    <t>***  NI : Cuenta No Imputable</t>
  </si>
  <si>
    <t xml:space="preserve">Cuentas por cobrar a Personas y Empresas relacionadas </t>
  </si>
  <si>
    <t xml:space="preserve"> </t>
  </si>
  <si>
    <t>TOTAL EGRESOS</t>
  </si>
  <si>
    <t>d. Activos intangibles:</t>
  </si>
  <si>
    <t>a. Intereses sobre títulos y otros valores: Los ingresos generados durante el ejercicio son registrados como conforme se devengan.</t>
  </si>
  <si>
    <t>b. Venta de títulos: Se reconoce como ingreso la diferencia de precio entre el valor de venta de un activo propio y el valor en libros a la fecha de transacción.</t>
  </si>
  <si>
    <t xml:space="preserve">Para la preparación del estado de flujo de efectivo fue utilizado el método directo, con la clasificación de flujo de efectivo por actividades operativas, de inversión y de financiamiento. </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</si>
  <si>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</si>
  <si>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Detalle</t>
  </si>
  <si>
    <t>Clase</t>
  </si>
  <si>
    <t>Monto</t>
  </si>
  <si>
    <t>No aplicable</t>
  </si>
  <si>
    <t>Ganancias por valuación de activos monetarios en moneda extranjera</t>
  </si>
  <si>
    <t>Ganancias por valuación de pasivos monetarios en moneda extranjera</t>
  </si>
  <si>
    <t>Pérdidas por valuación de activos monetarios en moneda extranjera</t>
  </si>
  <si>
    <t>Pérdidas por valuación de pasivos monetarios en moneda extranjera</t>
  </si>
  <si>
    <t>Los otros activos corrientes y no corrientes se componen como sigue:</t>
  </si>
  <si>
    <t>Gs.</t>
  </si>
  <si>
    <t>Capital integrado</t>
  </si>
  <si>
    <t>No aplicable. Los presentes estados financieros no incluyen previsiones.</t>
  </si>
  <si>
    <t>6.a) Compromisos directos</t>
  </si>
  <si>
    <t>6.b) Contingencias legales</t>
  </si>
  <si>
    <t>A la fecha de la emisión de los presentes estados financieros, no existen sanciones de ninguna naturaleza que la Comisión Nacional de Valores u otras instituciones fiscalizadoras hayan impuesto a la Sociedad.</t>
  </si>
  <si>
    <t xml:space="preserve">Menos: Previsión para cuentas a cobrar a personas y empresas relacionadas </t>
  </si>
  <si>
    <t>Deudas Fiscales</t>
  </si>
  <si>
    <t>Documentos y cuentas por cobrar</t>
  </si>
  <si>
    <t>Menos: Previsión para cuentas a cobrar a personas y empresas relacionadas</t>
  </si>
  <si>
    <t>TOTAL PATRIMONIO NETO (según el Estado de Cambios en el Patrimonio Neto)</t>
  </si>
  <si>
    <t>Ingreso en efectivo por comisiones y otros</t>
  </si>
  <si>
    <t>1.1  Naturaleza jurídica de las actividades de la sociedad</t>
  </si>
  <si>
    <t>4.a) Valuación en moneda extranjera</t>
  </si>
  <si>
    <t>4.b) Posición en moneda extranjera</t>
  </si>
  <si>
    <t>4.c) Diferencia de cambio en moneda extranjera</t>
  </si>
  <si>
    <t>5.1) Disponibilidades</t>
  </si>
  <si>
    <t>5.3 ) Créditos</t>
  </si>
  <si>
    <t>5.3. a) Documentos y Cuentas Cobrar</t>
  </si>
  <si>
    <t>5.3.b) Cuentas a Cobrar a personas y empresas relacionadas</t>
  </si>
  <si>
    <t>5.4) Bienes de uso</t>
  </si>
  <si>
    <t>5.5) Cargos diferidos</t>
  </si>
  <si>
    <t>5.7) Otros activos corrientes y no corrientes</t>
  </si>
  <si>
    <t>5.11) Otros Pasivos corrientes y no corrientes</t>
  </si>
  <si>
    <t>5.17) Egresos</t>
  </si>
  <si>
    <t>Gasto de Venta</t>
  </si>
  <si>
    <t>Gastos de Administracion</t>
  </si>
  <si>
    <t>Gastos Fiscales</t>
  </si>
  <si>
    <t>Egresos por operaciones y servicios de personas relacionadas</t>
  </si>
  <si>
    <t>CAPITAL INTEGRADO</t>
  </si>
  <si>
    <t>Resultado Del Ejercicio</t>
  </si>
  <si>
    <t>EGRESOS OPERATIVOS</t>
  </si>
  <si>
    <t>Ganancia por Diferencia de Cambio</t>
  </si>
  <si>
    <t xml:space="preserve">Ingreso en efectivo por comisiones </t>
  </si>
  <si>
    <t>Efectivo Pagado por compra de cartera</t>
  </si>
  <si>
    <t>Inversiones Temporarias</t>
  </si>
  <si>
    <t xml:space="preserve">Adquisicion de Acciones y titulos de Deudas y otros titulos de </t>
  </si>
  <si>
    <t>Provenientes de Prestamos y otras Deudas</t>
  </si>
  <si>
    <t xml:space="preserve">Dividendos Pagados </t>
  </si>
  <si>
    <t>Intereses Pagados</t>
  </si>
  <si>
    <t>2.1) Bases para la preparación de los estados financieros</t>
  </si>
  <si>
    <t>2.2) Criterios de valuación</t>
  </si>
  <si>
    <t>2.3) Política de constitución de previsiones</t>
  </si>
  <si>
    <t>2.4) Política de depreciaciones y amortizaciones</t>
  </si>
  <si>
    <t>2.5) Política de reconocimiento de ingresos</t>
  </si>
  <si>
    <t>2.6) Base para la preparación del Estado de flujo de efectivo</t>
  </si>
  <si>
    <t>No se han registrado cambios en las políticas y procedimientos contables desde el inicio de las actividades de la sociedad.</t>
  </si>
  <si>
    <t>5.3.c) Deudores varios:</t>
  </si>
  <si>
    <t>A la fecha de la emisión de los presentes estados financieros, no existen limitaciones de disponibilidad y/o restriccion del derecho de propiedad de ninguna naturaleza que la Comisión Nacional de Valores u otras instituciones hayan impuesto a la Sociedad.</t>
  </si>
  <si>
    <t>Accionista</t>
  </si>
  <si>
    <t>INFORMACIÓN GENERAL DE LA ENTIDAD</t>
  </si>
  <si>
    <t>1. IDENTIFICACIÓN</t>
  </si>
  <si>
    <t>Nombre o Razón social</t>
  </si>
  <si>
    <t>Registro CNV</t>
  </si>
  <si>
    <t>Dirección oficina principal</t>
  </si>
  <si>
    <t>Teléfono</t>
  </si>
  <si>
    <t>E-mail</t>
  </si>
  <si>
    <t>Sitio página Web</t>
  </si>
  <si>
    <t>Domicilio legal</t>
  </si>
  <si>
    <t>2. ANTECEDENTES DE CONSTITUCIÓN DE LA SOCIEDAD</t>
  </si>
  <si>
    <t>Escritura N° | Fecha</t>
  </si>
  <si>
    <t>Inscripción en el Registro Público</t>
  </si>
  <si>
    <t>Reforma de Estatutos</t>
  </si>
  <si>
    <t>3. ADMINISTRACIÓN</t>
  </si>
  <si>
    <t>CARGO</t>
  </si>
  <si>
    <t>NOMBRE Y APELLIDO</t>
  </si>
  <si>
    <t>Directorio</t>
  </si>
  <si>
    <t>4. CAPITAL Y PROPIEDAD</t>
  </si>
  <si>
    <t>Capital emitido</t>
  </si>
  <si>
    <t>Capital suscripto</t>
  </si>
  <si>
    <t>Valor nominal de las acciones</t>
  </si>
  <si>
    <t>N°</t>
  </si>
  <si>
    <t>Número de acciones</t>
  </si>
  <si>
    <t>Cantidad de acciones</t>
  </si>
  <si>
    <t>Voto</t>
  </si>
  <si>
    <t>% de Participación de capital integrado</t>
  </si>
  <si>
    <t>Nominativas</t>
  </si>
  <si>
    <t>CAPITAL SUSCRIPTO</t>
  </si>
  <si>
    <t>% de Participación de capital suscripto</t>
  </si>
  <si>
    <t>6. PERSONAS VINCULADAS</t>
  </si>
  <si>
    <t xml:space="preserve">Deudas Finacieras </t>
  </si>
  <si>
    <t>Shirley Vichini</t>
  </si>
  <si>
    <t>FLUJO DE EFECTIVO POR ACTIVIDADES OPERATIVAS</t>
  </si>
  <si>
    <t xml:space="preserve">FLUJO DE EFECTIVO POR ACTIVIDADES DE INVERSION </t>
  </si>
  <si>
    <t>FLUJO DE EFECTIVO POR ACTIVIDADES DE FINANCIAMIENTO</t>
  </si>
  <si>
    <t>NOTA 1. INFORMACIÓN BÁSICA DE LA EMPRESA</t>
  </si>
  <si>
    <t>NOTA 2. PRINCIPALES POLÍTICAS Y PRÁCTICAS CONTABLES APLICADAS</t>
  </si>
  <si>
    <t>NOTA 3. CAMBIO DE POLÍTICAS Y PROCEDIMIENTOS DE CONTABILIDAD</t>
  </si>
  <si>
    <t>NOTA 4. CRITERIOS ESPECÍFICOS DE VALUACIÓN</t>
  </si>
  <si>
    <t>A continuación, se detalla la composición:</t>
  </si>
  <si>
    <t>NOTA 6. INFORMACIÓN REFERENTE A CONTINGENCIAS Y COMPROMISOS</t>
  </si>
  <si>
    <t xml:space="preserve">Inversiones Permanentes </t>
  </si>
  <si>
    <t>Gastos Bancarios</t>
  </si>
  <si>
    <t>Disponibilidades</t>
  </si>
  <si>
    <t xml:space="preserve">ESTADO DE FLUJO DE EFECTIVO </t>
  </si>
  <si>
    <t xml:space="preserve">ESTADO DE RESULTADOS </t>
  </si>
  <si>
    <t xml:space="preserve">BALANCE GENERAL </t>
  </si>
  <si>
    <t>REF.</t>
  </si>
  <si>
    <t>Información General de la Entidad</t>
  </si>
  <si>
    <t xml:space="preserve">Balance General </t>
  </si>
  <si>
    <t>Estado de Resultados</t>
  </si>
  <si>
    <t>Estado de Flujo de Efectivo</t>
  </si>
  <si>
    <t>Estado de Variación del Patrimonio Neto</t>
  </si>
  <si>
    <t>Índice</t>
  </si>
  <si>
    <t>IVA Crédito Fiscal 10%</t>
  </si>
  <si>
    <t>Disponibilidad en Cuenta Corriente</t>
  </si>
  <si>
    <t>Sociedad administrada</t>
  </si>
  <si>
    <t>(Cifras expresadas en guaraníes)</t>
  </si>
  <si>
    <t>Los estados financieros han sido preparados de acuerdo con las normas establecidas por la Comisión Nacional de Valores aplicables a las Administradores de Fondos Patrimoniales de Inversion, y con Normas de Información Financiera (NIF) emitidas por el Consejo de Contadores Públicos del Paraguay.</t>
  </si>
  <si>
    <t>Títulos de deudas: Los títulos de deuda son registrados a su valor de adquisición más los intereses devengados;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</si>
  <si>
    <t>c. Ingresos por servicios: La Sociedad aplica el principio de lo devengado para el reconocimiento de ingresos por comisiones por administración de fondos.</t>
  </si>
  <si>
    <t>2.7 Impuesto a la renta</t>
  </si>
  <si>
    <t>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La tasa legal es del 10% para el periodo presentado.</t>
  </si>
  <si>
    <t>Total Activo</t>
  </si>
  <si>
    <t>Total Pasivo</t>
  </si>
  <si>
    <t>La posición de activos y pasivos en moneda extranjera al cierre del ejercicio es la siguiente:</t>
  </si>
  <si>
    <t>Las diferencias de cambio correspondientes al mantenimiento de activos y pasivos en moneda extranjera se muestran netas en la línea del estado de resultados “Diferencias de cambios por de activos y pasivos monetarios en moneda extranjera” y su apertura se expone a continuación:</t>
  </si>
  <si>
    <t>NOTA 5. INFORMACIÓN REFERENTE A LOS PRINCIPALES ACTIVOS, PASIVOS Y RESULTADOS</t>
  </si>
  <si>
    <t>5.2 ) Inversiones temporarias</t>
  </si>
  <si>
    <t>Corriente</t>
  </si>
  <si>
    <t>No corriente</t>
  </si>
  <si>
    <t>5.6) Activo Intangibles</t>
  </si>
  <si>
    <t>5.8) Préstamos financieros</t>
  </si>
  <si>
    <t xml:space="preserve">5.9 ) Documentos y Cuentas por pagar </t>
  </si>
  <si>
    <t>5.10 ) Cuentas a pagar a personas y empresas relacionadas</t>
  </si>
  <si>
    <t>5.12) Saldos con personas y empresas relacionadas</t>
  </si>
  <si>
    <t>Los saldos mantenidos con partes relacionadas son los siguientes:</t>
  </si>
  <si>
    <t>5.13) Transacciones con personas y empresas vinculadas</t>
  </si>
  <si>
    <t>5.14) Previsiones</t>
  </si>
  <si>
    <t>5.15) Ingresos Operativos</t>
  </si>
  <si>
    <t>5.15. a) - Ingresos por servicios</t>
  </si>
  <si>
    <t>5.15. b) - Ingresos financieros</t>
  </si>
  <si>
    <t>5.15. c) - Ingresos por operaciones y servicios a personas relacionadas</t>
  </si>
  <si>
    <t>Títulos de renta variable</t>
  </si>
  <si>
    <t>Títulos de renta fija</t>
  </si>
  <si>
    <t>Documentos y Cuentas por cobrar</t>
  </si>
  <si>
    <t>Deudores varios</t>
  </si>
  <si>
    <t>Cuentas por cobrar a personas y empresas relacionadas</t>
  </si>
  <si>
    <t>Cuentas a pagar a personas y empresas relacionadas</t>
  </si>
  <si>
    <t>Acreedores varios</t>
  </si>
  <si>
    <t>Préstamos financieros</t>
  </si>
  <si>
    <t>Préstamos en bancos</t>
  </si>
  <si>
    <t>Intereses a devengar</t>
  </si>
  <si>
    <t>Otras contingencias</t>
  </si>
  <si>
    <t>Otros Pasivos</t>
  </si>
  <si>
    <t>RESULTADO ANTES DE IMPUESTO A LA RENTA</t>
  </si>
  <si>
    <t>Pagos a proveedores</t>
  </si>
  <si>
    <t>Adquisición de acciones y títulos de deuda y otros titulos valores</t>
  </si>
  <si>
    <t>Dividendos pagados</t>
  </si>
  <si>
    <t xml:space="preserve">Gastos de ventas </t>
  </si>
  <si>
    <t xml:space="preserve">Gastos de administracion </t>
  </si>
  <si>
    <t xml:space="preserve">Gastos fiscales </t>
  </si>
  <si>
    <t>Gastos financieros</t>
  </si>
  <si>
    <t>Otros egresos</t>
  </si>
  <si>
    <t>Ingresos por servicios</t>
  </si>
  <si>
    <t xml:space="preserve">Ingresos financieros  </t>
  </si>
  <si>
    <t>Ingresos por operaciones y servicios a personas relacionas</t>
  </si>
  <si>
    <t>Otros ingresos</t>
  </si>
  <si>
    <t>Nota 5.17</t>
  </si>
  <si>
    <t>(Nota 5.1)</t>
  </si>
  <si>
    <t>Creditos</t>
  </si>
  <si>
    <t>(Nota 5.3)</t>
  </si>
  <si>
    <t>Otros Activos</t>
  </si>
  <si>
    <t>(Nota 5.5 y Nota 5.6)</t>
  </si>
  <si>
    <t>Ingresos</t>
  </si>
  <si>
    <t>Egresos</t>
  </si>
  <si>
    <t>Ver nota 5.13</t>
  </si>
  <si>
    <t>Nota 5.15 b</t>
  </si>
  <si>
    <t>Bienes de uso</t>
  </si>
  <si>
    <t>Otros Activos no corriente</t>
  </si>
  <si>
    <t xml:space="preserve">Activos intagibles y Cargos diferidos </t>
  </si>
  <si>
    <t>ESTADO DE CAMBIOS EN EL PATRIMONIO NETO</t>
  </si>
  <si>
    <t>Impuesto a la renta</t>
  </si>
  <si>
    <t>Nota 5.15.d</t>
  </si>
  <si>
    <t>5.15.d) - Otros Ingresos</t>
  </si>
  <si>
    <t>(Nota 5.3 a)</t>
  </si>
  <si>
    <t>(Nota 5.7)</t>
  </si>
  <si>
    <t>(Nota 5.2)</t>
  </si>
  <si>
    <t>Resultados Acumulados</t>
  </si>
  <si>
    <t>Aguinaldos</t>
  </si>
  <si>
    <t>Saldo al inicio del ejercicio 2021</t>
  </si>
  <si>
    <t>Nota (5.11)</t>
  </si>
  <si>
    <t>Nota 5.15 a</t>
  </si>
  <si>
    <t>IG!A1</t>
  </si>
  <si>
    <t>BG!A1</t>
  </si>
  <si>
    <t>EERR!A1</t>
  </si>
  <si>
    <t>EFE!A1</t>
  </si>
  <si>
    <t>VPN!A1</t>
  </si>
  <si>
    <t>Notas a los Estados Financieros (Nota 5)</t>
  </si>
  <si>
    <t>Nota 5'!A1</t>
  </si>
  <si>
    <t>PROVISIONES</t>
  </si>
  <si>
    <t>Honorarios Directores</t>
  </si>
  <si>
    <t>Capital Integrado</t>
  </si>
  <si>
    <t>Vacaciones</t>
  </si>
  <si>
    <t>Dieta a Directores</t>
  </si>
  <si>
    <t>Retenciones Pagadas</t>
  </si>
  <si>
    <t>Gastos de Asamblea</t>
  </si>
  <si>
    <t>Ingresos Extraordinarios</t>
  </si>
  <si>
    <t>Comisiones Comerciales</t>
  </si>
  <si>
    <t>Ingresos por ajustes y Redondeos</t>
  </si>
  <si>
    <t>Egresos por Ajustes y Redondeos</t>
  </si>
  <si>
    <t>Total al 31/12/2021</t>
  </si>
  <si>
    <t>Moneda Extranjera Monto</t>
  </si>
  <si>
    <t>Cambio Vigente</t>
  </si>
  <si>
    <t>Saldo Periodo Actual (Guaranies)</t>
  </si>
  <si>
    <t>Cambio Cierre De Ejercio Anterior</t>
  </si>
  <si>
    <t>Saldo Al Cierre Ejercicio Anterior (Guaranies)</t>
  </si>
  <si>
    <t>Tipo de cambio Comprador</t>
  </si>
  <si>
    <t>Tipo de cambio Vendedor</t>
  </si>
  <si>
    <t>Tipo de Cambio Actual</t>
  </si>
  <si>
    <t>Monto ajustado Ejercicio Anterior Guaranies</t>
  </si>
  <si>
    <t>Emisor</t>
  </si>
  <si>
    <t>Valor de Costo</t>
  </si>
  <si>
    <t>Valor Contable</t>
  </si>
  <si>
    <t>Valor Nominal Unitario</t>
  </si>
  <si>
    <t>Vencimientos</t>
  </si>
  <si>
    <t>Saldo Inicial</t>
  </si>
  <si>
    <t>Aumentos</t>
  </si>
  <si>
    <t>Saldo Neto Final</t>
  </si>
  <si>
    <t>Conceptos</t>
  </si>
  <si>
    <t>Nombre</t>
  </si>
  <si>
    <t>Relacion</t>
  </si>
  <si>
    <t>Tipo de Operación</t>
  </si>
  <si>
    <t>Persona o Empresa Vinculada</t>
  </si>
  <si>
    <t>31/12/2021</t>
  </si>
  <si>
    <t>31/12/2020</t>
  </si>
  <si>
    <t>Fondos colocados a Corto Plazo</t>
  </si>
  <si>
    <t>Pagos a Proveedores</t>
  </si>
  <si>
    <t>Impuesto a la Renta</t>
  </si>
  <si>
    <t>Aporte de Capital</t>
  </si>
  <si>
    <t>Efectivo pagado por compra de cartera</t>
  </si>
  <si>
    <t>Proveedores</t>
  </si>
  <si>
    <t>Diferencias de cambio netas - Ganancia</t>
  </si>
  <si>
    <t>Amortizaciones</t>
  </si>
  <si>
    <t>Aranceles pagados</t>
  </si>
  <si>
    <t>Fondos de garantia</t>
  </si>
  <si>
    <t>Total Ingresos</t>
  </si>
  <si>
    <t>Comisiones por administración</t>
  </si>
  <si>
    <t>Dieta Directorio</t>
  </si>
  <si>
    <t>Recargos y Multas</t>
  </si>
  <si>
    <t>NOTA 7. HECHOS POSTERIORES AL CIERRE DEL EJERCICIO</t>
  </si>
  <si>
    <t>NOTA 9. SANCIONES</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</si>
  <si>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 tal como se menciona en la Nota 2.4.</t>
  </si>
  <si>
    <t>Efectivo pagado para otras actividades</t>
  </si>
  <si>
    <t>NOTA 8. LIMITACIÓN A LA LIBRE DISPONIBILIDAD DE LOS ACTIVOS O DEL PATRIMONIO Y CUALQUIER RESTRICCIÓN AL DERECHO DE PROPIEDAD</t>
  </si>
  <si>
    <t>ITAÚ ASSET MANAGEMENT
ADMINISTRADORA DE FONDOS PATRIMONIALES DE INVERSION SOCIEDAD ANÓNIMA
(IAM A.F.P.I.S.A.)</t>
  </si>
  <si>
    <t>Estados Financieros por el periodo comprendido entre el 01 de enero y el 31 de marzo de 2022</t>
  </si>
  <si>
    <t>presentado en forma comparativa con el mismo periodo del ejercicio económico anterior</t>
  </si>
  <si>
    <t>ITAÚ ASSET MANAGEMENT A.F.P.I.S.A.</t>
  </si>
  <si>
    <t>ITAÚ ASSET MANAGEMENT ADMINISTRADORA DE FONDOS PATRIMONIALES DE INVERSION SOCIEDAD ANONIMA</t>
  </si>
  <si>
    <t>ITAÚ ASSET MANAGEMENT ADMINISTRADORA DE FONDOS PATRIMONIALES DE INVERSION S.A.</t>
  </si>
  <si>
    <t xml:space="preserve"> ITAÚ ASSET MANAGEMENT ADMINISTRADORA DE FONDOS PATRIMONIALES DE INVERSION S. A.  </t>
  </si>
  <si>
    <r>
      <t>5. AUDITOR EXTERNO INDEPENDIENTE</t>
    </r>
    <r>
      <rPr>
        <sz val="10"/>
        <color rgb="FF000000"/>
        <rFont val="Arial"/>
        <family val="2"/>
      </rPr>
      <t xml:space="preserve"> </t>
    </r>
  </si>
  <si>
    <r>
      <t>Participación</t>
    </r>
    <r>
      <rPr>
        <sz val="10"/>
        <color theme="1"/>
        <rFont val="Arial"/>
        <family val="2"/>
      </rPr>
      <t>: 99,98% de participación en el capital y en votos.</t>
    </r>
  </si>
  <si>
    <t>Juan Manuel Fernández</t>
  </si>
  <si>
    <t>Jorge Usandivaras</t>
  </si>
  <si>
    <t>Director Titular</t>
  </si>
  <si>
    <t>Al 31 de marzo de 2022</t>
  </si>
  <si>
    <t>095_12102021</t>
  </si>
  <si>
    <t xml:space="preserve">Avda. Santa Teresa e/ Herminio Maldonado, torres del Paseo II, Piso 2 </t>
  </si>
  <si>
    <t>(0981) 903 750</t>
  </si>
  <si>
    <t>juanmanuel.fernandez@itau.com.py</t>
  </si>
  <si>
    <t>https://www.itauinvest.com.py/</t>
  </si>
  <si>
    <t>N° 23 | 13 de abril de 2021</t>
  </si>
  <si>
    <t>Matrícula N° 34.690, Serie Comercial, Folio N° 001 de fecha 21 de mayo de 2021</t>
  </si>
  <si>
    <t>Representante(s) Legal(es)</t>
  </si>
  <si>
    <t>Alejandro Gomez Abente</t>
  </si>
  <si>
    <t>Arnold David Benítez</t>
  </si>
  <si>
    <t>Director(es) Titular(es)</t>
  </si>
  <si>
    <t>Síndico Titular</t>
  </si>
  <si>
    <t>Mario Dido Durán</t>
  </si>
  <si>
    <t>Síndico Suplente</t>
  </si>
  <si>
    <t>Carlos Amaral</t>
  </si>
  <si>
    <t>Plana Ejecutiva</t>
  </si>
  <si>
    <t>Gerente Productos</t>
  </si>
  <si>
    <t>Adriana Maria Filizzola Serra</t>
  </si>
  <si>
    <t>Ricardo Cavanagh</t>
  </si>
  <si>
    <t>Luciano Maria</t>
  </si>
  <si>
    <t>CEO</t>
  </si>
  <si>
    <t>Al 31 de marzo de 2022, el capital social (de acuerdo con el artículo N° 28 de los estatutos sociales) es de Gs. 9.000.000.000, representado por 9.000 acciones nominativas de Gs. 1.000.000 cada una.</t>
  </si>
  <si>
    <t xml:space="preserve">ITB HOLDING BRASIL PARTICIPAÇÔES LTDA </t>
  </si>
  <si>
    <t>ITAÚ CONSULTORIA DE VALORES MOBILIARIOS E PARTICIPAÇÔES S.A.</t>
  </si>
  <si>
    <t>BENEFICIARIOS FINALES</t>
  </si>
  <si>
    <t>Itaú Invest Casa de Bolsa S.A.</t>
  </si>
  <si>
    <t>% Capital Integrado</t>
  </si>
  <si>
    <t>ITB Holding Brasil Participacoes LTDA.</t>
  </si>
  <si>
    <t>Accionistas ITB Holding Brasil Participacoes LTDA.</t>
  </si>
  <si>
    <t>Itaú Unibanco S.A.</t>
  </si>
  <si>
    <t>Accionistas Itaú Unibanco S.A.</t>
  </si>
  <si>
    <t>Itaú Unibanco Holding S.A.</t>
  </si>
  <si>
    <t>Accionistas Itaú Unibanco Holding S.A.</t>
  </si>
  <si>
    <t>IUPAR - Itaú Unibanco Participacoes S.A.</t>
  </si>
  <si>
    <t>Itaúsa</t>
  </si>
  <si>
    <t>Free Float</t>
  </si>
  <si>
    <t>Accionistas IUPAR - Itaaú Unibanco Participacoes S.A.</t>
  </si>
  <si>
    <t>Cía E. Johnston de Participacoes</t>
  </si>
  <si>
    <t>Accionistas Cía E. Johnston de Participacoes - Benef. Finales Itaú Invest CBSA.</t>
  </si>
  <si>
    <t>Fernando Roberto Moreira Salles</t>
  </si>
  <si>
    <t>Joao Moreira Salles</t>
  </si>
  <si>
    <t>Pedro Moreira Salles</t>
  </si>
  <si>
    <t>Walther Moreira Salles Junior</t>
  </si>
  <si>
    <t>Accionistas Itaúsa - Benef. Finales Itaú Invest CBSA</t>
  </si>
  <si>
    <t>Familia Egydio de Souza Aranha</t>
  </si>
  <si>
    <t>* Free Float - Acciones negociadas en mercados de acceso público</t>
  </si>
  <si>
    <r>
      <t xml:space="preserve">5.1) Auditor Externo Independiente designado: </t>
    </r>
    <r>
      <rPr>
        <sz val="10"/>
        <color rgb="FF000000"/>
        <rFont val="Arial"/>
        <family val="2"/>
      </rPr>
      <t>Price Waterhouse Coopers</t>
    </r>
  </si>
  <si>
    <r>
      <t xml:space="preserve">5.2) Número de Inscripción en el Registro de la CNV: </t>
    </r>
    <r>
      <rPr>
        <sz val="10"/>
        <color rgb="FF000000"/>
        <rFont val="Arial"/>
        <family val="2"/>
      </rPr>
      <t>AE002</t>
    </r>
  </si>
  <si>
    <t xml:space="preserve"> PERSONAS VINCULADAS</t>
  </si>
  <si>
    <t xml:space="preserve">ITB Holding Brasil Participações Ltda. </t>
  </si>
  <si>
    <t>ITAÚ Consultoría de Valores Mobiliarios e Participações S.A.</t>
  </si>
  <si>
    <t>Banco Itaú Paraguay S.A.</t>
  </si>
  <si>
    <t>Vinculada</t>
  </si>
  <si>
    <t>Itaú Invest Casa de bolsa S.A.</t>
  </si>
  <si>
    <t>TIPO DE VINCULO</t>
  </si>
  <si>
    <r>
      <t>(*) Sociedad controlante:</t>
    </r>
    <r>
      <rPr>
        <sz val="10"/>
        <color theme="1"/>
        <rFont val="Arial"/>
        <family val="2"/>
      </rPr>
      <t xml:space="preserve"> ITB HOLDING BRASIL PARTICIPAÇÔES LTDA </t>
    </r>
  </si>
  <si>
    <r>
      <t xml:space="preserve">Domicilio legal: </t>
    </r>
    <r>
      <rPr>
        <sz val="10"/>
        <color theme="1"/>
        <rFont val="Arial"/>
        <family val="2"/>
      </rPr>
      <t xml:space="preserve">Pc Alfredo Egydio S Aranha, nº 100, Torre Conceição, 7º Andar, Prq Jabaquara, São Paulo\/SP </t>
    </r>
  </si>
  <si>
    <r>
      <t>Actividad principal:</t>
    </r>
    <r>
      <rPr>
        <sz val="10"/>
        <color theme="1"/>
        <rFont val="Arial"/>
        <family val="2"/>
      </rPr>
      <t xml:space="preserve"> Holding Financiero</t>
    </r>
  </si>
  <si>
    <t>Representante Legal</t>
  </si>
  <si>
    <t>Itaú Seguros Paraguay S.A.</t>
  </si>
  <si>
    <t>Balance General - Bimonetario</t>
  </si>
  <si>
    <t>Del   01/01/2022   al   31/03/2022</t>
  </si>
  <si>
    <t>Bancos Locales</t>
  </si>
  <si>
    <t>Bancos - Itau</t>
  </si>
  <si>
    <t>Bancos Cuentas Propias</t>
  </si>
  <si>
    <t>Moneda Nacional</t>
  </si>
  <si>
    <t>Moneda Extranjera</t>
  </si>
  <si>
    <t>CRÉDITOS VIGENTES</t>
  </si>
  <si>
    <t>Cuentas por cobrar operativas</t>
  </si>
  <si>
    <t>Comisiones a cobrar por Administración de Fondos</t>
  </si>
  <si>
    <t>Comisiones a cobrar - Fondo Mutuo GS</t>
  </si>
  <si>
    <t>Impuestos Nacionales</t>
  </si>
  <si>
    <t>Títulos Renta Fija</t>
  </si>
  <si>
    <t>Títulos Valores de Renta Fija - Local</t>
  </si>
  <si>
    <t>Emitidos por el Estado y Entidades Públi</t>
  </si>
  <si>
    <t>Letras de Regulacion Monetaria (BCP)</t>
  </si>
  <si>
    <t>Letras de Regulacion Monetaria (BCP) GS</t>
  </si>
  <si>
    <t>Colocación de Valores en el Mercado Secu</t>
  </si>
  <si>
    <t>Primas Diferidas por Diferencia de Preci</t>
  </si>
  <si>
    <t>Dif. Precio (+) Letras Reg. Mon. GS</t>
  </si>
  <si>
    <t>OTROS ACTIVOS CORRIENTES</t>
  </si>
  <si>
    <t>Gastos Pagados por Adelantado</t>
  </si>
  <si>
    <t>Otros Gastos Pagados por adelantado</t>
  </si>
  <si>
    <t>Suscripciones pagadas por adelantado USD</t>
  </si>
  <si>
    <t>ACTIVOS INTANGIBLES Y CARGOS DIFERIDOS</t>
  </si>
  <si>
    <t>Activos Intangibles y Cargos Diferidos</t>
  </si>
  <si>
    <t>Cargos Diferidos</t>
  </si>
  <si>
    <t>Programas Informáticos</t>
  </si>
  <si>
    <t>Servicios de Implantación Software</t>
  </si>
  <si>
    <t>DEUDAS VIGENTES</t>
  </si>
  <si>
    <t>Operaciones a Liquidar</t>
  </si>
  <si>
    <t>Cuentas a pagar a personas y empresas re</t>
  </si>
  <si>
    <t>Comis. Distr. A pagar Gs – IICB</t>
  </si>
  <si>
    <t>Proveedores de Bienes y/o Servicios</t>
  </si>
  <si>
    <t>Proveedores de Bienes y/o Servicios Gs</t>
  </si>
  <si>
    <t>Prov. de Bienes y/o Serv. Exterior U$S</t>
  </si>
  <si>
    <t>Sueldos y Cargas Sociales</t>
  </si>
  <si>
    <t>Sueldos y Cargas Sociales a Pagar</t>
  </si>
  <si>
    <t>Cargas Sociales</t>
  </si>
  <si>
    <t>Aguinaldos por Pagar</t>
  </si>
  <si>
    <t>Retribuciones Especiales a pagar</t>
  </si>
  <si>
    <t>Vacaciones a pagar</t>
  </si>
  <si>
    <t>Obligaciones Fiscales</t>
  </si>
  <si>
    <t>Retención IVA a Pagar</t>
  </si>
  <si>
    <t>Retención RENTA a Pagar</t>
  </si>
  <si>
    <t>Otras Provisiones</t>
  </si>
  <si>
    <t>Honorarios a Profesionales Externos</t>
  </si>
  <si>
    <t>Auditoria Externa Gs.</t>
  </si>
  <si>
    <t>CAPITAL SOCIAL</t>
  </si>
  <si>
    <t>Capital Social</t>
  </si>
  <si>
    <t>Capital Integrado en Efectivo</t>
  </si>
  <si>
    <t>Resultados</t>
  </si>
  <si>
    <t>Resultado del Ejercicio</t>
  </si>
  <si>
    <t>Ingresos por servicios prestados</t>
  </si>
  <si>
    <t>Ingresos por Comisiones por Administración de fondos</t>
  </si>
  <si>
    <t>Administración Fondos Mutuos</t>
  </si>
  <si>
    <t>Administración Fondo Mutuo GS</t>
  </si>
  <si>
    <t>Ingresos y rentas de cartera propia</t>
  </si>
  <si>
    <t>Intereses y dividendos de cartera propia</t>
  </si>
  <si>
    <t>Bonos Públicos Gs</t>
  </si>
  <si>
    <t>Por diferencia de valor de títulos valor</t>
  </si>
  <si>
    <t>Primas por valor de compra</t>
  </si>
  <si>
    <t>Intereses cobrados</t>
  </si>
  <si>
    <t>Intereses Cobrados</t>
  </si>
  <si>
    <t>Diferencia de cambio cuentas pasivas</t>
  </si>
  <si>
    <t>OTROS INGRESOS NO OPERATIVOS</t>
  </si>
  <si>
    <t>Otros Ingresos no Operativos</t>
  </si>
  <si>
    <t>Ingresos por ajustes y redondeos</t>
  </si>
  <si>
    <t>Ingresos extraordinarios</t>
  </si>
  <si>
    <t>GASTOS DE OPERACIÓN</t>
  </si>
  <si>
    <t>Gastos por comisiones y servicios</t>
  </si>
  <si>
    <t>Comisiones Pagadas</t>
  </si>
  <si>
    <t>Comisión por Distrib. Fondos Gs.</t>
  </si>
  <si>
    <t>Otros gastos operativos</t>
  </si>
  <si>
    <t>Diferencia de precios por valor de compr</t>
  </si>
  <si>
    <t>Bonos Públicos GS</t>
  </si>
  <si>
    <t>Dif de Precios por Valor de Venta</t>
  </si>
  <si>
    <t>Letras de Regulacion Monetaria GS VINC</t>
  </si>
  <si>
    <t>GASTOS DE COMERCIALIZACION</t>
  </si>
  <si>
    <t>Gastos de Comercialización</t>
  </si>
  <si>
    <t>Gastos de publicidad y marketing</t>
  </si>
  <si>
    <t>Gastos de Representación</t>
  </si>
  <si>
    <t>GASTOS DE ADMINISTRACION</t>
  </si>
  <si>
    <t>Remuneraciones</t>
  </si>
  <si>
    <t>Sueldos y Jornales</t>
  </si>
  <si>
    <t>Bonificación Familiar</t>
  </si>
  <si>
    <t>Otras Remuneraciones</t>
  </si>
  <si>
    <t>Aporte Patronal IPS 16,5%</t>
  </si>
  <si>
    <t>Gourmet Card – GND</t>
  </si>
  <si>
    <t>Seguro Médico</t>
  </si>
  <si>
    <t>Sueldos Gerentes</t>
  </si>
  <si>
    <t>Retribuciones Especiales</t>
  </si>
  <si>
    <t>Honorarios Profesionales</t>
  </si>
  <si>
    <t>Auditoría Externa Gs</t>
  </si>
  <si>
    <t>Servicios Contables</t>
  </si>
  <si>
    <t>Honorarios Asesores Técnicos Externos</t>
  </si>
  <si>
    <t>Serv. Centralizados (SLA) - VINCULADAS</t>
  </si>
  <si>
    <t>Otros Honorarios Profesionales USD</t>
  </si>
  <si>
    <t>Honorarios Profesionales - Vinc.</t>
  </si>
  <si>
    <t>Otros Honorarios Profesionales Gs</t>
  </si>
  <si>
    <t>Mantenimiento y Reparaciones</t>
  </si>
  <si>
    <t>Mantenimiento de Edificio - VINCULADAS</t>
  </si>
  <si>
    <t>Alquileres Pagados</t>
  </si>
  <si>
    <t>Alquileres Pagados - VINCULADAS</t>
  </si>
  <si>
    <t>Alquiler de Bienes Inmuebles - Vinc.</t>
  </si>
  <si>
    <t>Alquiler de Bienes Muebles Vinc.</t>
  </si>
  <si>
    <t>Impuestos, tasas y contribuciones</t>
  </si>
  <si>
    <t>Canon Seprelad</t>
  </si>
  <si>
    <t>Gastos Generales</t>
  </si>
  <si>
    <t>Energía Eléctrica - VINCULADAS</t>
  </si>
  <si>
    <t>Movildad y Transporte</t>
  </si>
  <si>
    <t>Papelería,Útiles e Impresos</t>
  </si>
  <si>
    <t>Gastos de limpieza - VINCULADAS</t>
  </si>
  <si>
    <t>Cuotas y Suscripciones</t>
  </si>
  <si>
    <t>Expensas - VINCULADAS</t>
  </si>
  <si>
    <t>Gastos de Cafetería - VINCULADAS</t>
  </si>
  <si>
    <t>Gastos de Mant./Inst. de Software</t>
  </si>
  <si>
    <t>Reembolso de gastos - Vinc.</t>
  </si>
  <si>
    <t>Otros Gastos Administrativos</t>
  </si>
  <si>
    <t>EGRESOS FINANCIEROS</t>
  </si>
  <si>
    <t>Egresos Financieros</t>
  </si>
  <si>
    <t>Gastos Bancarios - Personas y empresas r</t>
  </si>
  <si>
    <t>Gastos Bancarios - No Vinculado</t>
  </si>
  <si>
    <t>Gastos Bancarios - GND</t>
  </si>
  <si>
    <t>Pérdida por Diferencia de Cambio</t>
  </si>
  <si>
    <t>Diferencia de cambio cuentas activas</t>
  </si>
  <si>
    <t>EGRESOS FISCALES</t>
  </si>
  <si>
    <t>Egresos Fiscales</t>
  </si>
  <si>
    <t>Retención Renta</t>
  </si>
  <si>
    <t>Gastos no Deducibles</t>
  </si>
  <si>
    <t>Gastos no Deducibles - Gs</t>
  </si>
  <si>
    <t>Cuotas y Suscripciones - GND</t>
  </si>
  <si>
    <t>IVA GND</t>
  </si>
  <si>
    <t>Recargos y Multas - SET</t>
  </si>
  <si>
    <t>Egresos No Operativos</t>
  </si>
  <si>
    <t>Egresos por Ajuste de Redondeo</t>
  </si>
  <si>
    <t>RESULTADO DEL EJERCICIO (+) Utilidad (-) Pérdida : -1.194.219.221 GS.</t>
  </si>
  <si>
    <t>RESULTADO DEL EJERCICIO (+) Utilidad (-) Pérdida : -181.401,83 U$.</t>
  </si>
  <si>
    <t>Página 7 de 7</t>
  </si>
  <si>
    <t>Previsiones</t>
  </si>
  <si>
    <t>Diferencia de cambio cuentas Activas</t>
  </si>
  <si>
    <t>POR EL PERIODO DEL 01 DE ENERO DE 2022 AL 31 DE MARZO DE 2022 PRESENTADO EN FORMA COMPARATIVA CON EL MISMO PERIODO DEL EJERCICIO ANTERIOR</t>
  </si>
  <si>
    <t>Total al 31/03/2021</t>
  </si>
  <si>
    <t>Total al 31/03/2022</t>
  </si>
  <si>
    <t>Transf. a Resultados Acumulados</t>
  </si>
  <si>
    <t xml:space="preserve">Letras de Regulacion Monetaria (BCP) GS </t>
  </si>
  <si>
    <t>Otros honorarios profesionales U$S</t>
  </si>
  <si>
    <t>POR EL PERIODO DEL 01 DE ENERO DE 2022 AL 31 DE MARZO DE 2022 PRESENTADO EN FORMA COMPARATIVA CON EL EJERCICIO ANTERIOR FINALIZADO EL 31 DE DICIEMBRE DE 2021</t>
  </si>
  <si>
    <r>
      <t>a.</t>
    </r>
    <r>
      <rPr>
        <u/>
        <sz val="10"/>
        <color theme="1"/>
        <rFont val="Arial"/>
        <family val="2"/>
      </rPr>
      <t xml:space="preserve"> Moneda extranjer</t>
    </r>
    <r>
      <rPr>
        <sz val="10"/>
        <color theme="1"/>
        <rFont val="Arial"/>
        <family val="2"/>
      </rPr>
      <t>a: 
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periodo en que ocurren.</t>
    </r>
  </si>
  <si>
    <r>
      <t xml:space="preserve">b. </t>
    </r>
    <r>
      <rPr>
        <u/>
        <sz val="10"/>
        <color theme="1"/>
        <rFont val="Arial"/>
        <family val="2"/>
      </rPr>
      <t>Inversiones temporales</t>
    </r>
  </si>
  <si>
    <t>NOTAS A LOS ESTADOS FINANCIEROS AL 31 DE MARZO DE 2022</t>
  </si>
  <si>
    <t>ITAÚ ASSET MANAGEMENT ADMINISTRADORA DE FONDOS PATRIMONIALES DE INVERSION S.A., con domicilio en Avda. Santa Teresa e/ Herminio Maldonado, torres del Paseo II, Piso 2, Asunción - Paraguay es una Sociedad Anónima, cuyo objeto social exclusivo es la administración colectiva de fondos conforme a la Ley 5452/15 de Fondos Patrimoniales de Inversión y la Resolución CNV CG N° 30/21. La Sociedad Administradora se constituyó por Escritura Pública N° 23 de fecha 13/04/2021, otorgada en la escribanía Maria del Carmen Diaz Bedoya, inscripta en la Direccion General de los Registros Públicos en la Sección de Personas Jurídicas y Asociaciones bajo el N° 1 (uno) Serie Comercial Folio 01, en fecha 21/05/2021 y en la Sección Comercios bajo el N° 1 (uno) Serie Comercial Folio 01, en fecha 21/05/2021 . Autorizada por la Comisión Nacional de Valores según Certificado de Registro N° 095_12102021 de fecha 12 de octubre de 2021.</t>
  </si>
  <si>
    <t>El modelo se sustenta en una base convencional de costo histórico, excepto para el caso de los activos y pasivos en moneda extranjera, no se reconoce en forma integral los efectos de la inflación en la situación patrimonial y financiera de la Entidad,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 la Entidad al 31 de marzo de 2022. Según el índice general de precios del consumo publicado por el Banco Central del Paraguay, la inflación al 31 de diciembre de 2021 y 31 de marzo de 2022 fueron de 6,8% y 3,7% respectivamente</t>
  </si>
  <si>
    <t>Las previsiones para eventuales pérdidas derivadas de cuentas de dudoso cobro se determinan a fin de año sobre la base del estudio de la cartera de créditos realizado con el objeto de determinar la porción no recuperable de las cuentas a cobrar.
Al 31 de marzo de 2022, la Sociedad no cuenta con créditos atrasados de importes significativos que requiera una constitución de previsión de algún tipo.</t>
  </si>
  <si>
    <t xml:space="preserve"> - Bienes de uso: al 31 de marzo de 2022, la Entidad no cuenta con bienes de uso.</t>
  </si>
  <si>
    <t xml:space="preserve"> - Activo Intangibles:  Las amortizaciones se calculan por el método de línea recta considerando una vida útil de 60 meses desde el año siguiente al alta.</t>
  </si>
  <si>
    <t xml:space="preserve"> - Cargos diferidos: se exponen a su costo incurrido menos las correspondientes amortizaciones acumuladas al cierre del año y son amortizados en conformidad al plazo por el cual los contratos otrorgan el derecho al uso de los valores adquiridos</t>
  </si>
  <si>
    <t>Las partidas de activos y pasivos en moneda extranjera al 31 de marzo de 2022 y 31 de diciembre de 2021 fueron valuadas al tipo de cambio de cierre proporcionado por ell Banco Central del Paraguay (BCP), el cual no difiere significativamente respecto del vigente en el mercado libre de cambios:</t>
  </si>
  <si>
    <t>Moneda Extranjera Clase</t>
  </si>
  <si>
    <t>OTROS PASIVOS</t>
  </si>
  <si>
    <t>Otros Honorarios Profesionales U$S</t>
  </si>
  <si>
    <t>Monto ajustado Periodo Actual Guaranies</t>
  </si>
  <si>
    <t>Tipo de Cambio Ejercicio Anterior</t>
  </si>
  <si>
    <t>Banco Itaú Paraguay Cta Cte Gs. 40000363/6</t>
  </si>
  <si>
    <t>Banco Itaú Paraguay Cta Cte Gs. 45000086/1</t>
  </si>
  <si>
    <t>La composición de la cartera de Inversiones temporarias al 31 de marzo de 2022, las cuales se hallan valuadas conforme al criterio expuesto en la nota 2.2 b., fue la siguiente:</t>
  </si>
  <si>
    <t>Valor de
Cotizacion</t>
  </si>
  <si>
    <t>Letras de Regulacion Monetaria</t>
  </si>
  <si>
    <t>Banco Central del Paraguay</t>
  </si>
  <si>
    <t>LRM BCP</t>
  </si>
  <si>
    <t>Comisión por Administración a Cobrar - Fondo Mutuo IAM Liquidez Guaraníes</t>
  </si>
  <si>
    <t>Al cierre del periodo, la Sociedad no cuenta con bienes de uso.</t>
  </si>
  <si>
    <t>Suscripciones Pagadas por Adelantado</t>
  </si>
  <si>
    <t>Corrientes</t>
  </si>
  <si>
    <t>No Corrientes</t>
  </si>
  <si>
    <t>Al cierre del periodo, la Sociedad no cuenta con deudas financieras de corto ni de largo plazo.</t>
  </si>
  <si>
    <t>Al cierre del periodo, la Sociedad no cuenta con documentos y cuentas por pagar de corto ni largo plazo.</t>
  </si>
  <si>
    <t>Al cierre del periodo, la Sociedad no cuenta con saldos a cobrar a personas y empresas vinculadas.</t>
  </si>
  <si>
    <t>Al cierre del periodo, la Sociedad no cuenta con créditos en Deudores varios.</t>
  </si>
  <si>
    <t>Corto Plazo</t>
  </si>
  <si>
    <t>Largo Plazo</t>
  </si>
  <si>
    <t>Reembolso Seguro Médico - Banco Itaú Paraguay S.A.</t>
  </si>
  <si>
    <t>Comisión por Distribución de Fondos - Itaú Invest CB S.A.</t>
  </si>
  <si>
    <t>Nota (5.10)</t>
  </si>
  <si>
    <t>Fondo Mutuo IAM Liquidez Guaraníes</t>
  </si>
  <si>
    <t xml:space="preserve">Comisión por Administración a Cobrar - Fondo Mutuo </t>
  </si>
  <si>
    <t>Reembolso de Gastos</t>
  </si>
  <si>
    <t>Comisión por Distribución a Pagar</t>
  </si>
  <si>
    <t>El resultado por operaciones con empresas y personas vinculadas al 31 de marzo de 2022  es el siguiente:</t>
  </si>
  <si>
    <t>Resultado Periodo Actual G</t>
  </si>
  <si>
    <t>Resultado Periodo Anterior G</t>
  </si>
  <si>
    <t>Intereses Cobrados Caja de Ahorro</t>
  </si>
  <si>
    <t>Comision por Distribución de Fondos</t>
  </si>
  <si>
    <t>Resultado p/ compraventa de titulos</t>
  </si>
  <si>
    <t>Gerentes</t>
  </si>
  <si>
    <t>Salarios y Otras Remuneraciones</t>
  </si>
  <si>
    <t>Directores</t>
  </si>
  <si>
    <t>Reembolso Serv. y Gastos Administrativos</t>
  </si>
  <si>
    <t>Comisiones por administración de Fondo Mutuo IAM Liquidez Guaranies</t>
  </si>
  <si>
    <t>Intereses generados por Cartera de Inversiones</t>
  </si>
  <si>
    <t>Comision por Distribucion de Fondos</t>
  </si>
  <si>
    <t>Diferencia de Precio - Operaciones</t>
  </si>
  <si>
    <t>Servicios Centralizados</t>
  </si>
  <si>
    <t>Perdida por Diferencia de Cambio</t>
  </si>
  <si>
    <t>Las 9 notas que se acompañan forman parte integrante de los Estados Contables</t>
  </si>
  <si>
    <t>A la fecha de emisión de los presentes estados financieros, la Sociedad no cuenta con garantías otorgadas que impliquen activos comprometidos.</t>
  </si>
  <si>
    <t>A la fecha de emisión de los presentes estados financieros, la Sociedad no cuenta con contingencias legales que deban ser mencionados.</t>
  </si>
  <si>
    <t>A la fecha de emisión de los presentes estados financieros, no han ocurrido otros hechos significativos de carácter financiero o de otra índole que afecten la situación patrimonial o financiera o los resultados de la Entidad al 31 de marzo de 2021.</t>
  </si>
  <si>
    <t>Notas a los Estados Financieros (Nota 1 a Nota 3)</t>
  </si>
  <si>
    <t>Notas a los Estados Financieros (Nota 4)</t>
  </si>
  <si>
    <t>Notas a los Estados Financieros (Nota 6 a Nota 9)</t>
  </si>
  <si>
    <t>Notas 1 a Nota 3'!A1</t>
  </si>
  <si>
    <t>Nota 4'!A1</t>
  </si>
  <si>
    <t>Nota 6 a Nota 9'!A1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</si>
</sst>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 #,##0;[Red]&quot;₲&quot;\ \-#,##0"/>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_(* #,##0_);_(* \(#,##0\);_(* &quot;-&quot;??_);_(@_)"/>
    <numFmt numFmtId="173" formatCode="#,##0_ ;[Red]\-#,##0\ "/>
    <numFmt numFmtId="174" formatCode="#,##0_ ;\-#,##0\ "/>
    <numFmt numFmtId="175" formatCode="0_ ;[Red]\-0\ "/>
    <numFmt numFmtId="176" formatCode="_ * #,##0.00_ ;_ * \-#,##0.00_ ;_ * &quot;-&quot;_ ;_ @_ "/>
    <numFmt numFmtId="177" formatCode="_ * #,##0_ ;_ * \-#,##0_ ;_ * \-??_ ;_ @_ "/>
    <numFmt numFmtId="178" formatCode="_(* #,##0_);_(* \(#,##0\);_(* \-??_);_(@_)"/>
    <numFmt numFmtId="179" formatCode="dd/mm/yyyy;@"/>
    <numFmt numFmtId="180" formatCode="_-* #,##0_-;\-* #,##0_-;_-* &quot;-&quot;??_-;_-@_-"/>
  </numFmts>
  <fonts count="8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8"/>
      <color indexed="8"/>
      <name val="Arial"/>
      <family val="2"/>
    </font>
    <font>
      <b/>
      <sz val="10"/>
      <name val="Arial"/>
      <family val="2"/>
    </font>
    <font>
      <sz val="8"/>
      <name val="Arial"/>
      <family val="2"/>
    </font>
    <font>
      <b/>
      <sz val="8"/>
      <name val="Arial"/>
      <family val="2"/>
    </font>
    <font>
      <sz val="9"/>
      <name val="Arial"/>
      <family val="2"/>
    </font>
    <font>
      <sz val="9"/>
      <color theme="1"/>
      <name val="Arial"/>
      <family val="2"/>
    </font>
    <font>
      <b/>
      <sz val="9"/>
      <color theme="1"/>
      <name val="Arial"/>
      <family val="2"/>
    </font>
    <font>
      <i/>
      <sz val="8"/>
      <color theme="1"/>
      <name val="Arial"/>
      <family val="2"/>
    </font>
    <font>
      <sz val="10"/>
      <name val="Arial"/>
      <family val="2"/>
    </font>
    <font>
      <b/>
      <sz val="9"/>
      <color rgb="FFFFFF00"/>
      <name val="Arial"/>
      <family val="2"/>
    </font>
    <font>
      <sz val="9"/>
      <color indexed="8"/>
      <name val="Arial"/>
      <family val="2"/>
    </font>
    <font>
      <b/>
      <sz val="8"/>
      <color theme="0"/>
      <name val="Arial"/>
      <family val="2"/>
    </font>
    <font>
      <b/>
      <sz val="8"/>
      <color rgb="FFFF0000"/>
      <name val="Arial"/>
      <family val="2"/>
    </font>
    <font>
      <u/>
      <sz val="11"/>
      <color theme="10"/>
      <name val="Calibri"/>
      <family val="2"/>
      <scheme val="minor"/>
    </font>
    <font>
      <sz val="8"/>
      <color theme="1"/>
      <name val="Arial"/>
      <family val="2"/>
    </font>
    <font>
      <sz val="10"/>
      <name val="Arial Narrow"/>
      <family val="2"/>
    </font>
    <font>
      <b/>
      <sz val="12"/>
      <name val="Arial Narrow"/>
      <family val="2"/>
    </font>
    <font>
      <sz val="12"/>
      <name val="Arial Narrow"/>
      <family val="2"/>
    </font>
    <font>
      <b/>
      <sz val="13"/>
      <name val="Arial Narrow"/>
      <family val="2"/>
    </font>
    <font>
      <b/>
      <sz val="20"/>
      <color theme="7" tint="0.79998168889431442"/>
      <name val="Arial Narrow"/>
      <family val="2"/>
    </font>
    <font>
      <sz val="11"/>
      <color theme="1"/>
      <name val="Arial Narrow"/>
      <family val="2"/>
    </font>
    <font>
      <sz val="11"/>
      <color rgb="FF0070C0"/>
      <name val="Arial Narrow"/>
      <family val="2"/>
    </font>
    <font>
      <b/>
      <sz val="12"/>
      <color rgb="FF0070C0"/>
      <name val="Arial Narrow"/>
      <family val="2"/>
    </font>
    <font>
      <b/>
      <i/>
      <sz val="16"/>
      <color rgb="FF0070C0"/>
      <name val="Arial Narrow"/>
      <family val="2"/>
    </font>
    <font>
      <sz val="11"/>
      <name val="Arial Narrow"/>
      <family val="2"/>
    </font>
    <font>
      <b/>
      <u/>
      <sz val="11"/>
      <name val="Arial Narrow"/>
      <family val="2"/>
    </font>
    <font>
      <u/>
      <sz val="11"/>
      <name val="Arial Narrow"/>
      <family val="2"/>
    </font>
    <font>
      <sz val="14"/>
      <name val="Arial Narrow"/>
      <family val="2"/>
    </font>
    <font>
      <b/>
      <sz val="14"/>
      <name val="Arial Narrow"/>
      <family val="2"/>
    </font>
    <font>
      <b/>
      <sz val="20"/>
      <color theme="0"/>
      <name val="Arial Narrow"/>
      <family val="2"/>
    </font>
    <font>
      <b/>
      <sz val="16"/>
      <name val="Arial"/>
      <family val="2"/>
    </font>
    <font>
      <sz val="14"/>
      <color theme="2" tint="-0.749992370372631"/>
      <name val="Arial Narrow"/>
      <family val="2"/>
    </font>
    <font>
      <b/>
      <u/>
      <sz val="14"/>
      <color theme="2" tint="-0.749992370372631"/>
      <name val="Arial Narrow"/>
      <family val="2"/>
    </font>
    <font>
      <b/>
      <sz val="14"/>
      <color theme="2" tint="-0.749992370372631"/>
      <name val="Arial Narrow"/>
      <family val="2"/>
    </font>
    <font>
      <u/>
      <sz val="14"/>
      <color theme="2" tint="-0.749992370372631"/>
      <name val="Arial Narrow"/>
      <family val="2"/>
    </font>
    <font>
      <sz val="12"/>
      <name val="Arial"/>
      <family val="2"/>
    </font>
    <font>
      <b/>
      <sz val="12"/>
      <name val="Arial"/>
      <family val="2"/>
    </font>
    <font>
      <b/>
      <sz val="11"/>
      <name val="Arial"/>
      <family val="2"/>
    </font>
    <font>
      <sz val="11"/>
      <name val="Arial"/>
      <family val="2"/>
    </font>
    <font>
      <sz val="10"/>
      <color theme="1"/>
      <name val="Arial"/>
      <family val="2"/>
    </font>
    <font>
      <b/>
      <sz val="10"/>
      <color theme="1"/>
      <name val="Arial"/>
      <family val="2"/>
    </font>
    <font>
      <u/>
      <sz val="10"/>
      <color theme="10"/>
      <name val="Arial"/>
      <family val="2"/>
    </font>
    <font>
      <b/>
      <sz val="10"/>
      <color rgb="FF000000"/>
      <name val="Arial"/>
      <family val="2"/>
    </font>
    <font>
      <b/>
      <sz val="10"/>
      <color theme="0"/>
      <name val="Arial"/>
      <family val="2"/>
    </font>
    <font>
      <sz val="10"/>
      <color rgb="FF000000"/>
      <name val="Arial"/>
      <family val="2"/>
    </font>
    <font>
      <sz val="9"/>
      <color rgb="FF000000"/>
      <name val="Arial"/>
      <family val="2"/>
    </font>
    <font>
      <b/>
      <sz val="11"/>
      <color theme="1"/>
      <name val="Arial"/>
      <family val="2"/>
    </font>
    <font>
      <sz val="11"/>
      <color theme="1"/>
      <name val="Arial"/>
      <family val="2"/>
    </font>
    <font>
      <b/>
      <sz val="9"/>
      <color theme="0"/>
      <name val="Arial"/>
      <family val="2"/>
    </font>
    <font>
      <i/>
      <sz val="10"/>
      <color theme="1"/>
      <name val="Arial"/>
      <family val="2"/>
    </font>
    <font>
      <b/>
      <i/>
      <sz val="10"/>
      <color theme="1"/>
      <name val="Arial"/>
      <family val="2"/>
    </font>
    <font>
      <sz val="10"/>
      <color rgb="FFFF0000"/>
      <name val="Arial"/>
      <family val="2"/>
    </font>
    <font>
      <b/>
      <sz val="14"/>
      <color indexed="8"/>
      <name val="Arial"/>
      <family val="2"/>
    </font>
    <font>
      <b/>
      <u/>
      <sz val="13"/>
      <color indexed="8"/>
      <name val="Arial"/>
      <family val="2"/>
    </font>
    <font>
      <b/>
      <sz val="12"/>
      <color indexed="8"/>
      <name val="Arial"/>
      <family val="2"/>
    </font>
    <font>
      <b/>
      <u/>
      <sz val="9"/>
      <color indexed="8"/>
      <name val="Arial"/>
      <family val="2"/>
    </font>
    <font>
      <sz val="10"/>
      <color theme="0"/>
      <name val="Arial"/>
      <family val="2"/>
    </font>
    <font>
      <b/>
      <sz val="10"/>
      <color rgb="FF0000FF"/>
      <name val="Arial"/>
      <family val="2"/>
    </font>
    <font>
      <u/>
      <sz val="10"/>
      <color theme="1"/>
      <name val="Arial"/>
      <family val="2"/>
    </font>
    <font>
      <b/>
      <u/>
      <sz val="10"/>
      <color theme="1"/>
      <name val="Arial"/>
      <family val="2"/>
    </font>
    <font>
      <b/>
      <u/>
      <sz val="10"/>
      <color rgb="FF0000FF"/>
      <name val="Arial"/>
      <family val="2"/>
    </font>
    <font>
      <sz val="10"/>
      <color rgb="FF0000FF"/>
      <name val="Arial"/>
      <family val="2"/>
    </font>
    <font>
      <i/>
      <sz val="10"/>
      <name val="Arial"/>
      <family val="2"/>
    </font>
    <font>
      <b/>
      <sz val="9"/>
      <color indexed="8"/>
      <name val="Arial"/>
      <family val="2"/>
    </font>
    <font>
      <sz val="11"/>
      <color rgb="FFFF000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2"/>
        <bgColor indexed="64"/>
      </patternFill>
    </fill>
    <fill>
      <patternFill patternType="solid">
        <fgColor rgb="FFFFFF0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thick">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67">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0" fontId="3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35" fillId="0" borderId="0" applyNumberFormat="0" applyFill="0" applyBorder="0" applyAlignment="0" applyProtection="0"/>
    <xf numFmtId="0" fontId="20"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725">
    <xf numFmtId="0" fontId="0" fillId="0" borderId="0" xfId="0"/>
    <xf numFmtId="0" fontId="0" fillId="0" borderId="0" xfId="0"/>
    <xf numFmtId="3" fontId="0" fillId="0" borderId="0" xfId="0" applyNumberFormat="1"/>
    <xf numFmtId="0" fontId="24" fillId="0" borderId="0" xfId="0" applyFont="1"/>
    <xf numFmtId="166" fontId="0" fillId="0" borderId="0" xfId="0" applyNumberFormat="1"/>
    <xf numFmtId="178" fontId="26" fillId="0" borderId="0" xfId="1" applyNumberFormat="1" applyFont="1"/>
    <xf numFmtId="178" fontId="26" fillId="0" borderId="0" xfId="0" applyNumberFormat="1" applyFont="1"/>
    <xf numFmtId="0" fontId="0" fillId="0" borderId="17" xfId="0" applyBorder="1"/>
    <xf numFmtId="3" fontId="0" fillId="0" borderId="17" xfId="0" applyNumberFormat="1" applyBorder="1"/>
    <xf numFmtId="41" fontId="0" fillId="0" borderId="0" xfId="51" applyFont="1" applyBorder="1"/>
    <xf numFmtId="14" fontId="33" fillId="40" borderId="10" xfId="0" applyNumberFormat="1" applyFont="1" applyFill="1" applyBorder="1" applyAlignment="1">
      <alignment horizontal="center" vertical="center" wrapText="1"/>
    </xf>
    <xf numFmtId="0" fontId="25" fillId="41" borderId="10" xfId="0" applyFont="1" applyFill="1" applyBorder="1" applyAlignment="1">
      <alignment horizontal="center" vertical="center" wrapText="1"/>
    </xf>
    <xf numFmtId="0" fontId="25" fillId="34" borderId="10" xfId="0" applyFont="1" applyFill="1" applyBorder="1" applyAlignment="1">
      <alignment horizontal="center" vertical="center" wrapText="1"/>
    </xf>
    <xf numFmtId="0" fontId="25" fillId="36" borderId="10" xfId="0" applyFont="1" applyFill="1" applyBorder="1" applyAlignment="1">
      <alignment horizontal="center" vertical="center" wrapText="1"/>
    </xf>
    <xf numFmtId="0" fontId="15" fillId="0" borderId="0" xfId="0" applyFont="1"/>
    <xf numFmtId="177" fontId="25" fillId="42" borderId="10" xfId="1" applyNumberFormat="1" applyFont="1" applyFill="1" applyBorder="1"/>
    <xf numFmtId="177" fontId="34" fillId="35" borderId="10" xfId="1" applyNumberFormat="1" applyFont="1" applyFill="1" applyBorder="1"/>
    <xf numFmtId="169" fontId="34" fillId="35" borderId="10" xfId="1" applyNumberFormat="1" applyFont="1" applyFill="1" applyBorder="1"/>
    <xf numFmtId="0" fontId="25" fillId="42" borderId="13" xfId="0" applyFont="1" applyFill="1" applyBorder="1"/>
    <xf numFmtId="3" fontId="25" fillId="42" borderId="13" xfId="0" applyNumberFormat="1" applyFont="1" applyFill="1" applyBorder="1"/>
    <xf numFmtId="0" fontId="34" fillId="35" borderId="13" xfId="0" applyFont="1" applyFill="1" applyBorder="1"/>
    <xf numFmtId="3" fontId="34" fillId="35" borderId="13" xfId="0" applyNumberFormat="1" applyFont="1" applyFill="1" applyBorder="1"/>
    <xf numFmtId="169" fontId="33" fillId="40" borderId="10" xfId="1" applyNumberFormat="1" applyFont="1" applyFill="1" applyBorder="1" applyAlignment="1">
      <alignment horizontal="center" vertical="center" wrapText="1"/>
    </xf>
    <xf numFmtId="169" fontId="25" fillId="42" borderId="10" xfId="1" applyNumberFormat="1" applyFont="1" applyFill="1" applyBorder="1"/>
    <xf numFmtId="169" fontId="25" fillId="42" borderId="13" xfId="1" applyNumberFormat="1" applyFont="1" applyFill="1" applyBorder="1"/>
    <xf numFmtId="169" fontId="34" fillId="35" borderId="13" xfId="1" applyNumberFormat="1" applyFont="1" applyFill="1" applyBorder="1"/>
    <xf numFmtId="169" fontId="0" fillId="0" borderId="0" xfId="1" applyNumberFormat="1" applyFont="1"/>
    <xf numFmtId="169" fontId="0" fillId="0" borderId="17" xfId="1" applyNumberFormat="1" applyFont="1" applyBorder="1"/>
    <xf numFmtId="169" fontId="0" fillId="0" borderId="0" xfId="1" applyNumberFormat="1" applyFont="1" applyBorder="1"/>
    <xf numFmtId="169" fontId="24" fillId="0" borderId="0" xfId="1" applyNumberFormat="1" applyFont="1" applyAlignment="1">
      <alignment horizontal="right"/>
    </xf>
    <xf numFmtId="169" fontId="24" fillId="42" borderId="10" xfId="1" applyNumberFormat="1" applyFont="1" applyFill="1" applyBorder="1"/>
    <xf numFmtId="14" fontId="33" fillId="40" borderId="10" xfId="1" applyNumberFormat="1" applyFont="1" applyFill="1" applyBorder="1" applyAlignment="1">
      <alignment horizontal="center" vertical="center" wrapText="1"/>
    </xf>
    <xf numFmtId="169" fontId="25" fillId="0" borderId="10" xfId="1" applyNumberFormat="1" applyFont="1" applyFill="1" applyBorder="1" applyAlignment="1"/>
    <xf numFmtId="0" fontId="33" fillId="40" borderId="18" xfId="0" applyFont="1" applyFill="1" applyBorder="1"/>
    <xf numFmtId="3" fontId="33" fillId="40" borderId="18" xfId="0" applyNumberFormat="1" applyFont="1" applyFill="1" applyBorder="1"/>
    <xf numFmtId="0" fontId="27" fillId="0" borderId="0" xfId="0" applyFont="1" applyAlignment="1">
      <alignment vertical="center"/>
    </xf>
    <xf numFmtId="0" fontId="29" fillId="39" borderId="13" xfId="0" applyFont="1" applyFill="1" applyBorder="1" applyAlignment="1">
      <alignment vertical="center"/>
    </xf>
    <xf numFmtId="0" fontId="27" fillId="0" borderId="0" xfId="0" applyFont="1" applyAlignment="1">
      <alignment horizontal="left" vertical="center"/>
    </xf>
    <xf numFmtId="0" fontId="27" fillId="0" borderId="0" xfId="0" applyFont="1" applyAlignment="1">
      <alignment horizontal="center" vertical="center"/>
    </xf>
    <xf numFmtId="168" fontId="27" fillId="0" borderId="0" xfId="0" applyNumberFormat="1" applyFont="1" applyAlignment="1">
      <alignment vertical="center"/>
    </xf>
    <xf numFmtId="0" fontId="29" fillId="39" borderId="14" xfId="0" applyFont="1" applyFill="1" applyBorder="1" applyAlignment="1">
      <alignment vertical="center"/>
    </xf>
    <xf numFmtId="168" fontId="27" fillId="0" borderId="0" xfId="1" applyFont="1" applyAlignment="1">
      <alignment vertical="center"/>
    </xf>
    <xf numFmtId="0" fontId="28" fillId="34" borderId="10" xfId="0" applyFont="1" applyFill="1" applyBorder="1" applyAlignment="1">
      <alignment horizontal="center" vertical="center"/>
    </xf>
    <xf numFmtId="168" fontId="27" fillId="0" borderId="10" xfId="1" applyFont="1" applyFill="1" applyBorder="1" applyAlignment="1">
      <alignment vertical="center" wrapText="1"/>
    </xf>
    <xf numFmtId="173" fontId="27" fillId="0" borderId="0" xfId="0" applyNumberFormat="1" applyFont="1" applyAlignment="1">
      <alignment vertical="center"/>
    </xf>
    <xf numFmtId="0" fontId="27" fillId="0" borderId="10" xfId="0" applyFont="1" applyBorder="1" applyAlignment="1">
      <alignment horizontal="center" vertical="center"/>
    </xf>
    <xf numFmtId="173" fontId="27" fillId="0" borderId="10" xfId="0" applyNumberFormat="1" applyFont="1" applyBorder="1" applyAlignment="1">
      <alignment vertical="center"/>
    </xf>
    <xf numFmtId="168" fontId="27" fillId="0" borderId="10" xfId="1" applyFont="1" applyBorder="1" applyAlignment="1">
      <alignment vertical="center"/>
    </xf>
    <xf numFmtId="3" fontId="27" fillId="0" borderId="0" xfId="0" applyNumberFormat="1" applyFont="1" applyAlignment="1">
      <alignment vertical="center"/>
    </xf>
    <xf numFmtId="169" fontId="27" fillId="0" borderId="0" xfId="1" applyNumberFormat="1" applyFont="1" applyAlignment="1">
      <alignment vertical="center"/>
    </xf>
    <xf numFmtId="169" fontId="27" fillId="0" borderId="0" xfId="1" applyNumberFormat="1" applyFont="1" applyAlignment="1">
      <alignment horizontal="left" vertical="center"/>
    </xf>
    <xf numFmtId="169" fontId="28" fillId="0" borderId="0" xfId="1" applyNumberFormat="1" applyFont="1" applyAlignment="1">
      <alignment horizontal="center" vertical="center"/>
    </xf>
    <xf numFmtId="176" fontId="27" fillId="0" borderId="10" xfId="51" applyNumberFormat="1" applyFont="1" applyBorder="1" applyAlignment="1">
      <alignment vertical="center"/>
    </xf>
    <xf numFmtId="169" fontId="27" fillId="0" borderId="10" xfId="1" applyNumberFormat="1" applyFont="1" applyFill="1" applyBorder="1" applyAlignment="1">
      <alignment vertical="center" wrapText="1"/>
    </xf>
    <xf numFmtId="0" fontId="33" fillId="40" borderId="10" xfId="0" applyFont="1" applyFill="1" applyBorder="1" applyAlignment="1">
      <alignment horizontal="center" vertical="center" wrapText="1"/>
    </xf>
    <xf numFmtId="0" fontId="25" fillId="0" borderId="0" xfId="0" applyFont="1"/>
    <xf numFmtId="3" fontId="25" fillId="0" borderId="0" xfId="0" applyNumberFormat="1" applyFont="1"/>
    <xf numFmtId="3" fontId="24" fillId="0" borderId="0" xfId="0" applyNumberFormat="1" applyFont="1"/>
    <xf numFmtId="3" fontId="34" fillId="0" borderId="0" xfId="0" applyNumberFormat="1" applyFont="1"/>
    <xf numFmtId="0" fontId="34" fillId="0" borderId="0" xfId="0" applyFont="1"/>
    <xf numFmtId="0" fontId="42" fillId="0" borderId="0" xfId="0" applyFont="1"/>
    <xf numFmtId="0" fontId="43" fillId="0" borderId="0" xfId="0" applyFont="1"/>
    <xf numFmtId="0" fontId="44" fillId="0" borderId="0" xfId="0" applyFont="1" applyAlignment="1">
      <alignment vertical="center"/>
    </xf>
    <xf numFmtId="0" fontId="45" fillId="0" borderId="0" xfId="0" applyFont="1"/>
    <xf numFmtId="0" fontId="46" fillId="43" borderId="0" xfId="0" applyFont="1" applyFill="1"/>
    <xf numFmtId="0" fontId="47" fillId="43" borderId="0" xfId="0" applyFont="1" applyFill="1" applyAlignment="1">
      <alignment horizontal="center"/>
    </xf>
    <xf numFmtId="0" fontId="39" fillId="43" borderId="0" xfId="0" applyFont="1" applyFill="1"/>
    <xf numFmtId="0" fontId="38" fillId="43" borderId="0" xfId="0" applyFont="1" applyFill="1"/>
    <xf numFmtId="0" fontId="48" fillId="43" borderId="0" xfId="58" applyFont="1" applyFill="1" applyBorder="1" applyAlignment="1">
      <alignment horizontal="center"/>
    </xf>
    <xf numFmtId="0" fontId="40" fillId="43" borderId="0" xfId="0" applyFont="1" applyFill="1"/>
    <xf numFmtId="0" fontId="37" fillId="43" borderId="0" xfId="0" applyFont="1" applyFill="1" applyAlignment="1">
      <alignment horizontal="center"/>
    </xf>
    <xf numFmtId="0" fontId="49" fillId="43" borderId="0" xfId="0" applyFont="1" applyFill="1"/>
    <xf numFmtId="0" fontId="50" fillId="43" borderId="0" xfId="0" applyFont="1" applyFill="1"/>
    <xf numFmtId="0" fontId="49" fillId="43" borderId="0" xfId="0" applyFont="1" applyFill="1" applyAlignment="1">
      <alignment horizontal="center"/>
    </xf>
    <xf numFmtId="0" fontId="33" fillId="40" borderId="10" xfId="0" applyFont="1" applyFill="1" applyBorder="1" applyAlignment="1">
      <alignment horizontal="center" vertical="center" wrapText="1"/>
    </xf>
    <xf numFmtId="0" fontId="41" fillId="44" borderId="0" xfId="0" applyFont="1" applyFill="1" applyAlignment="1">
      <alignment vertical="center"/>
    </xf>
    <xf numFmtId="0" fontId="41" fillId="44" borderId="0" xfId="0" applyFont="1" applyFill="1" applyAlignment="1">
      <alignment vertical="center" wrapText="1"/>
    </xf>
    <xf numFmtId="0" fontId="53" fillId="43" borderId="0" xfId="0" applyFont="1" applyFill="1"/>
    <xf numFmtId="0" fontId="54" fillId="43" borderId="0" xfId="0" applyFont="1" applyFill="1" applyAlignment="1">
      <alignment horizontal="center"/>
    </xf>
    <xf numFmtId="0" fontId="55" fillId="43" borderId="0" xfId="0" applyFont="1" applyFill="1"/>
    <xf numFmtId="0" fontId="56" fillId="43" borderId="0" xfId="58" applyFont="1" applyFill="1" applyBorder="1" applyAlignment="1">
      <alignment horizontal="center"/>
    </xf>
    <xf numFmtId="0" fontId="53" fillId="43" borderId="0" xfId="0" applyFont="1" applyFill="1" applyAlignment="1">
      <alignment horizontal="center"/>
    </xf>
    <xf numFmtId="0" fontId="20" fillId="0" borderId="0" xfId="46" applyFont="1"/>
    <xf numFmtId="0" fontId="63" fillId="0" borderId="0" xfId="58" applyFont="1" applyAlignment="1">
      <alignment horizontal="center" vertical="center"/>
    </xf>
    <xf numFmtId="0" fontId="61" fillId="0" borderId="0" xfId="0" applyFont="1"/>
    <xf numFmtId="0" fontId="62" fillId="0" borderId="0" xfId="0" applyFont="1" applyAlignment="1">
      <alignment horizontal="justify" vertical="center"/>
    </xf>
    <xf numFmtId="0" fontId="62" fillId="0" borderId="0" xfId="0" applyFont="1" applyAlignment="1">
      <alignment horizontal="left" vertical="center"/>
    </xf>
    <xf numFmtId="0" fontId="62" fillId="0" borderId="0" xfId="0" applyFont="1" applyAlignment="1">
      <alignment vertical="center"/>
    </xf>
    <xf numFmtId="0" fontId="61" fillId="0" borderId="0" xfId="0" applyFont="1" applyAlignment="1">
      <alignment vertical="center"/>
    </xf>
    <xf numFmtId="0" fontId="63" fillId="0" borderId="0" xfId="58" applyFont="1" applyFill="1" applyAlignment="1">
      <alignment vertical="center"/>
    </xf>
    <xf numFmtId="0" fontId="64" fillId="0" borderId="0" xfId="0" applyFont="1" applyAlignment="1">
      <alignment horizontal="justify" vertical="center"/>
    </xf>
    <xf numFmtId="0" fontId="61" fillId="0" borderId="0" xfId="0" applyFont="1" applyAlignment="1">
      <alignment horizontal="left" vertical="center"/>
    </xf>
    <xf numFmtId="0" fontId="66" fillId="0" borderId="0" xfId="0" applyFont="1" applyAlignment="1">
      <alignment vertical="center"/>
    </xf>
    <xf numFmtId="6" fontId="66" fillId="0" borderId="0" xfId="0" applyNumberFormat="1" applyFont="1" applyAlignment="1">
      <alignment vertical="center"/>
    </xf>
    <xf numFmtId="0" fontId="64" fillId="0" borderId="0" xfId="0" applyFont="1" applyAlignment="1">
      <alignment vertical="center"/>
    </xf>
    <xf numFmtId="0" fontId="62" fillId="0" borderId="0" xfId="0" applyFont="1" applyAlignment="1">
      <alignment horizontal="center"/>
    </xf>
    <xf numFmtId="0" fontId="66" fillId="0" borderId="0" xfId="0" applyFont="1" applyAlignment="1">
      <alignment horizontal="left" vertical="center"/>
    </xf>
    <xf numFmtId="0" fontId="64" fillId="0" borderId="15" xfId="0" applyFont="1" applyBorder="1" applyAlignment="1">
      <alignment vertical="center"/>
    </xf>
    <xf numFmtId="0" fontId="66" fillId="0" borderId="20" xfId="0" applyFont="1" applyBorder="1" applyAlignment="1">
      <alignment horizontal="left" vertical="center"/>
    </xf>
    <xf numFmtId="0" fontId="23" fillId="0" borderId="22" xfId="0" applyFont="1" applyBorder="1" applyAlignment="1">
      <alignment horizontal="justify" vertical="center"/>
    </xf>
    <xf numFmtId="0" fontId="23" fillId="0" borderId="24" xfId="0" applyFont="1" applyBorder="1" applyAlignment="1">
      <alignment horizontal="left" vertical="center"/>
    </xf>
    <xf numFmtId="0" fontId="66" fillId="0" borderId="15" xfId="0" applyFont="1" applyBorder="1" applyAlignment="1">
      <alignment horizontal="justify" vertical="center"/>
    </xf>
    <xf numFmtId="0" fontId="66" fillId="0" borderId="15" xfId="0" applyFont="1" applyBorder="1" applyAlignment="1">
      <alignment vertical="center"/>
    </xf>
    <xf numFmtId="0" fontId="66" fillId="0" borderId="15" xfId="0" applyFont="1" applyBorder="1" applyAlignment="1">
      <alignment horizontal="left" vertical="center"/>
    </xf>
    <xf numFmtId="0" fontId="23" fillId="0" borderId="22" xfId="0" applyFont="1" applyBorder="1" applyAlignment="1">
      <alignment horizontal="left" vertical="center"/>
    </xf>
    <xf numFmtId="0" fontId="66" fillId="0" borderId="22" xfId="0" applyFont="1" applyBorder="1" applyAlignment="1">
      <alignment horizontal="left" vertical="center"/>
    </xf>
    <xf numFmtId="0" fontId="66" fillId="0" borderId="24" xfId="0" applyFont="1" applyBorder="1" applyAlignment="1">
      <alignment horizontal="left" vertical="center"/>
    </xf>
    <xf numFmtId="0" fontId="65" fillId="44" borderId="11" xfId="0" applyFont="1" applyFill="1" applyBorder="1" applyAlignment="1">
      <alignment horizontal="center" vertical="center" wrapText="1"/>
    </xf>
    <xf numFmtId="0" fontId="65" fillId="44" borderId="12" xfId="0" applyFont="1" applyFill="1" applyBorder="1" applyAlignment="1">
      <alignment horizontal="center" vertical="center"/>
    </xf>
    <xf numFmtId="0" fontId="65" fillId="44" borderId="10" xfId="0" applyFont="1" applyFill="1" applyBorder="1" applyAlignment="1">
      <alignment horizontal="center" vertical="center" wrapText="1"/>
    </xf>
    <xf numFmtId="0" fontId="67" fillId="43" borderId="10" xfId="0" applyFont="1" applyFill="1" applyBorder="1" applyAlignment="1">
      <alignment horizontal="center" vertical="center"/>
    </xf>
    <xf numFmtId="3" fontId="67" fillId="43" borderId="10" xfId="0" applyNumberFormat="1" applyFont="1" applyFill="1" applyBorder="1" applyAlignment="1">
      <alignment horizontal="center" vertical="center"/>
    </xf>
    <xf numFmtId="3" fontId="67" fillId="43" borderId="10" xfId="0" applyNumberFormat="1" applyFont="1" applyFill="1" applyBorder="1" applyAlignment="1">
      <alignment horizontal="right" vertical="center"/>
    </xf>
    <xf numFmtId="10" fontId="67" fillId="43" borderId="10" xfId="0" applyNumberFormat="1" applyFont="1" applyFill="1" applyBorder="1" applyAlignment="1">
      <alignment horizontal="right" vertical="center"/>
    </xf>
    <xf numFmtId="0" fontId="66" fillId="0" borderId="21" xfId="0" applyFont="1" applyBorder="1" applyAlignment="1">
      <alignment horizontal="left" vertical="center" indent="2"/>
    </xf>
    <xf numFmtId="0" fontId="66" fillId="0" borderId="23" xfId="0" applyFont="1" applyBorder="1" applyAlignment="1">
      <alignment horizontal="center" vertical="center"/>
    </xf>
    <xf numFmtId="0" fontId="66" fillId="0" borderId="15" xfId="0" applyFont="1" applyBorder="1" applyAlignment="1">
      <alignment horizontal="left" vertical="center" indent="2"/>
    </xf>
    <xf numFmtId="0" fontId="66" fillId="0" borderId="20" xfId="0" applyFont="1" applyBorder="1" applyAlignment="1">
      <alignment horizontal="center" vertical="center"/>
    </xf>
    <xf numFmtId="0" fontId="20" fillId="0" borderId="20" xfId="46" applyFont="1" applyBorder="1" applyAlignment="1">
      <alignment horizontal="center" vertical="center"/>
    </xf>
    <xf numFmtId="0" fontId="20" fillId="0" borderId="24" xfId="46" applyFont="1" applyBorder="1" applyAlignment="1">
      <alignment horizontal="center" vertical="center"/>
    </xf>
    <xf numFmtId="0" fontId="66" fillId="0" borderId="21" xfId="0" applyFont="1" applyBorder="1" applyAlignment="1">
      <alignment horizontal="left" vertical="center"/>
    </xf>
    <xf numFmtId="0" fontId="66" fillId="0" borderId="23" xfId="0" applyFont="1" applyBorder="1" applyAlignment="1">
      <alignment horizontal="left" vertical="center"/>
    </xf>
    <xf numFmtId="0" fontId="61" fillId="45" borderId="0" xfId="0" applyFont="1" applyFill="1" applyAlignment="1">
      <alignment vertical="center"/>
    </xf>
    <xf numFmtId="0" fontId="62" fillId="45" borderId="0" xfId="0" applyFont="1" applyFill="1" applyAlignment="1">
      <alignment horizontal="center" vertical="center"/>
    </xf>
    <xf numFmtId="0" fontId="61" fillId="45" borderId="26" xfId="0" applyFont="1" applyFill="1" applyBorder="1" applyAlignment="1">
      <alignment vertical="center"/>
    </xf>
    <xf numFmtId="0" fontId="62" fillId="45" borderId="26" xfId="0" applyFont="1" applyFill="1" applyBorder="1" applyAlignment="1">
      <alignment horizontal="center" vertical="center"/>
    </xf>
    <xf numFmtId="0" fontId="20" fillId="0" borderId="0" xfId="46" applyFont="1" applyAlignment="1">
      <alignment vertical="center"/>
    </xf>
    <xf numFmtId="0" fontId="57" fillId="0" borderId="0" xfId="46" applyFont="1" applyAlignment="1">
      <alignment vertical="center"/>
    </xf>
    <xf numFmtId="0" fontId="60" fillId="0" borderId="0" xfId="46" applyFont="1" applyAlignment="1">
      <alignment vertical="center"/>
    </xf>
    <xf numFmtId="0" fontId="26" fillId="0" borderId="0" xfId="46" applyFont="1" applyAlignment="1">
      <alignment vertical="center"/>
    </xf>
    <xf numFmtId="0" fontId="20" fillId="0" borderId="0" xfId="46" applyAlignment="1">
      <alignment vertical="center"/>
    </xf>
    <xf numFmtId="3" fontId="20" fillId="0" borderId="0" xfId="46" applyNumberFormat="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0" fontId="28" fillId="0" borderId="29" xfId="0" applyFont="1" applyBorder="1" applyAlignment="1">
      <alignment vertical="center"/>
    </xf>
    <xf numFmtId="0" fontId="27" fillId="0" borderId="30" xfId="0" applyFont="1" applyBorder="1" applyAlignment="1">
      <alignment vertical="center"/>
    </xf>
    <xf numFmtId="0" fontId="27" fillId="0" borderId="16" xfId="0" applyFont="1" applyBorder="1" applyAlignment="1">
      <alignment vertical="center"/>
    </xf>
    <xf numFmtId="10" fontId="26" fillId="0" borderId="31" xfId="46" applyNumberFormat="1" applyFont="1" applyBorder="1" applyAlignment="1">
      <alignment horizontal="center" vertical="center"/>
    </xf>
    <xf numFmtId="0" fontId="28" fillId="0" borderId="32" xfId="0" applyFont="1" applyBorder="1" applyAlignment="1">
      <alignment vertical="center"/>
    </xf>
    <xf numFmtId="0" fontId="28" fillId="0" borderId="17" xfId="0" applyFont="1" applyBorder="1" applyAlignment="1">
      <alignment vertical="center"/>
    </xf>
    <xf numFmtId="10" fontId="26" fillId="0" borderId="33" xfId="46" applyNumberFormat="1" applyFont="1" applyBorder="1" applyAlignment="1">
      <alignment horizontal="center" vertical="center"/>
    </xf>
    <xf numFmtId="0" fontId="28" fillId="0" borderId="34" xfId="0" applyFont="1" applyBorder="1" applyAlignment="1">
      <alignment vertical="center"/>
    </xf>
    <xf numFmtId="0" fontId="28" fillId="0" borderId="35" xfId="0" applyFont="1" applyBorder="1" applyAlignment="1">
      <alignment vertical="center"/>
    </xf>
    <xf numFmtId="10" fontId="26" fillId="0" borderId="36" xfId="46" applyNumberFormat="1" applyFont="1" applyBorder="1" applyAlignment="1">
      <alignment horizontal="center" vertical="center"/>
    </xf>
    <xf numFmtId="0" fontId="28" fillId="0" borderId="37" xfId="0" applyFont="1" applyBorder="1" applyAlignment="1">
      <alignment vertical="center"/>
    </xf>
    <xf numFmtId="0" fontId="27" fillId="0" borderId="25" xfId="0" applyFont="1" applyBorder="1" applyAlignment="1">
      <alignment vertical="center"/>
    </xf>
    <xf numFmtId="0" fontId="26" fillId="0" borderId="25" xfId="46" applyFont="1" applyBorder="1" applyAlignment="1">
      <alignment vertical="center"/>
    </xf>
    <xf numFmtId="10" fontId="26" fillId="0" borderId="38" xfId="46" applyNumberFormat="1" applyFont="1" applyBorder="1" applyAlignment="1">
      <alignment horizontal="center" vertical="center"/>
    </xf>
    <xf numFmtId="0" fontId="28" fillId="0" borderId="32" xfId="0" applyFont="1" applyBorder="1" applyAlignment="1">
      <alignment horizontal="left" vertical="center"/>
    </xf>
    <xf numFmtId="0" fontId="26" fillId="0" borderId="17" xfId="46" applyFont="1" applyBorder="1" applyAlignment="1">
      <alignment vertical="center"/>
    </xf>
    <xf numFmtId="0" fontId="26" fillId="0" borderId="35" xfId="46" applyFont="1" applyBorder="1" applyAlignment="1">
      <alignment vertical="center"/>
    </xf>
    <xf numFmtId="0" fontId="28" fillId="0" borderId="37" xfId="0" applyFont="1" applyBorder="1" applyAlignment="1">
      <alignment horizontal="left" vertical="center"/>
    </xf>
    <xf numFmtId="0" fontId="28" fillId="0" borderId="34" xfId="0" applyFont="1" applyBorder="1" applyAlignment="1">
      <alignment horizontal="left" vertical="center"/>
    </xf>
    <xf numFmtId="0" fontId="28" fillId="0" borderId="30" xfId="0" applyFont="1" applyBorder="1" applyAlignment="1">
      <alignment horizontal="left" vertical="center"/>
    </xf>
    <xf numFmtId="0" fontId="26" fillId="0" borderId="16" xfId="46" applyFont="1" applyBorder="1" applyAlignment="1">
      <alignment vertical="center"/>
    </xf>
    <xf numFmtId="0" fontId="28" fillId="0" borderId="39" xfId="0" applyFont="1" applyBorder="1" applyAlignment="1">
      <alignment horizontal="left" vertical="center"/>
    </xf>
    <xf numFmtId="0" fontId="26" fillId="0" borderId="40" xfId="46" applyFont="1" applyBorder="1" applyAlignment="1">
      <alignment vertical="center"/>
    </xf>
    <xf numFmtId="10" fontId="26" fillId="0" borderId="41" xfId="46" applyNumberFormat="1" applyFont="1" applyBorder="1" applyAlignment="1">
      <alignment horizontal="center" vertical="center"/>
    </xf>
    <xf numFmtId="0" fontId="28" fillId="0" borderId="0" xfId="0" applyFont="1" applyAlignment="1">
      <alignment horizontal="left" vertical="center"/>
    </xf>
    <xf numFmtId="0" fontId="20" fillId="0" borderId="0" xfId="46" applyFont="1" applyBorder="1" applyAlignment="1">
      <alignment vertical="center"/>
    </xf>
    <xf numFmtId="0" fontId="20" fillId="0" borderId="20" xfId="46" applyFont="1" applyBorder="1" applyAlignment="1">
      <alignment horizontal="center" vertical="center" wrapText="1"/>
    </xf>
    <xf numFmtId="0" fontId="20" fillId="0" borderId="24" xfId="46" applyFont="1" applyBorder="1" applyAlignment="1">
      <alignment horizontal="center" vertical="center" wrapText="1"/>
    </xf>
    <xf numFmtId="0" fontId="20" fillId="0" borderId="15" xfId="49" applyBorder="1" applyAlignment="1">
      <alignment vertical="center"/>
    </xf>
    <xf numFmtId="0" fontId="23" fillId="0" borderId="0" xfId="49" quotePrefix="1" applyFont="1" applyAlignment="1">
      <alignment horizontal="center" vertical="center"/>
    </xf>
    <xf numFmtId="0" fontId="23" fillId="0" borderId="0" xfId="49" applyFont="1" applyAlignment="1">
      <alignment horizontal="center" vertical="center"/>
    </xf>
    <xf numFmtId="0" fontId="20" fillId="0" borderId="0" xfId="49" applyAlignment="1">
      <alignment vertical="center"/>
    </xf>
    <xf numFmtId="0" fontId="62" fillId="0" borderId="0" xfId="0"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20" fillId="0" borderId="0" xfId="49" quotePrefix="1" applyFont="1" applyAlignment="1">
      <alignment horizontal="center" vertical="center"/>
    </xf>
    <xf numFmtId="0" fontId="61" fillId="0" borderId="0" xfId="0" applyFont="1" applyAlignment="1">
      <alignment horizontal="center" vertical="center"/>
    </xf>
    <xf numFmtId="0" fontId="20" fillId="0" borderId="15" xfId="46" applyFont="1" applyBorder="1" applyAlignment="1">
      <alignment horizontal="left" vertical="center" indent="2"/>
    </xf>
    <xf numFmtId="0" fontId="20" fillId="0" borderId="22" xfId="46" applyFont="1" applyBorder="1" applyAlignment="1">
      <alignment horizontal="left" vertical="center" indent="2"/>
    </xf>
    <xf numFmtId="0" fontId="66" fillId="0" borderId="13" xfId="0" applyFont="1" applyBorder="1" applyAlignment="1">
      <alignment horizontal="center" vertical="center"/>
    </xf>
    <xf numFmtId="0" fontId="66" fillId="0" borderId="19" xfId="0" applyFont="1" applyBorder="1" applyAlignment="1">
      <alignment horizontal="center" vertical="center"/>
    </xf>
    <xf numFmtId="0" fontId="62" fillId="0" borderId="0" xfId="0" applyFont="1"/>
    <xf numFmtId="0" fontId="71" fillId="0" borderId="0" xfId="0" applyFont="1" applyAlignment="1">
      <alignment wrapText="1"/>
    </xf>
    <xf numFmtId="0" fontId="72" fillId="0" borderId="0" xfId="0" applyFont="1" applyAlignment="1">
      <alignment wrapText="1"/>
    </xf>
    <xf numFmtId="174" fontId="61" fillId="43" borderId="0" xfId="1" applyNumberFormat="1" applyFont="1" applyFill="1" applyBorder="1"/>
    <xf numFmtId="169" fontId="62" fillId="43" borderId="0" xfId="1" applyNumberFormat="1" applyFont="1" applyFill="1" applyBorder="1"/>
    <xf numFmtId="169" fontId="62" fillId="43" borderId="0" xfId="1" applyNumberFormat="1" applyFont="1" applyFill="1" applyBorder="1" applyAlignment="1">
      <alignment horizontal="center" vertical="center"/>
    </xf>
    <xf numFmtId="169" fontId="61" fillId="43" borderId="0" xfId="1" applyNumberFormat="1" applyFont="1" applyFill="1" applyBorder="1"/>
    <xf numFmtId="169" fontId="61" fillId="0" borderId="0" xfId="0" applyNumberFormat="1" applyFont="1"/>
    <xf numFmtId="169" fontId="62" fillId="43" borderId="0" xfId="1" applyNumberFormat="1" applyFont="1" applyFill="1" applyBorder="1" applyAlignment="1">
      <alignment horizontal="center" vertical="center" wrapText="1"/>
    </xf>
    <xf numFmtId="169" fontId="61" fillId="43" borderId="0" xfId="1" applyNumberFormat="1" applyFont="1" applyFill="1" applyBorder="1" applyAlignment="1">
      <alignment vertical="center"/>
    </xf>
    <xf numFmtId="169" fontId="62" fillId="43" borderId="0" xfId="1" applyNumberFormat="1" applyFont="1" applyFill="1" applyBorder="1" applyAlignment="1">
      <alignment horizontal="center"/>
    </xf>
    <xf numFmtId="169" fontId="62" fillId="43" borderId="0" xfId="1" applyNumberFormat="1" applyFont="1" applyFill="1" applyBorder="1" applyAlignment="1">
      <alignment horizontal="left" vertical="center" indent="1"/>
    </xf>
    <xf numFmtId="169" fontId="61" fillId="0" borderId="0" xfId="1" applyNumberFormat="1" applyFont="1"/>
    <xf numFmtId="169" fontId="62" fillId="43" borderId="0" xfId="1" applyNumberFormat="1" applyFont="1" applyFill="1" applyBorder="1" applyAlignment="1">
      <alignment horizontal="left" vertical="center" wrapText="1" indent="1"/>
    </xf>
    <xf numFmtId="169" fontId="62" fillId="0" borderId="0" xfId="1" applyNumberFormat="1" applyFont="1"/>
    <xf numFmtId="169" fontId="62" fillId="43" borderId="0" xfId="1" applyNumberFormat="1" applyFont="1" applyFill="1" applyBorder="1" applyAlignment="1">
      <alignment horizontal="left" indent="1"/>
    </xf>
    <xf numFmtId="169" fontId="62" fillId="43" borderId="0" xfId="1" applyNumberFormat="1" applyFont="1" applyFill="1" applyBorder="1" applyAlignment="1">
      <alignment horizontal="left" wrapText="1" indent="1"/>
    </xf>
    <xf numFmtId="169" fontId="62" fillId="43" borderId="0" xfId="1" applyNumberFormat="1" applyFont="1" applyFill="1" applyBorder="1" applyAlignment="1">
      <alignment vertical="center"/>
    </xf>
    <xf numFmtId="0" fontId="73" fillId="0" borderId="0" xfId="0" applyFont="1"/>
    <xf numFmtId="173" fontId="73" fillId="0" borderId="0" xfId="0" applyNumberFormat="1" applyFont="1"/>
    <xf numFmtId="41" fontId="20" fillId="0" borderId="0" xfId="51" applyFont="1"/>
    <xf numFmtId="3" fontId="61" fillId="0" borderId="0" xfId="0" applyNumberFormat="1" applyFont="1"/>
    <xf numFmtId="173" fontId="61" fillId="0" borderId="0" xfId="0" applyNumberFormat="1" applyFont="1"/>
    <xf numFmtId="174" fontId="61" fillId="0" borderId="0" xfId="0" applyNumberFormat="1" applyFont="1"/>
    <xf numFmtId="0" fontId="61" fillId="0" borderId="0" xfId="0" applyFont="1" applyAlignment="1">
      <alignment wrapText="1"/>
    </xf>
    <xf numFmtId="0" fontId="69" fillId="0" borderId="0" xfId="0" applyFont="1"/>
    <xf numFmtId="0" fontId="68" fillId="0" borderId="0" xfId="0" applyFont="1" applyAlignment="1">
      <alignment horizontal="left" vertical="center"/>
    </xf>
    <xf numFmtId="0" fontId="65" fillId="44" borderId="21" xfId="0" applyFont="1" applyFill="1" applyBorder="1" applyAlignment="1">
      <alignment horizontal="center" vertical="center"/>
    </xf>
    <xf numFmtId="0" fontId="65" fillId="44" borderId="17" xfId="0" applyFont="1" applyFill="1" applyBorder="1" applyAlignment="1">
      <alignment horizontal="left" vertical="center"/>
    </xf>
    <xf numFmtId="179" fontId="65" fillId="44" borderId="17" xfId="0" applyNumberFormat="1" applyFont="1" applyFill="1" applyBorder="1" applyAlignment="1">
      <alignment horizontal="center" vertical="center" wrapText="1"/>
    </xf>
    <xf numFmtId="179" fontId="65" fillId="44" borderId="23" xfId="0" applyNumberFormat="1" applyFont="1" applyFill="1" applyBorder="1" applyAlignment="1">
      <alignment horizontal="center" vertical="center" wrapText="1"/>
    </xf>
    <xf numFmtId="0" fontId="62" fillId="43" borderId="15" xfId="0" applyFont="1" applyFill="1" applyBorder="1" applyAlignment="1">
      <alignment horizontal="left" indent="1"/>
    </xf>
    <xf numFmtId="0" fontId="62" fillId="43" borderId="0" xfId="0" applyFont="1" applyFill="1" applyBorder="1" applyAlignment="1">
      <alignment horizontal="left" indent="1"/>
    </xf>
    <xf numFmtId="174" fontId="61" fillId="43" borderId="20" xfId="1" applyNumberFormat="1" applyFont="1" applyFill="1" applyBorder="1"/>
    <xf numFmtId="0" fontId="62" fillId="43" borderId="0" xfId="0" applyFont="1" applyFill="1" applyBorder="1" applyAlignment="1">
      <alignment horizontal="center"/>
    </xf>
    <xf numFmtId="169" fontId="62" fillId="43" borderId="20" xfId="1" applyNumberFormat="1" applyFont="1" applyFill="1" applyBorder="1"/>
    <xf numFmtId="0" fontId="61" fillId="43" borderId="15" xfId="0" applyFont="1" applyFill="1" applyBorder="1" applyAlignment="1">
      <alignment horizontal="left" indent="1"/>
    </xf>
    <xf numFmtId="0" fontId="61" fillId="43" borderId="0" xfId="0" applyFont="1" applyFill="1" applyBorder="1" applyAlignment="1">
      <alignment horizontal="center"/>
    </xf>
    <xf numFmtId="169" fontId="61" fillId="43" borderId="20" xfId="1" applyNumberFormat="1" applyFont="1" applyFill="1" applyBorder="1"/>
    <xf numFmtId="0" fontId="61" fillId="43" borderId="0" xfId="0" applyFont="1" applyFill="1" applyBorder="1" applyAlignment="1">
      <alignment horizontal="center" wrapText="1"/>
    </xf>
    <xf numFmtId="0" fontId="61" fillId="43" borderId="15" xfId="0" applyFont="1" applyFill="1" applyBorder="1" applyAlignment="1">
      <alignment horizontal="left" wrapText="1" indent="1"/>
    </xf>
    <xf numFmtId="0" fontId="61" fillId="43" borderId="0" xfId="0" applyFont="1" applyFill="1" applyBorder="1" applyAlignment="1">
      <alignment horizontal="left" indent="1"/>
    </xf>
    <xf numFmtId="0" fontId="61" fillId="43" borderId="15" xfId="0" applyFont="1" applyFill="1" applyBorder="1" applyAlignment="1">
      <alignment horizontal="left" vertical="center" wrapText="1" indent="1"/>
    </xf>
    <xf numFmtId="0" fontId="61" fillId="43" borderId="0" xfId="0" applyFont="1" applyFill="1" applyBorder="1" applyAlignment="1">
      <alignment horizontal="center" vertical="center" wrapText="1"/>
    </xf>
    <xf numFmtId="0" fontId="61" fillId="43" borderId="0" xfId="0" applyFont="1" applyFill="1" applyBorder="1" applyAlignment="1">
      <alignment horizontal="center" vertical="center"/>
    </xf>
    <xf numFmtId="0" fontId="61" fillId="43" borderId="15" xfId="0" applyFont="1" applyFill="1" applyBorder="1" applyAlignment="1">
      <alignment horizontal="left" vertical="center" indent="1"/>
    </xf>
    <xf numFmtId="169" fontId="61" fillId="43" borderId="20" xfId="1" applyNumberFormat="1" applyFont="1" applyFill="1" applyBorder="1" applyAlignment="1">
      <alignment vertical="center"/>
    </xf>
    <xf numFmtId="0" fontId="62" fillId="43" borderId="15" xfId="0" applyFont="1" applyFill="1" applyBorder="1" applyAlignment="1">
      <alignment horizontal="left" vertical="top" wrapText="1" indent="1"/>
    </xf>
    <xf numFmtId="0" fontId="62" fillId="43" borderId="22" xfId="0" applyFont="1" applyFill="1" applyBorder="1" applyAlignment="1">
      <alignment horizontal="left" indent="1"/>
    </xf>
    <xf numFmtId="0" fontId="62" fillId="43" borderId="25" xfId="0" applyFont="1" applyFill="1" applyBorder="1" applyAlignment="1">
      <alignment horizontal="left" indent="1"/>
    </xf>
    <xf numFmtId="169" fontId="62" fillId="43" borderId="25" xfId="1" applyNumberFormat="1" applyFont="1" applyFill="1" applyBorder="1"/>
    <xf numFmtId="169" fontId="62" fillId="43" borderId="24" xfId="1" applyNumberFormat="1" applyFont="1" applyFill="1" applyBorder="1"/>
    <xf numFmtId="0" fontId="65" fillId="44" borderId="17" xfId="0" applyFont="1" applyFill="1" applyBorder="1" applyAlignment="1">
      <alignment horizontal="center" vertical="center"/>
    </xf>
    <xf numFmtId="0" fontId="62" fillId="43" borderId="0" xfId="0" applyFont="1" applyFill="1" applyBorder="1" applyAlignment="1">
      <alignment horizontal="center" vertical="center"/>
    </xf>
    <xf numFmtId="174" fontId="61" fillId="43" borderId="0" xfId="0" applyNumberFormat="1" applyFont="1" applyFill="1" applyBorder="1"/>
    <xf numFmtId="174" fontId="61" fillId="43" borderId="20" xfId="0" applyNumberFormat="1" applyFont="1" applyFill="1" applyBorder="1"/>
    <xf numFmtId="0" fontId="61" fillId="43" borderId="15" xfId="0" applyFont="1" applyFill="1" applyBorder="1"/>
    <xf numFmtId="169" fontId="61" fillId="43" borderId="15" xfId="1" applyNumberFormat="1" applyFont="1" applyFill="1" applyBorder="1"/>
    <xf numFmtId="169" fontId="61" fillId="43" borderId="15" xfId="1" applyNumberFormat="1" applyFont="1" applyFill="1" applyBorder="1" applyAlignment="1">
      <alignment horizontal="left" indent="1"/>
    </xf>
    <xf numFmtId="169" fontId="62" fillId="43" borderId="15" xfId="1" applyNumberFormat="1" applyFont="1" applyFill="1" applyBorder="1" applyAlignment="1">
      <alignment horizontal="left" vertical="center" indent="1"/>
    </xf>
    <xf numFmtId="169" fontId="61" fillId="43" borderId="15" xfId="1" applyNumberFormat="1" applyFont="1" applyFill="1" applyBorder="1" applyAlignment="1">
      <alignment horizontal="left" vertical="center" indent="1"/>
    </xf>
    <xf numFmtId="169" fontId="62" fillId="43" borderId="15" xfId="1" applyNumberFormat="1" applyFont="1" applyFill="1" applyBorder="1" applyAlignment="1">
      <alignment horizontal="left" vertical="center" wrapText="1" indent="1"/>
    </xf>
    <xf numFmtId="169" fontId="62" fillId="43" borderId="15" xfId="1" applyNumberFormat="1" applyFont="1" applyFill="1" applyBorder="1" applyAlignment="1">
      <alignment horizontal="left" indent="1"/>
    </xf>
    <xf numFmtId="169" fontId="61" fillId="43" borderId="15" xfId="1" applyNumberFormat="1" applyFont="1" applyFill="1" applyBorder="1" applyAlignment="1">
      <alignment horizontal="left" vertical="center" wrapText="1" indent="1"/>
    </xf>
    <xf numFmtId="169" fontId="61" fillId="43" borderId="15" xfId="1" applyNumberFormat="1" applyFont="1" applyFill="1" applyBorder="1" applyAlignment="1">
      <alignment horizontal="left" wrapText="1" indent="1"/>
    </xf>
    <xf numFmtId="169" fontId="62" fillId="43" borderId="20" xfId="1" applyNumberFormat="1" applyFont="1" applyFill="1" applyBorder="1" applyAlignment="1">
      <alignment vertical="center"/>
    </xf>
    <xf numFmtId="169" fontId="62" fillId="43" borderId="15" xfId="1" applyNumberFormat="1" applyFont="1" applyFill="1" applyBorder="1"/>
    <xf numFmtId="0" fontId="23" fillId="0" borderId="0" xfId="49" applyFont="1" applyAlignment="1">
      <alignment horizontal="centerContinuous" vertical="center"/>
    </xf>
    <xf numFmtId="0" fontId="20" fillId="0" borderId="0" xfId="49" applyAlignment="1">
      <alignment horizontal="centerContinuous" vertical="center"/>
    </xf>
    <xf numFmtId="0" fontId="23" fillId="0" borderId="15" xfId="49" applyFont="1" applyBorder="1" applyAlignment="1">
      <alignment vertical="center"/>
    </xf>
    <xf numFmtId="0" fontId="23" fillId="0" borderId="0" xfId="49" applyFont="1" applyAlignment="1">
      <alignment vertical="center"/>
    </xf>
    <xf numFmtId="0" fontId="20" fillId="0" borderId="15" xfId="49" applyFont="1" applyBorder="1" applyAlignment="1">
      <alignment vertical="center"/>
    </xf>
    <xf numFmtId="0" fontId="20" fillId="0" borderId="0" xfId="49" applyFont="1" applyAlignment="1">
      <alignment vertical="center"/>
    </xf>
    <xf numFmtId="0" fontId="20" fillId="0" borderId="0" xfId="49" applyFont="1" applyAlignment="1">
      <alignment horizontal="centerContinuous" vertical="center"/>
    </xf>
    <xf numFmtId="0" fontId="75" fillId="0" borderId="0" xfId="0" applyFont="1" applyAlignment="1">
      <alignment vertical="top" wrapText="1"/>
    </xf>
    <xf numFmtId="0" fontId="74" fillId="0" borderId="0" xfId="0" applyFont="1" applyFill="1" applyAlignment="1">
      <alignment vertical="top" wrapText="1"/>
    </xf>
    <xf numFmtId="0" fontId="69" fillId="0" borderId="0" xfId="0" applyFont="1" applyFill="1"/>
    <xf numFmtId="0" fontId="75" fillId="0" borderId="0" xfId="0" applyFont="1" applyFill="1" applyAlignment="1">
      <alignment vertical="top" wrapText="1"/>
    </xf>
    <xf numFmtId="0" fontId="61" fillId="0" borderId="0" xfId="0" applyFont="1" applyFill="1"/>
    <xf numFmtId="0" fontId="76" fillId="0" borderId="0" xfId="0" applyFont="1" applyFill="1" applyAlignment="1">
      <alignment vertical="top" wrapText="1"/>
    </xf>
    <xf numFmtId="0" fontId="22" fillId="0" borderId="0" xfId="0" applyFont="1" applyFill="1" applyAlignment="1">
      <alignment horizontal="left" vertical="top" wrapText="1"/>
    </xf>
    <xf numFmtId="0" fontId="77" fillId="0" borderId="0" xfId="0" applyFont="1" applyFill="1" applyAlignment="1">
      <alignment vertical="top" wrapText="1"/>
    </xf>
    <xf numFmtId="0" fontId="75" fillId="0" borderId="0" xfId="0" applyFont="1" applyFill="1" applyAlignment="1">
      <alignment horizontal="centerContinuous" vertical="top" wrapText="1"/>
    </xf>
    <xf numFmtId="0" fontId="32" fillId="0" borderId="0" xfId="0" applyFont="1" applyFill="1" applyAlignment="1">
      <alignment horizontal="left" vertical="top" wrapText="1"/>
    </xf>
    <xf numFmtId="4" fontId="32" fillId="0" borderId="0" xfId="0" applyNumberFormat="1" applyFont="1" applyFill="1" applyAlignment="1">
      <alignment vertical="top"/>
    </xf>
    <xf numFmtId="4" fontId="32" fillId="0" borderId="0" xfId="0" applyNumberFormat="1" applyFont="1" applyAlignment="1">
      <alignment vertical="top"/>
    </xf>
    <xf numFmtId="0" fontId="27" fillId="0" borderId="0" xfId="0" applyFont="1"/>
    <xf numFmtId="0" fontId="27" fillId="0" borderId="0" xfId="0" applyFont="1" applyFill="1"/>
    <xf numFmtId="0" fontId="28" fillId="0" borderId="0" xfId="0" applyFont="1"/>
    <xf numFmtId="0" fontId="27" fillId="0" borderId="10" xfId="0" applyFont="1" applyFill="1" applyBorder="1" applyAlignment="1">
      <alignment vertical="center"/>
    </xf>
    <xf numFmtId="0" fontId="27" fillId="0" borderId="10" xfId="0" applyFont="1" applyFill="1" applyBorder="1" applyAlignment="1">
      <alignment horizontal="left" vertical="center" wrapText="1"/>
    </xf>
    <xf numFmtId="0" fontId="27" fillId="0" borderId="10" xfId="0" applyFont="1" applyFill="1" applyBorder="1" applyAlignment="1">
      <alignment horizontal="center" vertical="center" wrapText="1"/>
    </xf>
    <xf numFmtId="0" fontId="27" fillId="0" borderId="0" xfId="0" applyFont="1" applyFill="1" applyAlignment="1">
      <alignment vertical="center"/>
    </xf>
    <xf numFmtId="0" fontId="27" fillId="0" borderId="10" xfId="0" applyFont="1" applyFill="1" applyBorder="1" applyAlignment="1">
      <alignment horizontal="left" vertical="center"/>
    </xf>
    <xf numFmtId="0" fontId="32" fillId="0" borderId="0" xfId="0" applyFont="1" applyFill="1" applyAlignment="1">
      <alignment horizontal="left" vertical="center"/>
    </xf>
    <xf numFmtId="0" fontId="27" fillId="0" borderId="10" xfId="0" applyNumberFormat="1" applyFont="1" applyFill="1" applyBorder="1" applyAlignment="1">
      <alignment horizontal="left" vertical="center" wrapText="1"/>
    </xf>
    <xf numFmtId="0" fontId="68" fillId="0" borderId="0" xfId="0" applyFont="1" applyFill="1" applyAlignment="1">
      <alignment horizontal="left"/>
    </xf>
    <xf numFmtId="0" fontId="69" fillId="0" borderId="0" xfId="0" applyFont="1" applyFill="1" applyAlignment="1">
      <alignment horizontal="left"/>
    </xf>
    <xf numFmtId="0" fontId="32" fillId="0" borderId="0" xfId="0" applyNumberFormat="1" applyFont="1" applyFill="1" applyAlignment="1">
      <alignment horizontal="left" vertical="top" wrapText="1"/>
    </xf>
    <xf numFmtId="0" fontId="27" fillId="0" borderId="0" xfId="0" applyFont="1" applyFill="1" applyAlignment="1">
      <alignment horizontal="left"/>
    </xf>
    <xf numFmtId="174" fontId="61" fillId="0" borderId="0" xfId="0" applyNumberFormat="1" applyFont="1" applyAlignment="1">
      <alignment vertical="center"/>
    </xf>
    <xf numFmtId="41" fontId="61" fillId="0" borderId="0" xfId="51" applyFont="1" applyFill="1" applyAlignment="1">
      <alignment vertical="center"/>
    </xf>
    <xf numFmtId="168" fontId="61" fillId="0" borderId="0" xfId="1" applyFont="1" applyFill="1" applyAlignment="1">
      <alignment vertical="center"/>
    </xf>
    <xf numFmtId="168" fontId="61" fillId="0" borderId="0" xfId="1" applyFont="1" applyAlignment="1">
      <alignment wrapText="1"/>
    </xf>
    <xf numFmtId="168" fontId="61" fillId="0" borderId="0" xfId="1" applyFont="1"/>
    <xf numFmtId="168" fontId="61" fillId="0" borderId="0" xfId="0" applyNumberFormat="1" applyFont="1"/>
    <xf numFmtId="179" fontId="65" fillId="44" borderId="10" xfId="0" applyNumberFormat="1" applyFont="1" applyFill="1" applyBorder="1" applyAlignment="1">
      <alignment horizontal="center" vertical="center" wrapText="1"/>
    </xf>
    <xf numFmtId="41" fontId="62" fillId="43" borderId="10" xfId="51" applyFont="1" applyFill="1" applyBorder="1" applyAlignment="1">
      <alignment vertical="center"/>
    </xf>
    <xf numFmtId="166" fontId="62" fillId="43" borderId="10" xfId="51" applyNumberFormat="1" applyFont="1" applyFill="1" applyBorder="1" applyAlignment="1">
      <alignment vertical="center"/>
    </xf>
    <xf numFmtId="0" fontId="62" fillId="43" borderId="10" xfId="0" applyFont="1" applyFill="1" applyBorder="1" applyAlignment="1">
      <alignment vertical="center" wrapText="1"/>
    </xf>
    <xf numFmtId="41" fontId="61" fillId="43" borderId="10" xfId="51" applyFont="1" applyFill="1" applyBorder="1" applyAlignment="1">
      <alignment vertical="center"/>
    </xf>
    <xf numFmtId="0" fontId="61" fillId="43" borderId="10" xfId="0" applyFont="1" applyFill="1" applyBorder="1" applyAlignment="1">
      <alignment vertical="center" wrapText="1"/>
    </xf>
    <xf numFmtId="166" fontId="61" fillId="43" borderId="10" xfId="51" applyNumberFormat="1" applyFont="1" applyFill="1" applyBorder="1" applyAlignment="1">
      <alignment vertical="center"/>
    </xf>
    <xf numFmtId="49" fontId="61" fillId="43" borderId="10" xfId="0" applyNumberFormat="1" applyFont="1" applyFill="1" applyBorder="1" applyAlignment="1">
      <alignment vertical="center" wrapText="1"/>
    </xf>
    <xf numFmtId="0" fontId="62" fillId="0" borderId="0" xfId="0" applyFont="1" applyAlignment="1">
      <alignment horizontal="center" wrapText="1"/>
    </xf>
    <xf numFmtId="170" fontId="23" fillId="0" borderId="0" xfId="44" applyFont="1"/>
    <xf numFmtId="0" fontId="61" fillId="0" borderId="0" xfId="0" applyFont="1" applyAlignment="1">
      <alignment horizontal="left" wrapText="1"/>
    </xf>
    <xf numFmtId="0" fontId="61" fillId="0" borderId="0" xfId="0" applyFont="1" applyAlignment="1">
      <alignment horizontal="center" wrapText="1"/>
    </xf>
    <xf numFmtId="171" fontId="61" fillId="0" borderId="0" xfId="0" applyNumberFormat="1" applyFont="1" applyAlignment="1">
      <alignment vertical="center"/>
    </xf>
    <xf numFmtId="3" fontId="61" fillId="0" borderId="0" xfId="0" applyNumberFormat="1" applyFont="1" applyAlignment="1">
      <alignment vertical="center"/>
    </xf>
    <xf numFmtId="166" fontId="61" fillId="0" borderId="0" xfId="0" applyNumberFormat="1" applyFont="1" applyAlignment="1">
      <alignment vertical="center"/>
    </xf>
    <xf numFmtId="0" fontId="78" fillId="0" borderId="0" xfId="0" applyFont="1" applyAlignment="1">
      <alignment vertical="center"/>
    </xf>
    <xf numFmtId="41" fontId="20" fillId="0" borderId="0" xfId="51" applyFont="1" applyAlignment="1">
      <alignment vertical="center"/>
    </xf>
    <xf numFmtId="166" fontId="73" fillId="0" borderId="0" xfId="0" applyNumberFormat="1" applyFont="1" applyAlignment="1">
      <alignment vertical="center"/>
    </xf>
    <xf numFmtId="0" fontId="62" fillId="0" borderId="0" xfId="0" applyFont="1" applyAlignment="1">
      <alignment vertical="center" wrapText="1"/>
    </xf>
    <xf numFmtId="166" fontId="62" fillId="0" borderId="0" xfId="45" applyFont="1" applyBorder="1" applyAlignment="1">
      <alignment vertical="center"/>
    </xf>
    <xf numFmtId="174" fontId="20" fillId="0" borderId="0" xfId="0" applyNumberFormat="1" applyFont="1" applyAlignment="1">
      <alignment vertical="center"/>
    </xf>
    <xf numFmtId="169" fontId="73" fillId="0" borderId="0" xfId="1" applyNumberFormat="1" applyFont="1" applyAlignment="1">
      <alignment vertical="center"/>
    </xf>
    <xf numFmtId="0" fontId="78" fillId="0" borderId="0" xfId="0" applyFont="1"/>
    <xf numFmtId="0" fontId="78" fillId="44" borderId="21" xfId="0" applyFont="1" applyFill="1" applyBorder="1"/>
    <xf numFmtId="0" fontId="78" fillId="44" borderId="17" xfId="0" applyFont="1" applyFill="1" applyBorder="1"/>
    <xf numFmtId="0" fontId="62" fillId="43" borderId="15" xfId="0" applyFont="1" applyFill="1" applyBorder="1" applyAlignment="1">
      <alignment vertical="center" wrapText="1"/>
    </xf>
    <xf numFmtId="0" fontId="62" fillId="43" borderId="0" xfId="0" applyFont="1" applyFill="1" applyBorder="1" applyAlignment="1">
      <alignment vertical="center" wrapText="1"/>
    </xf>
    <xf numFmtId="0" fontId="61" fillId="43" borderId="15" xfId="0" applyFont="1" applyFill="1" applyBorder="1" applyAlignment="1">
      <alignment vertical="center" wrapText="1"/>
    </xf>
    <xf numFmtId="0" fontId="61" fillId="43" borderId="0" xfId="0" applyFont="1" applyFill="1" applyBorder="1" applyAlignment="1">
      <alignment vertical="center" wrapText="1"/>
    </xf>
    <xf numFmtId="0" fontId="61" fillId="43" borderId="15" xfId="0" applyFont="1" applyFill="1" applyBorder="1" applyAlignment="1">
      <alignment horizontal="left" vertical="center" wrapText="1"/>
    </xf>
    <xf numFmtId="0" fontId="61" fillId="43" borderId="0" xfId="0" applyFont="1" applyFill="1" applyBorder="1" applyAlignment="1">
      <alignment horizontal="left" vertical="center" wrapText="1"/>
    </xf>
    <xf numFmtId="0" fontId="62" fillId="43" borderId="22" xfId="0" applyFont="1" applyFill="1" applyBorder="1" applyAlignment="1">
      <alignment vertical="center" wrapText="1"/>
    </xf>
    <xf numFmtId="0" fontId="62" fillId="43" borderId="25" xfId="0" applyFont="1" applyFill="1" applyBorder="1" applyAlignment="1">
      <alignment vertical="center" wrapText="1"/>
    </xf>
    <xf numFmtId="179" fontId="65" fillId="44" borderId="13" xfId="0" applyNumberFormat="1" applyFont="1" applyFill="1" applyBorder="1" applyAlignment="1">
      <alignment horizontal="center" vertical="center" wrapText="1"/>
    </xf>
    <xf numFmtId="174" fontId="62" fillId="43" borderId="19" xfId="0" applyNumberFormat="1" applyFont="1" applyFill="1" applyBorder="1" applyAlignment="1">
      <alignment wrapText="1"/>
    </xf>
    <xf numFmtId="174" fontId="61" fillId="43" borderId="19" xfId="45" applyNumberFormat="1" applyFont="1" applyFill="1" applyBorder="1"/>
    <xf numFmtId="166" fontId="61" fillId="43" borderId="19" xfId="1" applyNumberFormat="1" applyFont="1" applyFill="1" applyBorder="1" applyAlignment="1">
      <alignment vertical="center"/>
    </xf>
    <xf numFmtId="166" fontId="62" fillId="43" borderId="19" xfId="1" applyNumberFormat="1" applyFont="1" applyFill="1" applyBorder="1" applyAlignment="1">
      <alignment vertical="center"/>
    </xf>
    <xf numFmtId="169" fontId="62" fillId="43" borderId="19" xfId="1" applyNumberFormat="1" applyFont="1" applyFill="1" applyBorder="1" applyAlignment="1">
      <alignment vertical="center"/>
    </xf>
    <xf numFmtId="166" fontId="62" fillId="43" borderId="19" xfId="1" applyNumberFormat="1" applyFont="1" applyFill="1" applyBorder="1" applyAlignment="1">
      <alignment vertical="center" wrapText="1"/>
    </xf>
    <xf numFmtId="169" fontId="62" fillId="43" borderId="19" xfId="1" applyNumberFormat="1" applyFont="1" applyFill="1" applyBorder="1" applyAlignment="1">
      <alignment vertical="center" wrapText="1"/>
    </xf>
    <xf numFmtId="166" fontId="62" fillId="43" borderId="19" xfId="1" applyNumberFormat="1" applyFont="1" applyFill="1" applyBorder="1" applyAlignment="1">
      <alignment wrapText="1"/>
    </xf>
    <xf numFmtId="169" fontId="61" fillId="43" borderId="19" xfId="1" applyNumberFormat="1" applyFont="1" applyFill="1" applyBorder="1"/>
    <xf numFmtId="169" fontId="61" fillId="43" borderId="19" xfId="1" applyNumberFormat="1" applyFont="1" applyFill="1" applyBorder="1" applyAlignment="1">
      <alignment vertical="center"/>
    </xf>
    <xf numFmtId="41" fontId="62" fillId="43" borderId="19" xfId="51" applyFont="1" applyFill="1" applyBorder="1" applyAlignment="1">
      <alignment vertical="center" wrapText="1"/>
    </xf>
    <xf numFmtId="166" fontId="62" fillId="43" borderId="14" xfId="1" applyNumberFormat="1" applyFont="1" applyFill="1" applyBorder="1" applyAlignment="1">
      <alignment vertical="center"/>
    </xf>
    <xf numFmtId="170" fontId="23" fillId="33" borderId="0" xfId="44" applyFont="1" applyFill="1"/>
    <xf numFmtId="0" fontId="79" fillId="0" borderId="15" xfId="0" applyFont="1" applyBorder="1"/>
    <xf numFmtId="166" fontId="61" fillId="0" borderId="0" xfId="0" applyNumberFormat="1" applyFont="1"/>
    <xf numFmtId="0" fontId="82" fillId="0" borderId="15" xfId="0" applyFont="1" applyBorder="1"/>
    <xf numFmtId="0" fontId="73" fillId="0" borderId="15" xfId="0" quotePrefix="1" applyFont="1" applyBorder="1"/>
    <xf numFmtId="0" fontId="83" fillId="0" borderId="15" xfId="0" applyFont="1" applyBorder="1"/>
    <xf numFmtId="166" fontId="61" fillId="0" borderId="0" xfId="45" applyFont="1"/>
    <xf numFmtId="169" fontId="61" fillId="0" borderId="0" xfId="1" applyNumberFormat="1" applyFont="1" applyBorder="1"/>
    <xf numFmtId="0" fontId="68" fillId="0" borderId="0" xfId="0" applyFont="1" applyAlignment="1">
      <alignment horizontal="center" wrapText="1"/>
    </xf>
    <xf numFmtId="0" fontId="65" fillId="44" borderId="21" xfId="0" applyFont="1" applyFill="1" applyBorder="1"/>
    <xf numFmtId="0" fontId="65" fillId="44" borderId="17" xfId="0" applyFont="1" applyFill="1" applyBorder="1"/>
    <xf numFmtId="0" fontId="62" fillId="43" borderId="15" xfId="0" applyFont="1" applyFill="1" applyBorder="1"/>
    <xf numFmtId="0" fontId="62" fillId="43" borderId="0" xfId="0" applyFont="1" applyFill="1" applyBorder="1"/>
    <xf numFmtId="0" fontId="80" fillId="43" borderId="0" xfId="0" applyFont="1" applyFill="1" applyBorder="1"/>
    <xf numFmtId="49" fontId="61" fillId="43" borderId="15" xfId="0" applyNumberFormat="1" applyFont="1" applyFill="1" applyBorder="1"/>
    <xf numFmtId="49" fontId="61" fillId="43" borderId="0" xfId="0" applyNumberFormat="1" applyFont="1" applyFill="1" applyBorder="1"/>
    <xf numFmtId="49" fontId="61" fillId="43" borderId="15" xfId="0" quotePrefix="1" applyNumberFormat="1" applyFont="1" applyFill="1" applyBorder="1"/>
    <xf numFmtId="49" fontId="61" fillId="43" borderId="0" xfId="0" quotePrefix="1" applyNumberFormat="1" applyFont="1" applyFill="1" applyBorder="1"/>
    <xf numFmtId="0" fontId="61" fillId="43" borderId="0" xfId="0" applyFont="1" applyFill="1" applyBorder="1"/>
    <xf numFmtId="0" fontId="62" fillId="43" borderId="22" xfId="0" applyFont="1" applyFill="1" applyBorder="1"/>
    <xf numFmtId="0" fontId="62" fillId="43" borderId="25" xfId="0" applyFont="1" applyFill="1" applyBorder="1"/>
    <xf numFmtId="172" fontId="62" fillId="43" borderId="19" xfId="1" applyNumberFormat="1" applyFont="1" applyFill="1" applyBorder="1" applyAlignment="1">
      <alignment horizontal="left" indent="1"/>
    </xf>
    <xf numFmtId="172" fontId="61" fillId="43" borderId="19" xfId="1" applyNumberFormat="1" applyFont="1" applyFill="1" applyBorder="1" applyAlignment="1">
      <alignment horizontal="left" indent="1"/>
    </xf>
    <xf numFmtId="172" fontId="62" fillId="43" borderId="14" xfId="1" applyNumberFormat="1" applyFont="1" applyFill="1" applyBorder="1" applyAlignment="1">
      <alignment horizontal="left" indent="1"/>
    </xf>
    <xf numFmtId="0" fontId="65" fillId="44" borderId="23" xfId="0" applyFont="1" applyFill="1" applyBorder="1"/>
    <xf numFmtId="0" fontId="62" fillId="43" borderId="20" xfId="0" applyFont="1" applyFill="1" applyBorder="1"/>
    <xf numFmtId="0" fontId="62" fillId="43" borderId="20" xfId="0" applyFont="1" applyFill="1" applyBorder="1" applyAlignment="1">
      <alignment horizontal="center"/>
    </xf>
    <xf numFmtId="49" fontId="62" fillId="43" borderId="20" xfId="0" applyNumberFormat="1" applyFont="1" applyFill="1" applyBorder="1" applyAlignment="1">
      <alignment horizontal="center"/>
    </xf>
    <xf numFmtId="0" fontId="81" fillId="43" borderId="20" xfId="0" applyFont="1" applyFill="1" applyBorder="1" applyAlignment="1">
      <alignment horizontal="center"/>
    </xf>
    <xf numFmtId="0" fontId="62" fillId="43" borderId="24" xfId="0" applyFont="1" applyFill="1" applyBorder="1"/>
    <xf numFmtId="172" fontId="62" fillId="43" borderId="19" xfId="1" applyNumberFormat="1" applyFont="1" applyFill="1" applyBorder="1" applyAlignment="1">
      <alignment horizontal="left" indent="3"/>
    </xf>
    <xf numFmtId="172" fontId="61" fillId="43" borderId="19" xfId="1" applyNumberFormat="1" applyFont="1" applyFill="1" applyBorder="1" applyAlignment="1">
      <alignment horizontal="left" indent="3"/>
    </xf>
    <xf numFmtId="172" fontId="62" fillId="43" borderId="14" xfId="1" applyNumberFormat="1" applyFont="1" applyFill="1" applyBorder="1" applyAlignment="1">
      <alignment horizontal="left" indent="3"/>
    </xf>
    <xf numFmtId="169" fontId="24" fillId="0" borderId="10" xfId="1" applyNumberFormat="1" applyFont="1" applyFill="1" applyBorder="1" applyAlignment="1"/>
    <xf numFmtId="169" fontId="24" fillId="0" borderId="10" xfId="1" applyNumberFormat="1" applyFont="1" applyFill="1" applyBorder="1" applyAlignment="1">
      <alignment horizontal="center"/>
    </xf>
    <xf numFmtId="0" fontId="24" fillId="0" borderId="10" xfId="0" applyFont="1" applyFill="1" applyBorder="1" applyAlignment="1">
      <alignment horizontal="left" wrapText="1"/>
    </xf>
    <xf numFmtId="3" fontId="24" fillId="0" borderId="10" xfId="0" applyNumberFormat="1" applyFont="1" applyFill="1" applyBorder="1" applyAlignment="1"/>
    <xf numFmtId="0" fontId="24" fillId="0" borderId="0" xfId="0" applyFont="1" applyFill="1" applyAlignment="1"/>
    <xf numFmtId="0" fontId="24" fillId="0" borderId="10" xfId="0" applyFont="1" applyFill="1" applyBorder="1" applyAlignment="1"/>
    <xf numFmtId="3" fontId="24" fillId="0" borderId="0" xfId="0" applyNumberFormat="1" applyFont="1" applyFill="1" applyAlignment="1"/>
    <xf numFmtId="0" fontId="36" fillId="0" borderId="10" xfId="0" applyFont="1" applyFill="1" applyBorder="1" applyAlignment="1">
      <alignment horizontal="left"/>
    </xf>
    <xf numFmtId="0" fontId="36" fillId="0" borderId="10" xfId="0" applyFont="1" applyFill="1" applyBorder="1" applyAlignment="1">
      <alignment horizontal="left" wrapText="1"/>
    </xf>
    <xf numFmtId="169" fontId="24" fillId="0" borderId="10" xfId="0" applyNumberFormat="1" applyFont="1" applyFill="1" applyBorder="1" applyAlignment="1"/>
    <xf numFmtId="0" fontId="15" fillId="0" borderId="0" xfId="0" applyFont="1" applyAlignment="1">
      <alignment vertical="center"/>
    </xf>
    <xf numFmtId="0" fontId="0" fillId="0" borderId="0" xfId="0" applyAlignment="1">
      <alignment horizontal="left"/>
    </xf>
    <xf numFmtId="0" fontId="15" fillId="0" borderId="0" xfId="0" applyFont="1" applyAlignment="1">
      <alignment horizontal="left"/>
    </xf>
    <xf numFmtId="0" fontId="15" fillId="0" borderId="0" xfId="0" applyFont="1" applyAlignment="1">
      <alignment horizontal="left" vertical="center"/>
    </xf>
    <xf numFmtId="0" fontId="24" fillId="0" borderId="0" xfId="0" applyFont="1" applyFill="1" applyAlignment="1">
      <alignment horizontal="left"/>
    </xf>
    <xf numFmtId="0" fontId="25" fillId="0" borderId="0" xfId="0" applyFont="1" applyAlignment="1">
      <alignment horizontal="left"/>
    </xf>
    <xf numFmtId="0" fontId="34" fillId="0" borderId="0" xfId="0" applyFont="1" applyAlignment="1">
      <alignment horizontal="left"/>
    </xf>
    <xf numFmtId="0" fontId="24" fillId="0" borderId="0" xfId="0" applyFont="1" applyAlignment="1">
      <alignment horizontal="left"/>
    </xf>
    <xf numFmtId="3" fontId="25" fillId="0" borderId="10" xfId="0" applyNumberFormat="1" applyFont="1" applyFill="1" applyBorder="1" applyAlignment="1"/>
    <xf numFmtId="0" fontId="25" fillId="0" borderId="0" xfId="0" applyFont="1" applyFill="1" applyAlignment="1">
      <alignment horizontal="left"/>
    </xf>
    <xf numFmtId="0" fontId="25" fillId="0" borderId="10" xfId="0" applyFont="1" applyFill="1" applyBorder="1" applyAlignment="1"/>
    <xf numFmtId="3" fontId="25" fillId="0" borderId="0" xfId="0" applyNumberFormat="1" applyFont="1" applyFill="1" applyAlignment="1"/>
    <xf numFmtId="0" fontId="25" fillId="0" borderId="0" xfId="0" applyFont="1" applyFill="1" applyAlignment="1"/>
    <xf numFmtId="169" fontId="24" fillId="0" borderId="0" xfId="1" applyNumberFormat="1" applyFont="1" applyFill="1" applyAlignment="1"/>
    <xf numFmtId="169" fontId="25" fillId="42" borderId="10" xfId="1" applyNumberFormat="1" applyFont="1" applyFill="1" applyBorder="1" applyAlignment="1"/>
    <xf numFmtId="169" fontId="34" fillId="35" borderId="10" xfId="1" applyNumberFormat="1" applyFont="1" applyFill="1" applyBorder="1" applyAlignment="1"/>
    <xf numFmtId="169" fontId="33" fillId="37" borderId="10" xfId="1" applyNumberFormat="1" applyFont="1" applyFill="1" applyBorder="1"/>
    <xf numFmtId="169" fontId="24" fillId="0" borderId="10" xfId="1" applyNumberFormat="1" applyFont="1" applyBorder="1"/>
    <xf numFmtId="169" fontId="24" fillId="0" borderId="10" xfId="51" applyNumberFormat="1" applyFont="1" applyFill="1" applyBorder="1" applyAlignment="1"/>
    <xf numFmtId="169" fontId="24" fillId="0" borderId="0" xfId="0" applyNumberFormat="1" applyFont="1" applyFill="1" applyAlignment="1"/>
    <xf numFmtId="169" fontId="24" fillId="0" borderId="17" xfId="0" applyNumberFormat="1" applyFont="1" applyBorder="1"/>
    <xf numFmtId="0" fontId="63" fillId="0" borderId="0" xfId="58" applyFont="1" applyBorder="1" applyAlignment="1">
      <alignment horizontal="center" vertical="center"/>
    </xf>
    <xf numFmtId="0" fontId="71" fillId="0" borderId="0" xfId="0" applyFont="1" applyAlignment="1">
      <alignment horizontal="center"/>
    </xf>
    <xf numFmtId="0" fontId="61" fillId="0" borderId="0" xfId="0" applyFont="1" applyAlignment="1">
      <alignment horizontal="left" vertical="center" wrapText="1"/>
    </xf>
    <xf numFmtId="0" fontId="61" fillId="0" borderId="0" xfId="0" applyFont="1" applyAlignment="1">
      <alignment horizontal="left"/>
    </xf>
    <xf numFmtId="0" fontId="62" fillId="0" borderId="0" xfId="0" applyFont="1" applyAlignment="1">
      <alignment horizontal="left"/>
    </xf>
    <xf numFmtId="0" fontId="68" fillId="0" borderId="0" xfId="0" applyFont="1" applyAlignment="1">
      <alignment horizontal="center" vertical="center" wrapText="1"/>
    </xf>
    <xf numFmtId="0" fontId="23" fillId="0" borderId="15" xfId="49" applyFont="1" applyBorder="1"/>
    <xf numFmtId="0" fontId="23" fillId="0" borderId="0" xfId="49" applyFont="1"/>
    <xf numFmtId="0" fontId="20" fillId="0" borderId="0" xfId="49" applyFont="1"/>
    <xf numFmtId="179" fontId="20" fillId="0" borderId="0" xfId="49" applyNumberFormat="1" applyFont="1"/>
    <xf numFmtId="0" fontId="20" fillId="0" borderId="15" xfId="49" applyFont="1" applyBorder="1"/>
    <xf numFmtId="179" fontId="20" fillId="0" borderId="0" xfId="49" applyNumberFormat="1" applyFont="1" applyAlignment="1">
      <alignment wrapText="1"/>
    </xf>
    <xf numFmtId="0" fontId="20" fillId="0" borderId="0" xfId="49" applyFont="1" applyAlignment="1">
      <alignment wrapText="1"/>
    </xf>
    <xf numFmtId="0" fontId="20" fillId="0" borderId="15" xfId="49" applyFont="1" applyBorder="1" applyAlignment="1">
      <alignment horizontal="center" vertical="center" wrapText="1"/>
    </xf>
    <xf numFmtId="179" fontId="20" fillId="0" borderId="0" xfId="49" applyNumberFormat="1" applyFont="1" applyAlignment="1">
      <alignment horizontal="center" vertical="center" wrapText="1"/>
    </xf>
    <xf numFmtId="0" fontId="20" fillId="0" borderId="0" xfId="49" applyFont="1" applyAlignment="1">
      <alignment horizontal="center" vertical="center" wrapText="1"/>
    </xf>
    <xf numFmtId="0" fontId="20" fillId="0" borderId="15" xfId="49" applyFont="1" applyBorder="1" applyAlignment="1">
      <alignment wrapText="1"/>
    </xf>
    <xf numFmtId="0" fontId="62" fillId="43" borderId="10" xfId="0" applyFont="1" applyFill="1" applyBorder="1" applyAlignment="1">
      <alignment vertical="center"/>
    </xf>
    <xf numFmtId="0" fontId="61" fillId="0" borderId="10" xfId="0" applyFont="1" applyBorder="1" applyAlignment="1">
      <alignment horizontal="left" vertical="center"/>
    </xf>
    <xf numFmtId="168" fontId="61" fillId="0" borderId="10" xfId="1" applyFont="1" applyFill="1" applyBorder="1" applyAlignment="1">
      <alignment horizontal="center" vertical="center"/>
    </xf>
    <xf numFmtId="171" fontId="61" fillId="0" borderId="10" xfId="0" applyNumberFormat="1" applyFont="1" applyBorder="1" applyAlignment="1">
      <alignment horizontal="right" vertical="center"/>
    </xf>
    <xf numFmtId="168" fontId="61" fillId="0" borderId="10" xfId="1" applyFont="1" applyFill="1" applyBorder="1" applyAlignment="1">
      <alignment vertical="center"/>
    </xf>
    <xf numFmtId="176" fontId="61" fillId="0" borderId="10" xfId="51" applyNumberFormat="1" applyFont="1" applyFill="1" applyBorder="1" applyAlignment="1">
      <alignment horizontal="center" vertical="center"/>
    </xf>
    <xf numFmtId="41" fontId="61" fillId="0" borderId="10" xfId="51" applyFont="1" applyFill="1" applyBorder="1" applyAlignment="1">
      <alignment horizontal="center" vertical="center"/>
    </xf>
    <xf numFmtId="176" fontId="61" fillId="0" borderId="10" xfId="51" applyNumberFormat="1" applyFont="1" applyBorder="1" applyAlignment="1">
      <alignment horizontal="right" vertical="center"/>
    </xf>
    <xf numFmtId="41" fontId="61" fillId="0" borderId="10" xfId="51" applyFont="1" applyBorder="1" applyAlignment="1">
      <alignment horizontal="right" vertical="center"/>
    </xf>
    <xf numFmtId="166" fontId="61" fillId="0" borderId="10" xfId="51" applyNumberFormat="1" applyFont="1" applyBorder="1" applyAlignment="1">
      <alignment horizontal="right" vertical="center"/>
    </xf>
    <xf numFmtId="0" fontId="23" fillId="0" borderId="15" xfId="49" applyFont="1" applyBorder="1" applyAlignment="1">
      <alignment horizontal="center" vertical="center" wrapText="1"/>
    </xf>
    <xf numFmtId="0" fontId="23" fillId="0" borderId="0" xfId="49" applyFont="1" applyAlignment="1">
      <alignment horizontal="center" vertical="center" wrapText="1"/>
    </xf>
    <xf numFmtId="179" fontId="23" fillId="0" borderId="0" xfId="49" applyNumberFormat="1" applyFont="1" applyAlignment="1">
      <alignment horizontal="center" vertical="center" wrapText="1"/>
    </xf>
    <xf numFmtId="173" fontId="20" fillId="0" borderId="0" xfId="49" applyNumberFormat="1" applyFont="1" applyAlignment="1">
      <alignment wrapText="1"/>
    </xf>
    <xf numFmtId="0" fontId="61" fillId="0" borderId="10" xfId="0" applyFont="1" applyBorder="1" applyAlignment="1">
      <alignment vertical="center" wrapText="1"/>
    </xf>
    <xf numFmtId="173" fontId="20" fillId="0" borderId="0" xfId="49" applyNumberFormat="1" applyFont="1"/>
    <xf numFmtId="169" fontId="20" fillId="0" borderId="0" xfId="1" applyNumberFormat="1" applyFont="1" applyAlignment="1"/>
    <xf numFmtId="41" fontId="23" fillId="43" borderId="12" xfId="51" applyFont="1" applyFill="1" applyBorder="1" applyAlignment="1">
      <alignment horizontal="center" vertical="center"/>
    </xf>
    <xf numFmtId="166" fontId="23" fillId="43" borderId="10" xfId="51" applyNumberFormat="1" applyFont="1" applyFill="1" applyBorder="1" applyAlignment="1">
      <alignment horizontal="center" vertical="center"/>
    </xf>
    <xf numFmtId="0" fontId="20" fillId="0" borderId="0" xfId="49" applyFont="1" applyAlignment="1">
      <alignment horizontal="center" vertical="center"/>
    </xf>
    <xf numFmtId="169" fontId="61" fillId="0" borderId="10" xfId="1" applyNumberFormat="1" applyFont="1" applyFill="1" applyBorder="1" applyAlignment="1">
      <alignment horizontal="right" vertical="center"/>
    </xf>
    <xf numFmtId="0" fontId="80" fillId="0" borderId="0" xfId="0" applyFont="1" applyAlignment="1">
      <alignment horizontal="justify" vertical="center"/>
    </xf>
    <xf numFmtId="41" fontId="20" fillId="0" borderId="10" xfId="51" applyFont="1" applyFill="1" applyBorder="1" applyAlignment="1">
      <alignment horizontal="center" vertical="center"/>
    </xf>
    <xf numFmtId="166" fontId="64" fillId="0" borderId="0" xfId="45" applyFont="1" applyAlignment="1">
      <alignment vertical="center"/>
    </xf>
    <xf numFmtId="0" fontId="64" fillId="0" borderId="0" xfId="0" applyFont="1" applyAlignment="1">
      <alignment horizontal="left" vertical="center"/>
    </xf>
    <xf numFmtId="0" fontId="61" fillId="0" borderId="0" xfId="0" applyFont="1" applyAlignment="1">
      <alignment horizontal="justify" vertical="center"/>
    </xf>
    <xf numFmtId="0" fontId="61" fillId="0" borderId="10" xfId="0" applyFont="1" applyBorder="1" applyAlignment="1">
      <alignment vertical="center"/>
    </xf>
    <xf numFmtId="41" fontId="61" fillId="0" borderId="10" xfId="51" applyFont="1" applyFill="1" applyBorder="1" applyAlignment="1">
      <alignment horizontal="right" vertical="center"/>
    </xf>
    <xf numFmtId="0" fontId="66" fillId="0" borderId="0" xfId="0" applyFont="1" applyAlignment="1">
      <alignment horizontal="center" vertical="center"/>
    </xf>
    <xf numFmtId="0" fontId="66" fillId="0" borderId="0" xfId="0" applyFont="1" applyAlignment="1">
      <alignment horizontal="left" vertical="center" wrapText="1"/>
    </xf>
    <xf numFmtId="0" fontId="66" fillId="0" borderId="0" xfId="0" applyFont="1" applyAlignment="1">
      <alignment horizontal="center" vertical="center" wrapText="1"/>
    </xf>
    <xf numFmtId="14" fontId="65" fillId="0" borderId="0" xfId="0" applyNumberFormat="1" applyFont="1" applyAlignment="1">
      <alignment horizontal="center" vertical="center" wrapText="1"/>
    </xf>
    <xf numFmtId="166" fontId="66" fillId="0" borderId="10" xfId="51" applyNumberFormat="1" applyFont="1" applyFill="1" applyBorder="1" applyAlignment="1">
      <alignment horizontal="right" vertical="center"/>
    </xf>
    <xf numFmtId="166" fontId="66" fillId="0" borderId="10" xfId="1" applyNumberFormat="1" applyFont="1" applyFill="1" applyBorder="1" applyAlignment="1">
      <alignment horizontal="center" vertical="center"/>
    </xf>
    <xf numFmtId="169" fontId="66" fillId="0" borderId="0" xfId="1" applyNumberFormat="1" applyFont="1" applyBorder="1" applyAlignment="1">
      <alignment horizontal="center" vertical="center"/>
    </xf>
    <xf numFmtId="41" fontId="20" fillId="0" borderId="10" xfId="51" applyFont="1" applyFill="1" applyBorder="1" applyAlignment="1">
      <alignment vertical="center"/>
    </xf>
    <xf numFmtId="0" fontId="60" fillId="0" borderId="15" xfId="49" applyFont="1" applyBorder="1"/>
    <xf numFmtId="0" fontId="59" fillId="0" borderId="0" xfId="49" applyFont="1"/>
    <xf numFmtId="0" fontId="60" fillId="0" borderId="0" xfId="49" applyFont="1"/>
    <xf numFmtId="179" fontId="60" fillId="0" borderId="0" xfId="49" applyNumberFormat="1" applyFont="1"/>
    <xf numFmtId="0" fontId="68" fillId="0" borderId="0" xfId="0" applyFont="1" applyBorder="1" applyAlignment="1">
      <alignment horizontal="left" vertical="center"/>
    </xf>
    <xf numFmtId="168" fontId="68" fillId="0" borderId="0" xfId="1" applyFont="1" applyFill="1" applyBorder="1" applyAlignment="1">
      <alignment horizontal="center" vertical="center"/>
    </xf>
    <xf numFmtId="171" fontId="68" fillId="0" borderId="0" xfId="0" applyNumberFormat="1" applyFont="1" applyBorder="1" applyAlignment="1">
      <alignment horizontal="right" vertical="center"/>
    </xf>
    <xf numFmtId="166" fontId="68" fillId="0" borderId="0" xfId="0" applyNumberFormat="1" applyFont="1" applyBorder="1" applyAlignment="1">
      <alignment horizontal="right" vertical="center"/>
    </xf>
    <xf numFmtId="0" fontId="62" fillId="0" borderId="10" xfId="0" applyFont="1" applyBorder="1" applyAlignment="1">
      <alignment vertical="center"/>
    </xf>
    <xf numFmtId="176" fontId="62" fillId="0" borderId="10" xfId="51" applyNumberFormat="1" applyFont="1" applyFill="1" applyBorder="1" applyAlignment="1">
      <alignment horizontal="right" vertical="center"/>
    </xf>
    <xf numFmtId="176" fontId="62" fillId="0" borderId="10" xfId="0" applyNumberFormat="1" applyFont="1" applyBorder="1" applyAlignment="1">
      <alignment vertical="center"/>
    </xf>
    <xf numFmtId="0" fontId="62" fillId="0" borderId="10" xfId="0" applyFont="1" applyBorder="1" applyAlignment="1">
      <alignment horizontal="left" vertical="center"/>
    </xf>
    <xf numFmtId="168" fontId="62" fillId="0" borderId="10" xfId="1" applyFont="1" applyFill="1" applyBorder="1" applyAlignment="1">
      <alignment horizontal="center" vertical="center"/>
    </xf>
    <xf numFmtId="168" fontId="62" fillId="0" borderId="10" xfId="1" applyFont="1" applyFill="1" applyBorder="1" applyAlignment="1">
      <alignment vertical="center"/>
    </xf>
    <xf numFmtId="176" fontId="62" fillId="0" borderId="10" xfId="51" applyNumberFormat="1" applyFont="1" applyFill="1" applyBorder="1" applyAlignment="1">
      <alignment vertical="center"/>
    </xf>
    <xf numFmtId="0" fontId="62" fillId="0" borderId="10" xfId="0" applyFont="1" applyBorder="1" applyAlignment="1">
      <alignment horizontal="center" vertical="center"/>
    </xf>
    <xf numFmtId="166" fontId="62" fillId="0" borderId="10" xfId="0" applyNumberFormat="1" applyFont="1" applyBorder="1" applyAlignment="1">
      <alignment horizontal="left" vertical="center"/>
    </xf>
    <xf numFmtId="166" fontId="62" fillId="0" borderId="10" xfId="0" applyNumberFormat="1" applyFont="1" applyBorder="1" applyAlignment="1">
      <alignment horizontal="right" vertical="center"/>
    </xf>
    <xf numFmtId="0" fontId="62" fillId="0" borderId="10" xfId="0" applyFont="1" applyBorder="1" applyAlignment="1">
      <alignment vertical="center" wrapText="1"/>
    </xf>
    <xf numFmtId="166" fontId="61" fillId="0" borderId="10" xfId="0" applyNumberFormat="1" applyFont="1" applyBorder="1" applyAlignment="1">
      <alignment horizontal="right" vertical="center"/>
    </xf>
    <xf numFmtId="171" fontId="62" fillId="0" borderId="10" xfId="0" applyNumberFormat="1" applyFont="1" applyBorder="1" applyAlignment="1">
      <alignment horizontal="right" vertical="center"/>
    </xf>
    <xf numFmtId="176" fontId="61" fillId="0" borderId="10" xfId="0" applyNumberFormat="1" applyFont="1" applyBorder="1" applyAlignment="1">
      <alignment vertical="center"/>
    </xf>
    <xf numFmtId="176" fontId="61" fillId="0" borderId="10" xfId="51" applyNumberFormat="1" applyFont="1" applyFill="1" applyBorder="1" applyAlignment="1">
      <alignment horizontal="right" vertical="center"/>
    </xf>
    <xf numFmtId="0" fontId="28" fillId="0" borderId="10" xfId="0" applyFont="1" applyFill="1" applyBorder="1" applyAlignment="1">
      <alignment vertical="center"/>
    </xf>
    <xf numFmtId="0" fontId="28" fillId="0" borderId="10" xfId="0" applyNumberFormat="1" applyFont="1" applyFill="1" applyBorder="1" applyAlignment="1">
      <alignment horizontal="left" vertical="center" wrapText="1"/>
    </xf>
    <xf numFmtId="0" fontId="28" fillId="0" borderId="10" xfId="0" applyFont="1" applyFill="1" applyBorder="1" applyAlignment="1">
      <alignment horizontal="left" vertical="center"/>
    </xf>
    <xf numFmtId="0" fontId="28" fillId="0" borderId="10" xfId="0" applyFont="1" applyFill="1" applyBorder="1" applyAlignment="1">
      <alignment horizontal="center" vertical="center" wrapText="1"/>
    </xf>
    <xf numFmtId="169" fontId="28" fillId="0" borderId="10" xfId="1" applyNumberFormat="1" applyFont="1" applyFill="1" applyBorder="1" applyAlignment="1">
      <alignment vertical="center" wrapText="1"/>
    </xf>
    <xf numFmtId="168" fontId="28" fillId="0" borderId="10" xfId="1" applyFont="1" applyFill="1" applyBorder="1" applyAlignment="1">
      <alignment vertical="center" wrapText="1"/>
    </xf>
    <xf numFmtId="0" fontId="28" fillId="0" borderId="0" xfId="0" applyFont="1" applyFill="1" applyAlignment="1">
      <alignment vertical="center"/>
    </xf>
    <xf numFmtId="41" fontId="61" fillId="0" borderId="10" xfId="51" applyNumberFormat="1" applyFont="1" applyFill="1" applyBorder="1" applyAlignment="1">
      <alignment horizontal="left" vertical="center" indent="2"/>
    </xf>
    <xf numFmtId="41" fontId="61" fillId="0" borderId="10" xfId="0" applyNumberFormat="1" applyFont="1" applyBorder="1" applyAlignment="1">
      <alignment horizontal="left" vertical="center" indent="2"/>
    </xf>
    <xf numFmtId="41" fontId="62" fillId="0" borderId="10" xfId="51" applyNumberFormat="1" applyFont="1" applyFill="1" applyBorder="1" applyAlignment="1">
      <alignment horizontal="left" vertical="center" indent="2"/>
    </xf>
    <xf numFmtId="0" fontId="85" fillId="0" borderId="0" xfId="0" applyNumberFormat="1" applyFont="1" applyFill="1" applyAlignment="1">
      <alignment horizontal="left" vertical="top" wrapText="1"/>
    </xf>
    <xf numFmtId="0" fontId="85" fillId="0" borderId="0" xfId="0" applyFont="1" applyFill="1" applyAlignment="1">
      <alignment horizontal="left" vertical="top" wrapText="1"/>
    </xf>
    <xf numFmtId="4" fontId="85" fillId="0" borderId="0" xfId="0" applyNumberFormat="1" applyFont="1" applyFill="1" applyAlignment="1">
      <alignment vertical="top"/>
    </xf>
    <xf numFmtId="4" fontId="85" fillId="0" borderId="0" xfId="0" applyNumberFormat="1" applyFont="1" applyAlignment="1">
      <alignment vertical="top"/>
    </xf>
    <xf numFmtId="175" fontId="20" fillId="0" borderId="10" xfId="49" applyNumberFormat="1" applyFont="1" applyFill="1" applyBorder="1" applyAlignment="1">
      <alignment horizontal="center"/>
    </xf>
    <xf numFmtId="176" fontId="20" fillId="0" borderId="10" xfId="51" applyNumberFormat="1" applyFont="1" applyFill="1" applyBorder="1" applyAlignment="1"/>
    <xf numFmtId="0" fontId="65" fillId="44" borderId="10" xfId="0" applyFont="1" applyFill="1" applyBorder="1" applyAlignment="1">
      <alignment horizontal="center" vertical="center"/>
    </xf>
    <xf numFmtId="179" fontId="65" fillId="44" borderId="10" xfId="49" applyNumberFormat="1" applyFont="1" applyFill="1" applyBorder="1" applyAlignment="1">
      <alignment horizontal="center" vertical="center"/>
    </xf>
    <xf numFmtId="14" fontId="65" fillId="44" borderId="10" xfId="0" applyNumberFormat="1" applyFont="1" applyFill="1" applyBorder="1" applyAlignment="1">
      <alignment horizontal="center" vertical="center"/>
    </xf>
    <xf numFmtId="0" fontId="65" fillId="44" borderId="10" xfId="49" applyFont="1" applyFill="1" applyBorder="1" applyAlignment="1">
      <alignment horizontal="center" vertical="center"/>
    </xf>
    <xf numFmtId="0" fontId="65" fillId="44" borderId="14" xfId="0" applyFont="1" applyFill="1" applyBorder="1" applyAlignment="1">
      <alignment horizontal="center" vertical="center"/>
    </xf>
    <xf numFmtId="168" fontId="20" fillId="0" borderId="0" xfId="49" applyNumberFormat="1" applyFont="1"/>
    <xf numFmtId="0" fontId="61" fillId="0" borderId="0" xfId="0" applyFont="1" applyAlignment="1">
      <alignment vertical="center" wrapText="1"/>
    </xf>
    <xf numFmtId="169" fontId="61" fillId="0" borderId="0" xfId="1" applyNumberFormat="1" applyFont="1" applyAlignment="1">
      <alignment vertical="center"/>
    </xf>
    <xf numFmtId="179" fontId="20" fillId="0" borderId="0" xfId="49" applyNumberFormat="1" applyFont="1" applyAlignment="1">
      <alignment vertical="center"/>
    </xf>
    <xf numFmtId="166" fontId="20" fillId="0" borderId="0" xfId="49" applyNumberFormat="1" applyFont="1" applyAlignment="1">
      <alignment vertical="center"/>
    </xf>
    <xf numFmtId="0" fontId="20" fillId="0" borderId="15" xfId="46" applyFont="1" applyBorder="1" applyAlignment="1">
      <alignment vertical="center"/>
    </xf>
    <xf numFmtId="3" fontId="20" fillId="0" borderId="0" xfId="46" applyNumberFormat="1" applyFont="1" applyAlignment="1">
      <alignment vertical="center"/>
    </xf>
    <xf numFmtId="179" fontId="20" fillId="0" borderId="0" xfId="46" applyNumberFormat="1" applyFont="1" applyAlignment="1">
      <alignment vertical="center"/>
    </xf>
    <xf numFmtId="0" fontId="20" fillId="0" borderId="15" xfId="46" applyFont="1" applyBorder="1" applyAlignment="1">
      <alignment vertical="center" wrapText="1"/>
    </xf>
    <xf numFmtId="0" fontId="20" fillId="0" borderId="0" xfId="46" applyFont="1" applyAlignment="1">
      <alignment vertical="center" wrapText="1"/>
    </xf>
    <xf numFmtId="0" fontId="80" fillId="0" borderId="0" xfId="0" applyFont="1" applyAlignment="1">
      <alignment vertical="center"/>
    </xf>
    <xf numFmtId="0" fontId="73" fillId="0" borderId="0" xfId="49" applyFont="1" applyAlignment="1">
      <alignment vertical="center"/>
    </xf>
    <xf numFmtId="0" fontId="20" fillId="0" borderId="0" xfId="0" applyFont="1" applyAlignment="1">
      <alignment vertical="center"/>
    </xf>
    <xf numFmtId="172" fontId="23" fillId="0" borderId="0" xfId="50" applyNumberFormat="1" applyFont="1" applyAlignment="1">
      <alignment vertical="center"/>
    </xf>
    <xf numFmtId="0" fontId="23" fillId="0" borderId="0" xfId="0" applyFont="1" applyAlignment="1">
      <alignment vertical="center"/>
    </xf>
    <xf numFmtId="172" fontId="61" fillId="0" borderId="0" xfId="0" applyNumberFormat="1" applyFont="1" applyAlignment="1">
      <alignment vertical="center"/>
    </xf>
    <xf numFmtId="0" fontId="20" fillId="0" borderId="15" xfId="49" applyFont="1" applyBorder="1" applyAlignment="1">
      <alignment vertical="center" wrapText="1"/>
    </xf>
    <xf numFmtId="0" fontId="20" fillId="0" borderId="0" xfId="49" applyFont="1" applyAlignment="1">
      <alignment vertical="center" wrapText="1"/>
    </xf>
    <xf numFmtId="0" fontId="20" fillId="0" borderId="0" xfId="0" applyFont="1" applyAlignment="1">
      <alignment vertical="center" wrapText="1"/>
    </xf>
    <xf numFmtId="179" fontId="20" fillId="0" borderId="0" xfId="49" applyNumberFormat="1" applyFont="1" applyAlignment="1">
      <alignment vertical="center" wrapText="1"/>
    </xf>
    <xf numFmtId="179" fontId="20" fillId="0" borderId="0" xfId="0" applyNumberFormat="1" applyFont="1" applyAlignment="1">
      <alignment vertical="center" wrapText="1"/>
    </xf>
    <xf numFmtId="179" fontId="20" fillId="0" borderId="0" xfId="0" applyNumberFormat="1" applyFont="1" applyAlignment="1">
      <alignment vertical="center"/>
    </xf>
    <xf numFmtId="168" fontId="20" fillId="0" borderId="0" xfId="1" applyFont="1" applyFill="1" applyBorder="1" applyAlignment="1">
      <alignment vertical="center"/>
    </xf>
    <xf numFmtId="166" fontId="62" fillId="0" borderId="10" xfId="51" applyNumberFormat="1" applyFont="1" applyFill="1" applyBorder="1" applyAlignment="1">
      <alignment vertical="center"/>
    </xf>
    <xf numFmtId="169" fontId="23" fillId="0" borderId="0" xfId="1" applyNumberFormat="1" applyFont="1" applyFill="1" applyBorder="1" applyAlignment="1">
      <alignment vertical="center"/>
    </xf>
    <xf numFmtId="43" fontId="20" fillId="0" borderId="0" xfId="0" applyNumberFormat="1" applyFont="1" applyAlignment="1">
      <alignment vertical="center"/>
    </xf>
    <xf numFmtId="169" fontId="62" fillId="0" borderId="0" xfId="1" applyNumberFormat="1" applyFont="1" applyBorder="1" applyAlignment="1">
      <alignment vertical="center"/>
    </xf>
    <xf numFmtId="169" fontId="23" fillId="0" borderId="0" xfId="49" applyNumberFormat="1" applyFont="1" applyAlignment="1">
      <alignment vertical="center"/>
    </xf>
    <xf numFmtId="166" fontId="20" fillId="0" borderId="0" xfId="45" applyFont="1" applyAlignment="1">
      <alignment vertical="center"/>
    </xf>
    <xf numFmtId="174" fontId="20" fillId="0" borderId="0" xfId="49" applyNumberFormat="1" applyFont="1" applyAlignment="1">
      <alignment vertical="center"/>
    </xf>
    <xf numFmtId="169" fontId="20" fillId="0" borderId="0" xfId="1" applyNumberFormat="1" applyFont="1" applyFill="1" applyBorder="1" applyAlignment="1">
      <alignment vertical="center"/>
    </xf>
    <xf numFmtId="169" fontId="20" fillId="0" borderId="0" xfId="1" applyNumberFormat="1" applyFont="1" applyBorder="1" applyAlignment="1">
      <alignment vertical="center"/>
    </xf>
    <xf numFmtId="169" fontId="84" fillId="0" borderId="0" xfId="1" applyNumberFormat="1" applyFont="1" applyFill="1" applyBorder="1" applyAlignment="1">
      <alignment vertical="center"/>
    </xf>
    <xf numFmtId="41" fontId="20" fillId="0" borderId="24" xfId="51" applyFont="1" applyFill="1" applyBorder="1" applyAlignment="1">
      <alignment vertical="center"/>
    </xf>
    <xf numFmtId="168" fontId="20" fillId="0" borderId="0" xfId="1" applyFont="1" applyFill="1" applyAlignment="1">
      <alignment vertical="center"/>
    </xf>
    <xf numFmtId="41" fontId="20" fillId="0" borderId="20" xfId="51" applyFont="1" applyFill="1" applyBorder="1" applyAlignment="1">
      <alignment vertical="center"/>
    </xf>
    <xf numFmtId="0" fontId="79" fillId="0" borderId="15" xfId="0" applyFont="1" applyFill="1" applyBorder="1" applyAlignment="1">
      <alignment vertical="center"/>
    </xf>
    <xf numFmtId="0" fontId="81" fillId="0" borderId="13" xfId="0" applyFont="1" applyFill="1" applyBorder="1" applyAlignment="1">
      <alignment horizontal="left" vertical="center"/>
    </xf>
    <xf numFmtId="174" fontId="23" fillId="0" borderId="13" xfId="45" applyNumberFormat="1" applyFont="1" applyFill="1" applyBorder="1" applyAlignment="1">
      <alignment vertical="center"/>
    </xf>
    <xf numFmtId="166" fontId="23" fillId="0" borderId="0" xfId="49" applyNumberFormat="1" applyFont="1" applyFill="1" applyAlignment="1">
      <alignment vertical="center"/>
    </xf>
    <xf numFmtId="0" fontId="23" fillId="0" borderId="0" xfId="49" applyFont="1" applyFill="1" applyAlignment="1">
      <alignment vertical="center"/>
    </xf>
    <xf numFmtId="179" fontId="23" fillId="0" borderId="0" xfId="49" applyNumberFormat="1" applyFont="1" applyFill="1" applyAlignment="1">
      <alignment vertical="center"/>
    </xf>
    <xf numFmtId="0" fontId="83" fillId="0" borderId="15" xfId="0" applyFont="1" applyFill="1" applyBorder="1" applyAlignment="1">
      <alignment vertical="center"/>
    </xf>
    <xf numFmtId="0" fontId="20" fillId="0" borderId="19" xfId="49" quotePrefix="1" applyFont="1" applyFill="1" applyBorder="1" applyAlignment="1">
      <alignment horizontal="left" vertical="center"/>
    </xf>
    <xf numFmtId="174" fontId="20" fillId="0" borderId="19" xfId="45" applyNumberFormat="1" applyFont="1" applyFill="1" applyBorder="1" applyAlignment="1">
      <alignment vertical="center"/>
    </xf>
    <xf numFmtId="41" fontId="20" fillId="0" borderId="19" xfId="51" applyFont="1" applyFill="1" applyBorder="1" applyAlignment="1">
      <alignment horizontal="center" vertical="center"/>
    </xf>
    <xf numFmtId="166" fontId="20" fillId="0" borderId="0" xfId="49" applyNumberFormat="1" applyFont="1" applyFill="1" applyAlignment="1">
      <alignment vertical="center"/>
    </xf>
    <xf numFmtId="0" fontId="20" fillId="0" borderId="0" xfId="49" applyFont="1" applyFill="1" applyAlignment="1">
      <alignment vertical="center"/>
    </xf>
    <xf numFmtId="179" fontId="20" fillId="0" borderId="0" xfId="49" applyNumberFormat="1" applyFont="1" applyFill="1" applyAlignment="1">
      <alignment vertical="center"/>
    </xf>
    <xf numFmtId="0" fontId="20" fillId="0" borderId="15" xfId="49" applyFont="1" applyFill="1" applyBorder="1" applyAlignment="1">
      <alignment vertical="center"/>
    </xf>
    <xf numFmtId="0" fontId="62" fillId="0" borderId="10" xfId="0" applyFont="1" applyFill="1" applyBorder="1" applyAlignment="1">
      <alignment vertical="center"/>
    </xf>
    <xf numFmtId="174" fontId="62" fillId="0" borderId="10" xfId="45" applyNumberFormat="1" applyFont="1" applyFill="1" applyBorder="1" applyAlignment="1">
      <alignment vertical="center"/>
    </xf>
    <xf numFmtId="41" fontId="20" fillId="0" borderId="0" xfId="51" applyFont="1" applyFill="1" applyAlignment="1">
      <alignment vertical="center"/>
    </xf>
    <xf numFmtId="0" fontId="20" fillId="0" borderId="15" xfId="46" applyFont="1" applyFill="1" applyBorder="1" applyAlignment="1">
      <alignment vertical="center"/>
    </xf>
    <xf numFmtId="0" fontId="64" fillId="0" borderId="10" xfId="0" applyFont="1" applyFill="1" applyBorder="1" applyAlignment="1">
      <alignment vertical="center"/>
    </xf>
    <xf numFmtId="0" fontId="61" fillId="0" borderId="11" xfId="0" applyFont="1" applyFill="1" applyBorder="1" applyAlignment="1">
      <alignment horizontal="left" vertical="center"/>
    </xf>
    <xf numFmtId="0" fontId="61" fillId="0" borderId="12" xfId="0" applyFont="1" applyFill="1" applyBorder="1" applyAlignment="1">
      <alignment horizontal="left" vertical="center"/>
    </xf>
    <xf numFmtId="0" fontId="61" fillId="0" borderId="10" xfId="0" applyFont="1" applyFill="1" applyBorder="1" applyAlignment="1">
      <alignment horizontal="center" vertical="center"/>
    </xf>
    <xf numFmtId="0" fontId="61" fillId="0" borderId="10" xfId="0" applyFont="1" applyFill="1" applyBorder="1" applyAlignment="1">
      <alignment horizontal="right" vertical="center"/>
    </xf>
    <xf numFmtId="3" fontId="61" fillId="0" borderId="10" xfId="0" applyNumberFormat="1" applyFont="1" applyFill="1" applyBorder="1" applyAlignment="1">
      <alignment horizontal="right" vertical="center"/>
    </xf>
    <xf numFmtId="14" fontId="66" fillId="0" borderId="10" xfId="0" applyNumberFormat="1" applyFont="1" applyFill="1" applyBorder="1" applyAlignment="1">
      <alignment horizontal="right" vertical="center"/>
    </xf>
    <xf numFmtId="0" fontId="20" fillId="0" borderId="0" xfId="46" applyFont="1" applyFill="1" applyAlignment="1">
      <alignment vertical="center"/>
    </xf>
    <xf numFmtId="0" fontId="66" fillId="0" borderId="10" xfId="0" applyFont="1" applyFill="1" applyBorder="1" applyAlignment="1">
      <alignment vertical="center"/>
    </xf>
    <xf numFmtId="169" fontId="61" fillId="0" borderId="10" xfId="1" applyNumberFormat="1" applyFont="1" applyFill="1" applyBorder="1" applyAlignment="1">
      <alignment horizontal="center" vertical="center"/>
    </xf>
    <xf numFmtId="0" fontId="23" fillId="0" borderId="15" xfId="46" applyFont="1" applyFill="1" applyBorder="1" applyAlignment="1">
      <alignment vertical="center"/>
    </xf>
    <xf numFmtId="0" fontId="64" fillId="0" borderId="11" xfId="0" applyFont="1" applyFill="1" applyBorder="1" applyAlignment="1">
      <alignment horizontal="left" vertical="center"/>
    </xf>
    <xf numFmtId="169" fontId="62" fillId="0" borderId="12" xfId="1" applyNumberFormat="1" applyFont="1" applyFill="1" applyBorder="1" applyAlignment="1">
      <alignment horizontal="left" vertical="center"/>
    </xf>
    <xf numFmtId="169" fontId="62" fillId="0" borderId="10" xfId="1" applyNumberFormat="1" applyFont="1" applyFill="1" applyBorder="1" applyAlignment="1">
      <alignment horizontal="center" vertical="center"/>
    </xf>
    <xf numFmtId="168" fontId="64" fillId="0" borderId="10" xfId="1" applyFont="1" applyFill="1" applyBorder="1" applyAlignment="1">
      <alignment horizontal="right" vertical="center"/>
    </xf>
    <xf numFmtId="169" fontId="23" fillId="0" borderId="0" xfId="46" applyNumberFormat="1" applyFont="1" applyFill="1" applyAlignment="1">
      <alignment vertical="center"/>
    </xf>
    <xf numFmtId="0" fontId="23" fillId="0" borderId="0" xfId="46" applyFont="1" applyFill="1" applyAlignment="1">
      <alignment vertical="center"/>
    </xf>
    <xf numFmtId="0" fontId="62" fillId="0" borderId="11" xfId="0" applyFont="1" applyFill="1" applyBorder="1" applyAlignment="1">
      <alignment horizontal="left" vertical="center"/>
    </xf>
    <xf numFmtId="169" fontId="62" fillId="0" borderId="12" xfId="0" applyNumberFormat="1" applyFont="1" applyFill="1" applyBorder="1" applyAlignment="1">
      <alignment horizontal="left" vertical="center"/>
    </xf>
    <xf numFmtId="169" fontId="62" fillId="0" borderId="10" xfId="0" applyNumberFormat="1" applyFont="1" applyFill="1" applyBorder="1" applyAlignment="1">
      <alignment horizontal="center" vertical="center"/>
    </xf>
    <xf numFmtId="169" fontId="20" fillId="0" borderId="0" xfId="46" applyNumberFormat="1" applyFont="1" applyFill="1" applyAlignment="1">
      <alignment vertical="center"/>
    </xf>
    <xf numFmtId="0" fontId="61" fillId="0" borderId="0" xfId="0" applyFont="1" applyFill="1" applyAlignment="1">
      <alignment vertical="center"/>
    </xf>
    <xf numFmtId="179" fontId="20" fillId="0" borderId="0" xfId="46" applyNumberFormat="1" applyFont="1" applyFill="1" applyAlignment="1">
      <alignment vertical="center"/>
    </xf>
    <xf numFmtId="0" fontId="20" fillId="0" borderId="11" xfId="0" applyFont="1" applyFill="1" applyBorder="1" applyAlignment="1">
      <alignment horizontal="left" vertical="center"/>
    </xf>
    <xf numFmtId="0" fontId="20" fillId="0" borderId="12" xfId="0" applyFont="1" applyFill="1" applyBorder="1" applyAlignment="1">
      <alignment horizontal="left" vertical="center"/>
    </xf>
    <xf numFmtId="41" fontId="23" fillId="0" borderId="10" xfId="51" applyFont="1" applyFill="1" applyBorder="1" applyAlignment="1">
      <alignment horizontal="center" vertical="center"/>
    </xf>
    <xf numFmtId="41" fontId="20" fillId="0" borderId="0" xfId="49" applyNumberFormat="1" applyFont="1" applyFill="1" applyAlignment="1">
      <alignment vertical="center"/>
    </xf>
    <xf numFmtId="41" fontId="62" fillId="0" borderId="10" xfId="51" applyFont="1" applyFill="1" applyBorder="1" applyAlignment="1">
      <alignment horizontal="center" vertical="center"/>
    </xf>
    <xf numFmtId="166" fontId="64" fillId="0" borderId="0" xfId="45" applyFont="1" applyFill="1" applyAlignment="1">
      <alignment vertical="center"/>
    </xf>
    <xf numFmtId="0" fontId="61" fillId="0" borderId="0" xfId="0" applyFont="1" applyFill="1" applyAlignment="1">
      <alignment horizontal="left" vertical="center"/>
    </xf>
    <xf numFmtId="0" fontId="61" fillId="0" borderId="10" xfId="0" applyFont="1" applyFill="1" applyBorder="1" applyAlignment="1">
      <alignment horizontal="left" vertical="center"/>
    </xf>
    <xf numFmtId="166" fontId="61" fillId="0" borderId="10" xfId="51" applyNumberFormat="1" applyFont="1" applyFill="1" applyBorder="1" applyAlignment="1">
      <alignment horizontal="right" vertical="center"/>
    </xf>
    <xf numFmtId="0" fontId="64" fillId="0" borderId="11" xfId="0" applyFont="1" applyFill="1" applyBorder="1" applyAlignment="1">
      <alignment vertical="center"/>
    </xf>
    <xf numFmtId="41" fontId="62" fillId="0" borderId="10" xfId="51" applyFont="1" applyFill="1" applyBorder="1" applyAlignment="1">
      <alignment horizontal="right" vertical="center"/>
    </xf>
    <xf numFmtId="166" fontId="62" fillId="0" borderId="10" xfId="51" applyNumberFormat="1" applyFont="1" applyFill="1" applyBorder="1" applyAlignment="1">
      <alignment horizontal="right" vertical="center"/>
    </xf>
    <xf numFmtId="41" fontId="62" fillId="0" borderId="10" xfId="0" applyNumberFormat="1" applyFont="1" applyFill="1" applyBorder="1" applyAlignment="1">
      <alignment horizontal="right" vertical="center"/>
    </xf>
    <xf numFmtId="0" fontId="20" fillId="0" borderId="0" xfId="0" applyFont="1" applyFill="1" applyAlignment="1">
      <alignment vertical="center"/>
    </xf>
    <xf numFmtId="172" fontId="23" fillId="0" borderId="0" xfId="50" applyNumberFormat="1" applyFont="1" applyFill="1" applyAlignment="1">
      <alignment vertical="center"/>
    </xf>
    <xf numFmtId="41" fontId="66" fillId="0" borderId="10" xfId="51" applyFont="1" applyFill="1" applyBorder="1" applyAlignment="1">
      <alignment horizontal="right" vertical="center"/>
    </xf>
    <xf numFmtId="41" fontId="64" fillId="0" borderId="10" xfId="51" applyFont="1" applyFill="1" applyBorder="1" applyAlignment="1">
      <alignment horizontal="right" vertical="center"/>
    </xf>
    <xf numFmtId="173" fontId="23" fillId="0" borderId="0" xfId="49" applyNumberFormat="1" applyFont="1" applyFill="1" applyAlignment="1">
      <alignment vertical="center"/>
    </xf>
    <xf numFmtId="0" fontId="23" fillId="0" borderId="0" xfId="0" applyFont="1" applyFill="1" applyAlignment="1">
      <alignment vertical="center"/>
    </xf>
    <xf numFmtId="0" fontId="20" fillId="0" borderId="10" xfId="49" applyFont="1" applyFill="1" applyBorder="1" applyAlignment="1">
      <alignment vertical="center"/>
    </xf>
    <xf numFmtId="41" fontId="23" fillId="0" borderId="10" xfId="51" applyFont="1" applyFill="1" applyBorder="1" applyAlignment="1">
      <alignment vertical="center"/>
    </xf>
    <xf numFmtId="169" fontId="20" fillId="0" borderId="0" xfId="49" applyNumberFormat="1" applyFont="1" applyFill="1" applyAlignment="1">
      <alignment vertical="center"/>
    </xf>
    <xf numFmtId="0" fontId="23" fillId="0" borderId="11" xfId="0" applyFont="1" applyFill="1" applyBorder="1" applyAlignment="1">
      <alignment horizontal="left" vertical="center"/>
    </xf>
    <xf numFmtId="0" fontId="65" fillId="0" borderId="16" xfId="0" applyFont="1" applyFill="1" applyBorder="1" applyAlignment="1">
      <alignment horizontal="center" vertical="center"/>
    </xf>
    <xf numFmtId="14" fontId="65" fillId="0" borderId="16" xfId="0" applyNumberFormat="1" applyFont="1" applyFill="1" applyBorder="1" applyAlignment="1">
      <alignment horizontal="center" vertical="center"/>
    </xf>
    <xf numFmtId="14" fontId="65" fillId="0" borderId="12" xfId="0" applyNumberFormat="1" applyFont="1" applyFill="1" applyBorder="1" applyAlignment="1">
      <alignment horizontal="center" vertical="center"/>
    </xf>
    <xf numFmtId="0" fontId="61" fillId="0" borderId="10" xfId="0" applyFont="1" applyFill="1" applyBorder="1" applyAlignment="1">
      <alignment vertical="center"/>
    </xf>
    <xf numFmtId="0" fontId="61" fillId="0" borderId="10" xfId="0" applyFont="1" applyFill="1" applyBorder="1" applyAlignment="1">
      <alignment horizontal="center" vertical="center" wrapText="1"/>
    </xf>
    <xf numFmtId="179" fontId="73" fillId="0" borderId="0" xfId="49" applyNumberFormat="1" applyFont="1" applyFill="1" applyAlignment="1">
      <alignment vertical="center"/>
    </xf>
    <xf numFmtId="0" fontId="62" fillId="0" borderId="11" xfId="0" applyFont="1" applyFill="1" applyBorder="1" applyAlignment="1">
      <alignment vertical="center"/>
    </xf>
    <xf numFmtId="0" fontId="61" fillId="0" borderId="16" xfId="0" applyFont="1" applyFill="1" applyBorder="1" applyAlignment="1">
      <alignment horizontal="center" vertical="center"/>
    </xf>
    <xf numFmtId="0" fontId="61" fillId="0" borderId="16" xfId="0" applyFont="1" applyFill="1" applyBorder="1" applyAlignment="1">
      <alignment horizontal="center" vertical="center" wrapText="1"/>
    </xf>
    <xf numFmtId="3" fontId="62" fillId="0" borderId="16" xfId="0" applyNumberFormat="1" applyFont="1" applyFill="1" applyBorder="1" applyAlignment="1">
      <alignment horizontal="right" vertical="center"/>
    </xf>
    <xf numFmtId="3" fontId="62" fillId="0" borderId="12" xfId="0" applyNumberFormat="1" applyFont="1" applyFill="1" applyBorder="1" applyAlignment="1">
      <alignment horizontal="right" vertical="center"/>
    </xf>
    <xf numFmtId="3" fontId="61" fillId="0" borderId="16" xfId="0" applyNumberFormat="1" applyFont="1" applyFill="1" applyBorder="1" applyAlignment="1">
      <alignment horizontal="right" vertical="center"/>
    </xf>
    <xf numFmtId="168" fontId="61" fillId="0" borderId="12" xfId="1" applyFont="1" applyFill="1" applyBorder="1" applyAlignment="1">
      <alignment horizontal="right" vertical="center"/>
    </xf>
    <xf numFmtId="0" fontId="61" fillId="0" borderId="16" xfId="0" applyFont="1" applyFill="1" applyBorder="1" applyAlignment="1">
      <alignment vertical="center"/>
    </xf>
    <xf numFmtId="0" fontId="61" fillId="0" borderId="16" xfId="0" applyFont="1" applyFill="1" applyBorder="1" applyAlignment="1">
      <alignment vertical="center" wrapText="1"/>
    </xf>
    <xf numFmtId="166" fontId="62" fillId="0" borderId="12" xfId="0" applyNumberFormat="1" applyFont="1" applyFill="1" applyBorder="1" applyAlignment="1">
      <alignment horizontal="right" vertical="center"/>
    </xf>
    <xf numFmtId="14" fontId="65" fillId="0" borderId="0" xfId="0" applyNumberFormat="1" applyFont="1" applyFill="1" applyAlignment="1">
      <alignment horizontal="center" vertical="center"/>
    </xf>
    <xf numFmtId="179" fontId="20" fillId="0" borderId="0" xfId="0" applyNumberFormat="1" applyFont="1" applyFill="1" applyAlignment="1">
      <alignment vertical="center"/>
    </xf>
    <xf numFmtId="0" fontId="64" fillId="0" borderId="16" xfId="0" applyFont="1" applyFill="1" applyBorder="1" applyAlignment="1">
      <alignment vertical="center"/>
    </xf>
    <xf numFmtId="0" fontId="64" fillId="0" borderId="12" xfId="0" applyFont="1" applyFill="1" applyBorder="1" applyAlignment="1">
      <alignment vertical="center"/>
    </xf>
    <xf numFmtId="43" fontId="20" fillId="0" borderId="0" xfId="0" applyNumberFormat="1" applyFont="1" applyFill="1" applyAlignment="1">
      <alignment vertical="center"/>
    </xf>
    <xf numFmtId="0" fontId="66" fillId="0" borderId="11" xfId="0" applyFont="1" applyFill="1" applyBorder="1" applyAlignment="1">
      <alignment vertical="center"/>
    </xf>
    <xf numFmtId="0" fontId="61" fillId="0" borderId="10" xfId="0" applyFont="1" applyFill="1" applyBorder="1" applyAlignment="1">
      <alignment horizontal="left" vertical="center" wrapText="1"/>
    </xf>
    <xf numFmtId="0" fontId="23" fillId="0" borderId="10" xfId="49" applyFont="1" applyFill="1" applyBorder="1" applyAlignment="1">
      <alignment vertical="center"/>
    </xf>
    <xf numFmtId="172" fontId="20" fillId="0" borderId="0" xfId="49" applyNumberFormat="1" applyFont="1" applyFill="1" applyAlignment="1">
      <alignment vertical="center"/>
    </xf>
    <xf numFmtId="174" fontId="20" fillId="0" borderId="0" xfId="49" applyNumberFormat="1" applyFont="1" applyFill="1" applyAlignment="1">
      <alignment vertical="center"/>
    </xf>
    <xf numFmtId="0" fontId="81" fillId="0" borderId="21" xfId="0" applyFont="1" applyFill="1" applyBorder="1" applyAlignment="1">
      <alignment vertical="center"/>
    </xf>
    <xf numFmtId="41" fontId="20" fillId="0" borderId="13" xfId="51" applyFont="1" applyFill="1" applyBorder="1" applyAlignment="1">
      <alignment vertical="center"/>
    </xf>
    <xf numFmtId="41" fontId="20" fillId="0" borderId="23" xfId="51" applyFont="1" applyFill="1" applyBorder="1" applyAlignment="1">
      <alignment vertical="center"/>
    </xf>
    <xf numFmtId="168" fontId="20" fillId="0" borderId="15" xfId="1" applyFont="1" applyFill="1" applyBorder="1" applyAlignment="1">
      <alignment vertical="center"/>
    </xf>
    <xf numFmtId="168" fontId="61" fillId="0" borderId="22" xfId="1" applyFont="1" applyFill="1" applyBorder="1" applyAlignment="1">
      <alignment vertical="center"/>
    </xf>
    <xf numFmtId="41" fontId="23" fillId="0" borderId="12" xfId="51" applyFont="1" applyFill="1" applyBorder="1" applyAlignment="1">
      <alignment vertical="center"/>
    </xf>
    <xf numFmtId="41" fontId="81" fillId="0" borderId="15" xfId="51" applyFont="1" applyFill="1" applyBorder="1" applyAlignment="1">
      <alignment vertical="center"/>
    </xf>
    <xf numFmtId="41" fontId="20" fillId="0" borderId="19" xfId="51" applyFont="1" applyFill="1" applyBorder="1" applyAlignment="1">
      <alignment vertical="center"/>
    </xf>
    <xf numFmtId="41" fontId="62" fillId="0" borderId="20" xfId="51" applyFont="1" applyFill="1" applyBorder="1" applyAlignment="1">
      <alignment vertical="center"/>
    </xf>
    <xf numFmtId="41" fontId="61" fillId="0" borderId="15" xfId="51" applyFont="1" applyFill="1" applyBorder="1" applyAlignment="1">
      <alignment vertical="center"/>
    </xf>
    <xf numFmtId="41" fontId="61" fillId="0" borderId="20" xfId="51" applyFont="1" applyFill="1" applyBorder="1" applyAlignment="1">
      <alignment vertical="center"/>
    </xf>
    <xf numFmtId="0" fontId="81" fillId="0" borderId="15" xfId="0" applyFont="1" applyFill="1" applyBorder="1" applyAlignment="1">
      <alignment vertical="center"/>
    </xf>
    <xf numFmtId="168" fontId="61" fillId="0" borderId="15" xfId="1" applyFont="1" applyFill="1" applyBorder="1" applyAlignment="1">
      <alignment vertical="center"/>
    </xf>
    <xf numFmtId="0" fontId="62" fillId="0" borderId="15" xfId="0" applyFont="1" applyFill="1" applyBorder="1" applyAlignment="1">
      <alignment vertical="center"/>
    </xf>
    <xf numFmtId="166" fontId="20" fillId="0" borderId="0" xfId="45" applyFont="1" applyFill="1" applyAlignment="1">
      <alignment vertical="center"/>
    </xf>
    <xf numFmtId="0" fontId="65" fillId="44" borderId="13" xfId="0" applyFont="1" applyFill="1" applyBorder="1" applyAlignment="1">
      <alignment horizontal="center" vertical="center"/>
    </xf>
    <xf numFmtId="0" fontId="32" fillId="46" borderId="0" xfId="0" applyNumberFormat="1" applyFont="1" applyFill="1" applyAlignment="1">
      <alignment horizontal="left" vertical="top" wrapText="1"/>
    </xf>
    <xf numFmtId="0" fontId="32" fillId="46" borderId="0" xfId="0" applyFont="1" applyFill="1" applyAlignment="1">
      <alignment horizontal="left" vertical="top" wrapText="1"/>
    </xf>
    <xf numFmtId="4" fontId="32" fillId="46" borderId="0" xfId="0" applyNumberFormat="1" applyFont="1" applyFill="1" applyAlignment="1">
      <alignment vertical="top"/>
    </xf>
    <xf numFmtId="0" fontId="27" fillId="46" borderId="0" xfId="0" applyFont="1" applyFill="1"/>
    <xf numFmtId="0" fontId="85" fillId="46" borderId="0" xfId="0" applyNumberFormat="1" applyFont="1" applyFill="1" applyAlignment="1">
      <alignment horizontal="left" vertical="top" wrapText="1"/>
    </xf>
    <xf numFmtId="0" fontId="85" fillId="46" borderId="0" xfId="0" applyFont="1" applyFill="1" applyAlignment="1">
      <alignment horizontal="left" vertical="top" wrapText="1"/>
    </xf>
    <xf numFmtId="4" fontId="85" fillId="46" borderId="0" xfId="0" applyNumberFormat="1" applyFont="1" applyFill="1" applyAlignment="1">
      <alignment vertical="top"/>
    </xf>
    <xf numFmtId="0" fontId="28" fillId="46" borderId="0" xfId="0" applyFont="1" applyFill="1"/>
    <xf numFmtId="0" fontId="66" fillId="0" borderId="12" xfId="0" applyFont="1" applyFill="1" applyBorder="1" applyAlignment="1">
      <alignment vertical="center"/>
    </xf>
    <xf numFmtId="0" fontId="60" fillId="0" borderId="0" xfId="49" applyFont="1" applyAlignment="1">
      <alignment vertical="center"/>
    </xf>
    <xf numFmtId="179" fontId="60" fillId="0" borderId="0" xfId="49" applyNumberFormat="1" applyFont="1" applyAlignment="1">
      <alignment vertical="center"/>
    </xf>
    <xf numFmtId="0" fontId="68" fillId="0" borderId="0" xfId="0" applyFont="1" applyAlignment="1">
      <alignment horizontal="justify" vertical="center"/>
    </xf>
    <xf numFmtId="0" fontId="69" fillId="0" borderId="0" xfId="0" applyFont="1" applyAlignment="1">
      <alignment vertical="center" wrapText="1"/>
    </xf>
    <xf numFmtId="0" fontId="69" fillId="0" borderId="0" xfId="0" applyFont="1" applyAlignment="1">
      <alignment horizontal="left" vertical="center" wrapText="1"/>
    </xf>
    <xf numFmtId="0" fontId="86" fillId="0" borderId="0" xfId="49" applyFont="1" applyAlignment="1">
      <alignment vertical="center"/>
    </xf>
    <xf numFmtId="0" fontId="60" fillId="0" borderId="0" xfId="49" applyFont="1" applyAlignment="1">
      <alignment horizontal="left" vertical="center" wrapText="1"/>
    </xf>
    <xf numFmtId="0" fontId="23" fillId="0" borderId="0" xfId="49" applyFont="1" applyBorder="1" applyAlignment="1">
      <alignment vertical="center"/>
    </xf>
    <xf numFmtId="0" fontId="60" fillId="0" borderId="0" xfId="49" applyFont="1" applyBorder="1" applyAlignment="1">
      <alignment vertical="center"/>
    </xf>
    <xf numFmtId="0" fontId="20" fillId="0" borderId="0" xfId="49" applyFont="1" applyBorder="1" applyAlignment="1">
      <alignment vertical="center"/>
    </xf>
    <xf numFmtId="0" fontId="52" fillId="0" borderId="0" xfId="0" applyFont="1" applyAlignment="1">
      <alignment horizontal="center"/>
    </xf>
    <xf numFmtId="0" fontId="51" fillId="44" borderId="0" xfId="0" applyFont="1" applyFill="1" applyAlignment="1">
      <alignment horizontal="center" vertical="top" wrapText="1"/>
    </xf>
    <xf numFmtId="0" fontId="65" fillId="44" borderId="11" xfId="0" applyFont="1" applyFill="1" applyBorder="1" applyAlignment="1">
      <alignment horizontal="center" vertical="center"/>
    </xf>
    <xf numFmtId="0" fontId="65" fillId="44" borderId="12" xfId="0" applyFont="1" applyFill="1" applyBorder="1" applyAlignment="1">
      <alignment horizontal="center" vertical="center"/>
    </xf>
    <xf numFmtId="0" fontId="65" fillId="44" borderId="10" xfId="0" applyFont="1" applyFill="1" applyBorder="1" applyAlignment="1">
      <alignment horizontal="center" vertical="center"/>
    </xf>
    <xf numFmtId="0" fontId="65" fillId="44" borderId="11" xfId="0" applyFont="1" applyFill="1" applyBorder="1" applyAlignment="1">
      <alignment horizontal="center" vertical="center" wrapText="1"/>
    </xf>
    <xf numFmtId="0" fontId="65" fillId="44" borderId="12" xfId="0" applyFont="1" applyFill="1" applyBorder="1" applyAlignment="1">
      <alignment horizontal="center" vertical="center" wrapText="1"/>
    </xf>
    <xf numFmtId="0" fontId="67" fillId="43" borderId="11" xfId="0" applyFont="1" applyFill="1" applyBorder="1" applyAlignment="1">
      <alignment horizontal="center" vertical="center"/>
    </xf>
    <xf numFmtId="0" fontId="67" fillId="43" borderId="12" xfId="0" applyFont="1" applyFill="1" applyBorder="1" applyAlignment="1">
      <alignment horizontal="center" vertical="center"/>
    </xf>
    <xf numFmtId="0" fontId="70" fillId="44" borderId="10" xfId="0" applyFont="1" applyFill="1" applyBorder="1" applyAlignment="1">
      <alignment horizontal="center" vertical="center"/>
    </xf>
    <xf numFmtId="170" fontId="58" fillId="0" borderId="0" xfId="44" applyFont="1" applyAlignment="1">
      <alignment horizontal="center" vertical="center" wrapText="1"/>
    </xf>
    <xf numFmtId="170" fontId="59" fillId="0" borderId="0" xfId="44" applyFont="1" applyAlignment="1">
      <alignment horizontal="center" vertical="center" wrapText="1"/>
    </xf>
    <xf numFmtId="170" fontId="60" fillId="0" borderId="0" xfId="44" applyFont="1" applyAlignment="1">
      <alignment horizontal="center" vertical="center" wrapText="1"/>
    </xf>
    <xf numFmtId="170" fontId="59" fillId="0" borderId="0" xfId="44" applyFont="1" applyAlignment="1">
      <alignment horizontal="left" vertical="center" wrapText="1"/>
    </xf>
    <xf numFmtId="0" fontId="62" fillId="0" borderId="0" xfId="0" applyFont="1" applyAlignment="1">
      <alignment horizontal="left" vertical="center"/>
    </xf>
    <xf numFmtId="169" fontId="62" fillId="43" borderId="22" xfId="1" applyNumberFormat="1" applyFont="1" applyFill="1" applyBorder="1" applyAlignment="1">
      <alignment horizontal="left" vertical="center"/>
    </xf>
    <xf numFmtId="169" fontId="62" fillId="43" borderId="25" xfId="1" applyNumberFormat="1" applyFont="1" applyFill="1" applyBorder="1" applyAlignment="1">
      <alignment horizontal="left" vertical="center"/>
    </xf>
    <xf numFmtId="0" fontId="61" fillId="0" borderId="0" xfId="0" applyFont="1" applyAlignment="1">
      <alignment horizontal="left"/>
    </xf>
    <xf numFmtId="170" fontId="59" fillId="0" borderId="0" xfId="44" applyFont="1" applyAlignment="1">
      <alignment wrapText="1"/>
    </xf>
    <xf numFmtId="0" fontId="71" fillId="0" borderId="0" xfId="0" applyFont="1" applyAlignment="1">
      <alignment vertical="center"/>
    </xf>
    <xf numFmtId="0" fontId="62" fillId="0" borderId="0" xfId="0" applyFont="1" applyAlignment="1">
      <alignment horizontal="center" vertical="center"/>
    </xf>
    <xf numFmtId="170" fontId="23" fillId="0" borderId="0" xfId="44" applyFont="1" applyAlignment="1">
      <alignment horizontal="left" wrapText="1"/>
    </xf>
    <xf numFmtId="0" fontId="62" fillId="43" borderId="15" xfId="0" applyFont="1" applyFill="1" applyBorder="1" applyAlignment="1">
      <alignment vertical="center" wrapText="1"/>
    </xf>
    <xf numFmtId="0" fontId="62" fillId="43" borderId="0" xfId="0" applyFont="1" applyFill="1" applyBorder="1" applyAlignment="1">
      <alignment vertical="center" wrapText="1"/>
    </xf>
    <xf numFmtId="0" fontId="62" fillId="43" borderId="15" xfId="0" applyFont="1" applyFill="1" applyBorder="1" applyAlignment="1">
      <alignment horizontal="left" vertical="center" wrapText="1"/>
    </xf>
    <xf numFmtId="0" fontId="62" fillId="43" borderId="0" xfId="0" applyFont="1" applyFill="1" applyBorder="1" applyAlignment="1">
      <alignment horizontal="left" vertical="center" wrapText="1"/>
    </xf>
    <xf numFmtId="0" fontId="61" fillId="43" borderId="15" xfId="0" applyFont="1" applyFill="1" applyBorder="1" applyAlignment="1">
      <alignment horizontal="left" vertical="center" wrapText="1"/>
    </xf>
    <xf numFmtId="0" fontId="61" fillId="43" borderId="0" xfId="0" applyFont="1" applyFill="1" applyBorder="1" applyAlignment="1">
      <alignment horizontal="left" vertical="center" wrapText="1"/>
    </xf>
    <xf numFmtId="170" fontId="59" fillId="0" borderId="0" xfId="44" applyFont="1" applyAlignment="1">
      <alignment horizontal="left"/>
    </xf>
    <xf numFmtId="0" fontId="62" fillId="0" borderId="0" xfId="0" applyFont="1" applyAlignment="1">
      <alignment horizontal="left"/>
    </xf>
    <xf numFmtId="0" fontId="71" fillId="0" borderId="0" xfId="0" applyFont="1" applyAlignment="1">
      <alignment horizontal="left" vertical="center"/>
    </xf>
    <xf numFmtId="0" fontId="65" fillId="44" borderId="10" xfId="0" applyFont="1" applyFill="1" applyBorder="1" applyAlignment="1">
      <alignment horizontal="center" vertical="center" wrapText="1"/>
    </xf>
    <xf numFmtId="0" fontId="23" fillId="0" borderId="0" xfId="0" applyFont="1" applyAlignment="1">
      <alignment horizontal="left"/>
    </xf>
    <xf numFmtId="0" fontId="33" fillId="40" borderId="10" xfId="0" applyFont="1" applyFill="1" applyBorder="1" applyAlignment="1">
      <alignment horizontal="center" vertical="center" wrapText="1"/>
    </xf>
    <xf numFmtId="0" fontId="25" fillId="41" borderId="11" xfId="0" applyFont="1" applyFill="1" applyBorder="1" applyAlignment="1">
      <alignment horizontal="center" vertical="center" wrapText="1"/>
    </xf>
    <xf numFmtId="0" fontId="25" fillId="41" borderId="16" xfId="0" applyFont="1" applyFill="1" applyBorder="1" applyAlignment="1">
      <alignment horizontal="center" vertical="center" wrapText="1"/>
    </xf>
    <xf numFmtId="0" fontId="25" fillId="41" borderId="12" xfId="0" applyFont="1" applyFill="1" applyBorder="1" applyAlignment="1">
      <alignment horizontal="center" vertical="center" wrapText="1"/>
    </xf>
    <xf numFmtId="0" fontId="25" fillId="34" borderId="11" xfId="0" applyFont="1" applyFill="1" applyBorder="1" applyAlignment="1">
      <alignment horizontal="center" vertical="center" wrapText="1"/>
    </xf>
    <xf numFmtId="0" fontId="25" fillId="34" borderId="16" xfId="0" applyFont="1" applyFill="1" applyBorder="1" applyAlignment="1">
      <alignment horizontal="center" vertical="center" wrapText="1"/>
    </xf>
    <xf numFmtId="0" fontId="25" fillId="34" borderId="12" xfId="0" applyFont="1" applyFill="1" applyBorder="1" applyAlignment="1">
      <alignment horizontal="center" vertical="center" wrapText="1"/>
    </xf>
    <xf numFmtId="0" fontId="25" fillId="36" borderId="11" xfId="0" applyFont="1" applyFill="1" applyBorder="1" applyAlignment="1">
      <alignment horizontal="center" vertical="center" wrapText="1"/>
    </xf>
    <xf numFmtId="0" fontId="25" fillId="36" borderId="16" xfId="0" applyFont="1" applyFill="1" applyBorder="1" applyAlignment="1">
      <alignment horizontal="center" vertical="center" wrapText="1"/>
    </xf>
    <xf numFmtId="0" fontId="25" fillId="36" borderId="12" xfId="0" applyFont="1" applyFill="1" applyBorder="1" applyAlignment="1">
      <alignment horizontal="center" vertical="center" wrapText="1"/>
    </xf>
    <xf numFmtId="0" fontId="24" fillId="37" borderId="13" xfId="0" applyFont="1" applyFill="1" applyBorder="1" applyAlignment="1">
      <alignment horizontal="center" vertical="center" wrapText="1"/>
    </xf>
    <xf numFmtId="0" fontId="24" fillId="37" borderId="14" xfId="0" applyFont="1" applyFill="1" applyBorder="1" applyAlignment="1">
      <alignment horizontal="center" vertical="center" wrapText="1"/>
    </xf>
    <xf numFmtId="0" fontId="24" fillId="38" borderId="10" xfId="0" applyFont="1" applyFill="1" applyBorder="1" applyAlignment="1">
      <alignment horizontal="center" vertical="center" wrapText="1"/>
    </xf>
    <xf numFmtId="0" fontId="61" fillId="0" borderId="0" xfId="0" applyFont="1" applyAlignment="1">
      <alignment horizontal="left" vertical="center" wrapText="1"/>
    </xf>
    <xf numFmtId="0" fontId="68" fillId="0" borderId="0" xfId="0" applyFont="1" applyAlignment="1">
      <alignment horizontal="center"/>
    </xf>
    <xf numFmtId="0" fontId="68" fillId="0" borderId="0" xfId="0" applyFont="1" applyAlignment="1">
      <alignment horizontal="center" vertical="center" wrapText="1"/>
    </xf>
    <xf numFmtId="0" fontId="61" fillId="0" borderId="0" xfId="0" applyFont="1" applyAlignment="1">
      <alignment horizontal="left" wrapText="1"/>
    </xf>
    <xf numFmtId="0" fontId="80" fillId="0" borderId="0" xfId="0" applyFont="1" applyAlignment="1">
      <alignment horizontal="left" vertical="center" wrapText="1"/>
    </xf>
    <xf numFmtId="175" fontId="65" fillId="44" borderId="20" xfId="49" applyNumberFormat="1" applyFont="1" applyFill="1" applyBorder="1" applyAlignment="1">
      <alignment horizontal="center"/>
    </xf>
    <xf numFmtId="175" fontId="65" fillId="44" borderId="24" xfId="49" applyNumberFormat="1" applyFont="1" applyFill="1" applyBorder="1" applyAlignment="1">
      <alignment horizontal="center"/>
    </xf>
    <xf numFmtId="179" fontId="65" fillId="44" borderId="13" xfId="49" applyNumberFormat="1" applyFont="1" applyFill="1" applyBorder="1" applyAlignment="1">
      <alignment horizontal="center" vertical="center"/>
    </xf>
    <xf numFmtId="179" fontId="65" fillId="44" borderId="14" xfId="49" applyNumberFormat="1" applyFont="1" applyFill="1" applyBorder="1" applyAlignment="1">
      <alignment horizontal="center" vertical="center"/>
    </xf>
    <xf numFmtId="0" fontId="61" fillId="0" borderId="0" xfId="0" applyFont="1" applyAlignment="1">
      <alignment horizontal="left" vertical="center"/>
    </xf>
    <xf numFmtId="0" fontId="65" fillId="44" borderId="13" xfId="0" applyFont="1" applyFill="1" applyBorder="1" applyAlignment="1">
      <alignment horizontal="center" vertical="center" wrapText="1"/>
    </xf>
    <xf numFmtId="0" fontId="65" fillId="44" borderId="14" xfId="0" applyFont="1" applyFill="1" applyBorder="1" applyAlignment="1">
      <alignment horizontal="center" vertical="center" wrapText="1"/>
    </xf>
    <xf numFmtId="179" fontId="65" fillId="44" borderId="13" xfId="49" applyNumberFormat="1" applyFont="1" applyFill="1" applyBorder="1" applyAlignment="1">
      <alignment horizontal="center" vertical="center" wrapText="1"/>
    </xf>
    <xf numFmtId="179" fontId="65" fillId="44" borderId="14" xfId="49" applyNumberFormat="1" applyFont="1" applyFill="1" applyBorder="1" applyAlignment="1">
      <alignment horizontal="center" vertical="center" wrapText="1"/>
    </xf>
    <xf numFmtId="0" fontId="66" fillId="0" borderId="11" xfId="0" applyFont="1" applyFill="1" applyBorder="1" applyAlignment="1">
      <alignment vertical="center" wrapText="1"/>
    </xf>
    <xf numFmtId="0" fontId="66" fillId="0" borderId="12" xfId="0" applyFont="1" applyFill="1" applyBorder="1" applyAlignment="1">
      <alignment vertical="center" wrapText="1"/>
    </xf>
    <xf numFmtId="14" fontId="65" fillId="44" borderId="13" xfId="0" applyNumberFormat="1" applyFont="1" applyFill="1" applyBorder="1" applyAlignment="1">
      <alignment horizontal="center" vertical="center"/>
    </xf>
    <xf numFmtId="0" fontId="65" fillId="44" borderId="14" xfId="0" applyFont="1" applyFill="1" applyBorder="1" applyAlignment="1">
      <alignment horizontal="center" vertical="center"/>
    </xf>
    <xf numFmtId="0" fontId="65" fillId="44" borderId="21" xfId="0" applyFont="1" applyFill="1" applyBorder="1" applyAlignment="1">
      <alignment horizontal="center" vertical="center" wrapText="1"/>
    </xf>
    <xf numFmtId="0" fontId="65" fillId="44" borderId="23" xfId="0" applyFont="1" applyFill="1" applyBorder="1" applyAlignment="1">
      <alignment horizontal="center" vertical="center" wrapText="1"/>
    </xf>
    <xf numFmtId="0" fontId="65" fillId="44" borderId="22" xfId="0" applyFont="1" applyFill="1" applyBorder="1" applyAlignment="1">
      <alignment horizontal="center" vertical="center" wrapText="1"/>
    </xf>
    <xf numFmtId="0" fontId="65" fillId="44" borderId="24" xfId="0" applyFont="1" applyFill="1" applyBorder="1" applyAlignment="1">
      <alignment horizontal="center" vertical="center" wrapText="1"/>
    </xf>
    <xf numFmtId="0" fontId="64" fillId="0" borderId="11" xfId="0" applyFont="1" applyFill="1" applyBorder="1" applyAlignment="1">
      <alignment horizontal="left" vertical="center"/>
    </xf>
    <xf numFmtId="0" fontId="64" fillId="0" borderId="12" xfId="0" applyFont="1" applyFill="1" applyBorder="1" applyAlignment="1">
      <alignment horizontal="left" vertical="center"/>
    </xf>
    <xf numFmtId="0" fontId="80" fillId="0" borderId="0" xfId="0" applyFont="1" applyFill="1" applyAlignment="1">
      <alignment horizontal="left" vertical="center"/>
    </xf>
    <xf numFmtId="0" fontId="66" fillId="0" borderId="0" xfId="0" applyFont="1" applyAlignment="1">
      <alignment horizontal="left" vertical="center"/>
    </xf>
    <xf numFmtId="0" fontId="65" fillId="44" borderId="15" xfId="0" applyFont="1" applyFill="1" applyBorder="1" applyAlignment="1">
      <alignment horizontal="center" vertical="center" wrapText="1"/>
    </xf>
    <xf numFmtId="0" fontId="65" fillId="44" borderId="20" xfId="0" applyFont="1" applyFill="1" applyBorder="1" applyAlignment="1">
      <alignment horizontal="center" vertical="center" wrapText="1"/>
    </xf>
    <xf numFmtId="49" fontId="31" fillId="40" borderId="25" xfId="0" applyNumberFormat="1" applyFont="1" applyFill="1" applyBorder="1" applyAlignment="1">
      <alignment horizontal="center" vertical="center"/>
    </xf>
    <xf numFmtId="0" fontId="69" fillId="0" borderId="0" xfId="0" applyFont="1" applyAlignment="1">
      <alignment horizontal="left" vertical="center" wrapText="1"/>
    </xf>
  </cellXfs>
  <cellStyles count="6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D000000}"/>
    <cellStyle name="Comma 2 2" xfId="55" xr:uid="{00000000-0005-0000-0000-00001E000000}"/>
    <cellStyle name="Comma 2 2 2" xfId="62" xr:uid="{C3F003F2-4C68-4379-8ABA-FD1DFC6371A6}"/>
    <cellStyle name="Comma 2 3" xfId="65" xr:uid="{98A9762C-733E-4119-ABB2-B57DBA165E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2" xfId="45" xr:uid="{00000000-0005-0000-0000-000028000000}"/>
    <cellStyle name="Millares [0] 2 2" xfId="54" xr:uid="{00000000-0005-0000-0000-000029000000}"/>
    <cellStyle name="Millares [0] 2 2 2" xfId="61" xr:uid="{01A3EA54-97F3-44B5-8FE8-D9DB95B74A1F}"/>
    <cellStyle name="Millares [0] 2 3" xfId="64" xr:uid="{8F07C455-BD21-4223-9B99-9D94E199EB95}"/>
    <cellStyle name="Millares [0] 3" xfId="56" xr:uid="{00000000-0005-0000-0000-00002A000000}"/>
    <cellStyle name="Millares [0] 3 2" xfId="63" xr:uid="{C96D6BAC-3391-449B-9FA8-57CAE0B415B0}"/>
    <cellStyle name="Millares [0] 4" xfId="60" xr:uid="{5C7D92EF-7453-410E-BFAF-ED234169E0EC}"/>
    <cellStyle name="Millares 2" xfId="52" xr:uid="{00000000-0005-0000-0000-00002B000000}"/>
    <cellStyle name="Millares 3" xfId="57" xr:uid="{00000000-0005-0000-0000-00002C000000}"/>
    <cellStyle name="Millares 3 2" xfId="66" xr:uid="{67CB57D7-BE59-4A14-BC54-374927EDBC60}"/>
    <cellStyle name="Neutral" xfId="8" builtinId="28" customBuiltin="1"/>
    <cellStyle name="Normal" xfId="0" builtinId="0"/>
    <cellStyle name="Normal 12" xfId="46" xr:uid="{00000000-0005-0000-0000-00002F000000}"/>
    <cellStyle name="Normal 15" xfId="47" xr:uid="{00000000-0005-0000-0000-000030000000}"/>
    <cellStyle name="Normal 2" xfId="49" xr:uid="{00000000-0005-0000-0000-000031000000}"/>
    <cellStyle name="Normal 2 4" xfId="48" xr:uid="{00000000-0005-0000-0000-000032000000}"/>
    <cellStyle name="Normal 3" xfId="53" xr:uid="{00000000-0005-0000-0000-000033000000}"/>
    <cellStyle name="Normal 3 2" xfId="59" xr:uid="{52A95833-AD3D-4468-8C3C-E8E2DC9E73E9}"/>
    <cellStyle name="Normal 3 3" xfId="43" xr:uid="{00000000-0005-0000-0000-000034000000}"/>
    <cellStyle name="Normal_Estados Fiscal 1999" xfId="44" xr:uid="{00000000-0005-0000-0000-000035000000}"/>
    <cellStyle name="Notas" xfId="15" builtinId="10" customBuiltin="1"/>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6699"/>
      <color rgb="FF003366"/>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54426</xdr:colOff>
      <xdr:row>1</xdr:row>
      <xdr:rowOff>32657</xdr:rowOff>
    </xdr:from>
    <xdr:to>
      <xdr:col>5</xdr:col>
      <xdr:colOff>704848</xdr:colOff>
      <xdr:row>2</xdr:row>
      <xdr:rowOff>175259</xdr:rowOff>
    </xdr:to>
    <xdr:pic>
      <xdr:nvPicPr>
        <xdr:cNvPr id="3" name="Picture 2">
          <a:extLst>
            <a:ext uri="{FF2B5EF4-FFF2-40B4-BE49-F238E27FC236}">
              <a16:creationId xmlns:a16="http://schemas.microsoft.com/office/drawing/2014/main" id="{D2BA7C91-EFD5-4DB5-9E45-EDA3B6D266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55" y="206828"/>
          <a:ext cx="3546022" cy="371202"/>
        </a:xfrm>
        <a:prstGeom prst="rect">
          <a:avLst/>
        </a:prstGeom>
        <a:no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2</xdr:col>
      <xdr:colOff>14180</xdr:colOff>
      <xdr:row>2</xdr:row>
      <xdr:rowOff>137160</xdr:rowOff>
    </xdr:to>
    <xdr:pic>
      <xdr:nvPicPr>
        <xdr:cNvPr id="2" name="Picture 2">
          <a:extLst>
            <a:ext uri="{FF2B5EF4-FFF2-40B4-BE49-F238E27FC236}">
              <a16:creationId xmlns:a16="http://schemas.microsoft.com/office/drawing/2014/main" id="{8662CE60-EAFC-4654-B7A2-998ADD01C4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988" y="169757"/>
          <a:ext cx="3227492" cy="302683"/>
        </a:xfrm>
        <a:prstGeom prst="rect">
          <a:avLst/>
        </a:prstGeom>
        <a:no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2</xdr:col>
      <xdr:colOff>1100454</xdr:colOff>
      <xdr:row>3</xdr:row>
      <xdr:rowOff>0</xdr:rowOff>
    </xdr:to>
    <xdr:pic>
      <xdr:nvPicPr>
        <xdr:cNvPr id="4" name="Picture 2">
          <a:extLst>
            <a:ext uri="{FF2B5EF4-FFF2-40B4-BE49-F238E27FC236}">
              <a16:creationId xmlns:a16="http://schemas.microsoft.com/office/drawing/2014/main" id="{D404A4B5-8DE8-4F0F-9509-003E11485C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58" y="173567"/>
          <a:ext cx="3220296" cy="340783"/>
        </a:xfrm>
        <a:prstGeom prst="rect">
          <a:avLst/>
        </a:prstGeom>
        <a:no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2</xdr:col>
      <xdr:colOff>399414</xdr:colOff>
      <xdr:row>3</xdr:row>
      <xdr:rowOff>0</xdr:rowOff>
    </xdr:to>
    <xdr:pic>
      <xdr:nvPicPr>
        <xdr:cNvPr id="4" name="Picture 2">
          <a:extLst>
            <a:ext uri="{FF2B5EF4-FFF2-40B4-BE49-F238E27FC236}">
              <a16:creationId xmlns:a16="http://schemas.microsoft.com/office/drawing/2014/main" id="{8E648C2C-02C4-4ACE-B296-903C348D5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48" y="169757"/>
          <a:ext cx="3224106" cy="333163"/>
        </a:xfrm>
        <a:prstGeom prst="rect">
          <a:avLst/>
        </a:prstGeom>
        <a:noFill/>
        <a:ln>
          <a:noFill/>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1</xdr:col>
      <xdr:colOff>3256914</xdr:colOff>
      <xdr:row>3</xdr:row>
      <xdr:rowOff>0</xdr:rowOff>
    </xdr:to>
    <xdr:pic>
      <xdr:nvPicPr>
        <xdr:cNvPr id="4" name="Picture 2">
          <a:extLst>
            <a:ext uri="{FF2B5EF4-FFF2-40B4-BE49-F238E27FC236}">
              <a16:creationId xmlns:a16="http://schemas.microsoft.com/office/drawing/2014/main" id="{13E48DC2-2D71-48F0-B760-85CE9E247C2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548" y="169757"/>
          <a:ext cx="3224106" cy="333163"/>
        </a:xfrm>
        <a:prstGeom prst="rect">
          <a:avLst/>
        </a:prstGeom>
        <a:noFill/>
        <a:ln>
          <a:noFill/>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1</xdr:col>
      <xdr:colOff>3256914</xdr:colOff>
      <xdr:row>3</xdr:row>
      <xdr:rowOff>0</xdr:rowOff>
    </xdr:to>
    <xdr:pic>
      <xdr:nvPicPr>
        <xdr:cNvPr id="4" name="Picture 2">
          <a:extLst>
            <a:ext uri="{FF2B5EF4-FFF2-40B4-BE49-F238E27FC236}">
              <a16:creationId xmlns:a16="http://schemas.microsoft.com/office/drawing/2014/main" id="{993F2856-B997-4B0A-BCAC-636761F1F7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648" y="169757"/>
          <a:ext cx="3224106" cy="333163"/>
        </a:xfrm>
        <a:prstGeom prst="rect">
          <a:avLst/>
        </a:prstGeom>
        <a:noFill/>
        <a:ln>
          <a:noFill/>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2</xdr:col>
      <xdr:colOff>871854</xdr:colOff>
      <xdr:row>3</xdr:row>
      <xdr:rowOff>0</xdr:rowOff>
    </xdr:to>
    <xdr:pic>
      <xdr:nvPicPr>
        <xdr:cNvPr id="4" name="Picture 2">
          <a:extLst>
            <a:ext uri="{FF2B5EF4-FFF2-40B4-BE49-F238E27FC236}">
              <a16:creationId xmlns:a16="http://schemas.microsoft.com/office/drawing/2014/main" id="{900406BC-8917-4E1E-8DA2-FC5EEBC733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548" y="169757"/>
          <a:ext cx="3224106" cy="333163"/>
        </a:xfrm>
        <a:prstGeom prst="rect">
          <a:avLst/>
        </a:prstGeom>
        <a:noFill/>
        <a:ln>
          <a:noFill/>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5</xdr:col>
      <xdr:colOff>724746</xdr:colOff>
      <xdr:row>3</xdr:row>
      <xdr:rowOff>0</xdr:rowOff>
    </xdr:to>
    <xdr:pic>
      <xdr:nvPicPr>
        <xdr:cNvPr id="4" name="Picture 2">
          <a:extLst>
            <a:ext uri="{FF2B5EF4-FFF2-40B4-BE49-F238E27FC236}">
              <a16:creationId xmlns:a16="http://schemas.microsoft.com/office/drawing/2014/main" id="{F648D3B2-4A90-4258-B983-CD0C6CB097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408" y="169757"/>
          <a:ext cx="3224106" cy="333163"/>
        </a:xfrm>
        <a:prstGeom prst="rect">
          <a:avLst/>
        </a:prstGeom>
        <a:noFill/>
        <a:ln>
          <a:noFill/>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1</xdr:col>
      <xdr:colOff>3256914</xdr:colOff>
      <xdr:row>2</xdr:row>
      <xdr:rowOff>137160</xdr:rowOff>
    </xdr:to>
    <xdr:pic>
      <xdr:nvPicPr>
        <xdr:cNvPr id="4" name="Picture 2">
          <a:extLst>
            <a:ext uri="{FF2B5EF4-FFF2-40B4-BE49-F238E27FC236}">
              <a16:creationId xmlns:a16="http://schemas.microsoft.com/office/drawing/2014/main" id="{E39E83B3-4C19-41D9-803E-D65DD2BDC1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169757"/>
          <a:ext cx="3224106" cy="333163"/>
        </a:xfrm>
        <a:prstGeom prst="rect">
          <a:avLst/>
        </a:prstGeom>
        <a:noFill/>
        <a:ln>
          <a:noFill/>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32808</xdr:colOff>
      <xdr:row>1</xdr:row>
      <xdr:rowOff>2117</xdr:rowOff>
    </xdr:from>
    <xdr:to>
      <xdr:col>2</xdr:col>
      <xdr:colOff>14180</xdr:colOff>
      <xdr:row>2</xdr:row>
      <xdr:rowOff>137160</xdr:rowOff>
    </xdr:to>
    <xdr:pic>
      <xdr:nvPicPr>
        <xdr:cNvPr id="3" name="Picture 2">
          <a:extLst>
            <a:ext uri="{FF2B5EF4-FFF2-40B4-BE49-F238E27FC236}">
              <a16:creationId xmlns:a16="http://schemas.microsoft.com/office/drawing/2014/main" id="{845E5EBD-DEA8-4031-9BB2-1544A17650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988" y="169757"/>
          <a:ext cx="3224106" cy="302683"/>
        </a:xfrm>
        <a:prstGeom prst="rect">
          <a:avLst/>
        </a:prstGeom>
        <a:noFill/>
        <a:ln>
          <a:noFill/>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uanmanuel.fernandez@itau.com.py"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F69F-EF34-4134-AB1E-AE48873F786E}">
  <sheetPr>
    <tabColor theme="2" tint="-0.499984740745262"/>
  </sheetPr>
  <dimension ref="B2:O38"/>
  <sheetViews>
    <sheetView showGridLines="0" zoomScale="70" zoomScaleNormal="70" workbookViewId="0">
      <selection activeCell="M34" sqref="M34"/>
    </sheetView>
  </sheetViews>
  <sheetFormatPr baseColWidth="10" defaultColWidth="11.5546875" defaultRowHeight="13.8"/>
  <cols>
    <col min="1" max="1" width="7.44140625" style="60" customWidth="1"/>
    <col min="2" max="2" width="8.6640625" style="60" customWidth="1"/>
    <col min="3" max="3" width="7.44140625" style="60" customWidth="1"/>
    <col min="4" max="4" width="14.44140625" style="60" customWidth="1"/>
    <col min="5" max="8" width="11.5546875" style="60"/>
    <col min="9" max="9" width="17.109375" style="60" customWidth="1"/>
    <col min="10" max="11" width="11.5546875" style="60"/>
    <col min="12" max="12" width="20" style="60" customWidth="1"/>
    <col min="13" max="14" width="11.5546875" style="60"/>
    <col min="15" max="15" width="11.5546875" style="60" customWidth="1"/>
    <col min="16" max="16384" width="11.5546875" style="60"/>
  </cols>
  <sheetData>
    <row r="2" spans="2:15" ht="18" customHeight="1">
      <c r="G2" s="76"/>
      <c r="H2" s="76"/>
      <c r="I2" s="76"/>
      <c r="J2" s="76"/>
      <c r="K2" s="76"/>
      <c r="L2" s="76"/>
      <c r="M2" s="76"/>
      <c r="N2" s="76"/>
      <c r="O2" s="76"/>
    </row>
    <row r="3" spans="2:15" ht="18" customHeight="1">
      <c r="G3" s="76"/>
      <c r="H3" s="76"/>
      <c r="I3" s="76"/>
      <c r="J3" s="76"/>
      <c r="K3" s="76"/>
      <c r="L3" s="76"/>
      <c r="M3" s="76"/>
      <c r="N3" s="76"/>
      <c r="O3" s="76"/>
    </row>
    <row r="4" spans="2:15" ht="18" customHeight="1">
      <c r="B4" s="75"/>
      <c r="C4" s="75"/>
      <c r="D4" s="75"/>
      <c r="E4" s="75"/>
      <c r="F4" s="75"/>
      <c r="G4" s="76"/>
      <c r="H4" s="76"/>
      <c r="I4" s="76"/>
      <c r="J4" s="76"/>
      <c r="K4" s="76"/>
      <c r="L4" s="76"/>
      <c r="M4" s="76"/>
      <c r="N4" s="76"/>
      <c r="O4" s="76"/>
    </row>
    <row r="5" spans="2:15" ht="18" customHeight="1">
      <c r="B5" s="75"/>
      <c r="C5" s="650" t="s">
        <v>370</v>
      </c>
      <c r="D5" s="650"/>
      <c r="E5" s="650"/>
      <c r="F5" s="650"/>
      <c r="G5" s="650"/>
      <c r="H5" s="650"/>
      <c r="I5" s="650"/>
      <c r="J5" s="650"/>
      <c r="K5" s="650"/>
      <c r="L5" s="650"/>
      <c r="M5" s="650"/>
      <c r="N5" s="650"/>
      <c r="O5" s="76"/>
    </row>
    <row r="6" spans="2:15" ht="18" customHeight="1">
      <c r="B6" s="75"/>
      <c r="C6" s="650"/>
      <c r="D6" s="650"/>
      <c r="E6" s="650"/>
      <c r="F6" s="650"/>
      <c r="G6" s="650"/>
      <c r="H6" s="650"/>
      <c r="I6" s="650"/>
      <c r="J6" s="650"/>
      <c r="K6" s="650"/>
      <c r="L6" s="650"/>
      <c r="M6" s="650"/>
      <c r="N6" s="650"/>
      <c r="O6" s="76"/>
    </row>
    <row r="7" spans="2:15" ht="18" customHeight="1">
      <c r="B7" s="75"/>
      <c r="C7" s="650"/>
      <c r="D7" s="650"/>
      <c r="E7" s="650"/>
      <c r="F7" s="650"/>
      <c r="G7" s="650"/>
      <c r="H7" s="650"/>
      <c r="I7" s="650"/>
      <c r="J7" s="650"/>
      <c r="K7" s="650"/>
      <c r="L7" s="650"/>
      <c r="M7" s="650"/>
      <c r="N7" s="650"/>
      <c r="O7" s="76"/>
    </row>
    <row r="8" spans="2:15" ht="18" customHeight="1">
      <c r="B8" s="75"/>
      <c r="C8" s="650"/>
      <c r="D8" s="650"/>
      <c r="E8" s="650"/>
      <c r="F8" s="650"/>
      <c r="G8" s="650"/>
      <c r="H8" s="650"/>
      <c r="I8" s="650"/>
      <c r="J8" s="650"/>
      <c r="K8" s="650"/>
      <c r="L8" s="650"/>
      <c r="M8" s="650"/>
      <c r="N8" s="650"/>
      <c r="O8" s="76"/>
    </row>
    <row r="9" spans="2:15" ht="18" customHeight="1">
      <c r="B9" s="75"/>
      <c r="C9" s="650"/>
      <c r="D9" s="650"/>
      <c r="E9" s="650"/>
      <c r="F9" s="650"/>
      <c r="G9" s="650"/>
      <c r="H9" s="650"/>
      <c r="I9" s="650"/>
      <c r="J9" s="650"/>
      <c r="K9" s="650"/>
      <c r="L9" s="650"/>
      <c r="M9" s="650"/>
      <c r="N9" s="650"/>
      <c r="O9" s="76"/>
    </row>
    <row r="10" spans="2:15" ht="18" customHeight="1">
      <c r="B10" s="75"/>
      <c r="C10" s="650"/>
      <c r="D10" s="650"/>
      <c r="E10" s="650"/>
      <c r="F10" s="650"/>
      <c r="G10" s="650"/>
      <c r="H10" s="650"/>
      <c r="I10" s="650"/>
      <c r="J10" s="650"/>
      <c r="K10" s="650"/>
      <c r="L10" s="650"/>
      <c r="M10" s="650"/>
      <c r="N10" s="650"/>
      <c r="O10" s="76"/>
    </row>
    <row r="11" spans="2:15" ht="18" customHeight="1">
      <c r="B11" s="61"/>
      <c r="C11" s="61"/>
      <c r="D11" s="62"/>
      <c r="E11" s="61"/>
      <c r="F11" s="61"/>
      <c r="G11" s="61"/>
      <c r="H11" s="61"/>
      <c r="I11" s="61"/>
      <c r="J11" s="61"/>
      <c r="K11" s="61"/>
      <c r="L11" s="61"/>
      <c r="M11" s="61"/>
      <c r="N11" s="61"/>
      <c r="O11" s="61"/>
    </row>
    <row r="12" spans="2:15" ht="6.6" customHeight="1">
      <c r="B12" s="61"/>
      <c r="C12" s="63"/>
      <c r="D12" s="63"/>
      <c r="E12" s="63"/>
      <c r="F12" s="63"/>
      <c r="G12" s="63"/>
      <c r="H12" s="63"/>
      <c r="I12" s="63"/>
      <c r="J12" s="63"/>
      <c r="K12" s="63"/>
      <c r="L12" s="63"/>
      <c r="M12" s="63"/>
      <c r="N12" s="63"/>
      <c r="O12" s="63"/>
    </row>
    <row r="13" spans="2:15" ht="18" customHeight="1">
      <c r="B13" s="649" t="s">
        <v>371</v>
      </c>
      <c r="C13" s="649"/>
      <c r="D13" s="649"/>
      <c r="E13" s="649"/>
      <c r="F13" s="649"/>
      <c r="G13" s="649"/>
      <c r="H13" s="649"/>
      <c r="I13" s="649"/>
      <c r="J13" s="649"/>
      <c r="K13" s="649"/>
      <c r="L13" s="649"/>
      <c r="M13" s="649"/>
      <c r="N13" s="649"/>
      <c r="O13" s="649"/>
    </row>
    <row r="14" spans="2:15" ht="18" customHeight="1">
      <c r="B14" s="649" t="s">
        <v>372</v>
      </c>
      <c r="C14" s="649"/>
      <c r="D14" s="649"/>
      <c r="E14" s="649"/>
      <c r="F14" s="649"/>
      <c r="G14" s="649"/>
      <c r="H14" s="649"/>
      <c r="I14" s="649"/>
      <c r="J14" s="649"/>
      <c r="K14" s="649"/>
      <c r="L14" s="649"/>
      <c r="M14" s="649"/>
      <c r="N14" s="649"/>
      <c r="O14" s="649"/>
    </row>
    <row r="15" spans="2:15" ht="18" customHeight="1">
      <c r="B15" s="61"/>
      <c r="C15" s="61"/>
      <c r="D15" s="61"/>
      <c r="E15" s="61"/>
      <c r="F15" s="61"/>
      <c r="G15" s="61"/>
      <c r="H15" s="61"/>
      <c r="I15" s="61"/>
      <c r="J15" s="61"/>
      <c r="K15" s="61"/>
      <c r="L15" s="61"/>
      <c r="M15" s="61"/>
      <c r="N15" s="61"/>
      <c r="O15" s="61"/>
    </row>
    <row r="16" spans="2:15">
      <c r="B16" s="64"/>
      <c r="C16" s="64"/>
      <c r="D16" s="64"/>
      <c r="E16" s="64"/>
      <c r="F16" s="64"/>
      <c r="G16" s="64"/>
      <c r="H16" s="65"/>
      <c r="I16" s="64"/>
      <c r="J16" s="64"/>
      <c r="K16" s="64"/>
      <c r="L16" s="64"/>
      <c r="M16" s="65"/>
      <c r="N16" s="64"/>
      <c r="O16" s="64"/>
    </row>
    <row r="17" spans="2:15" ht="18">
      <c r="B17" s="71"/>
      <c r="C17" s="77"/>
      <c r="D17" s="77"/>
      <c r="E17" s="77"/>
      <c r="F17" s="77"/>
      <c r="G17" s="77"/>
      <c r="H17" s="78"/>
      <c r="I17" s="77"/>
      <c r="J17" s="77"/>
      <c r="K17" s="78"/>
      <c r="L17" s="78"/>
      <c r="M17" s="78"/>
      <c r="N17" s="77"/>
      <c r="O17" s="71"/>
    </row>
    <row r="18" spans="2:15" ht="18">
      <c r="B18" s="71"/>
      <c r="C18" s="77"/>
      <c r="D18" s="77"/>
      <c r="E18" s="77"/>
      <c r="F18" s="77"/>
      <c r="G18" s="77"/>
      <c r="H18" s="78"/>
      <c r="I18" s="77"/>
      <c r="J18" s="77"/>
      <c r="K18" s="78"/>
      <c r="L18" s="78"/>
      <c r="M18" s="78" t="s">
        <v>222</v>
      </c>
      <c r="N18" s="77"/>
      <c r="O18" s="71"/>
    </row>
    <row r="19" spans="2:15" ht="18">
      <c r="B19" s="71"/>
      <c r="C19" s="77"/>
      <c r="D19" s="77"/>
      <c r="E19" s="77"/>
      <c r="F19" s="77"/>
      <c r="G19" s="77"/>
      <c r="H19" s="78"/>
      <c r="I19" s="77"/>
      <c r="J19" s="77"/>
      <c r="K19" s="78"/>
      <c r="L19" s="77"/>
      <c r="M19" s="77"/>
      <c r="N19" s="77"/>
      <c r="O19" s="71"/>
    </row>
    <row r="20" spans="2:15" ht="18">
      <c r="B20" s="71"/>
      <c r="C20" s="77"/>
      <c r="D20" s="77" t="s">
        <v>223</v>
      </c>
      <c r="E20" s="79"/>
      <c r="F20" s="77"/>
      <c r="G20" s="77"/>
      <c r="H20" s="80"/>
      <c r="I20" s="77"/>
      <c r="J20" s="77"/>
      <c r="K20" s="77"/>
      <c r="L20" s="80"/>
      <c r="M20" s="80" t="s">
        <v>308</v>
      </c>
      <c r="N20" s="77"/>
      <c r="O20" s="71"/>
    </row>
    <row r="21" spans="2:15" ht="18">
      <c r="B21" s="71"/>
      <c r="C21" s="77"/>
      <c r="D21" s="77"/>
      <c r="E21" s="79"/>
      <c r="F21" s="77"/>
      <c r="G21" s="77"/>
      <c r="H21" s="81"/>
      <c r="I21" s="77"/>
      <c r="J21" s="77"/>
      <c r="K21" s="77"/>
      <c r="L21" s="81"/>
      <c r="M21" s="81"/>
      <c r="N21" s="77"/>
      <c r="O21" s="71"/>
    </row>
    <row r="22" spans="2:15" ht="18">
      <c r="B22" s="71"/>
      <c r="C22" s="77"/>
      <c r="D22" s="77" t="s">
        <v>224</v>
      </c>
      <c r="E22" s="79"/>
      <c r="F22" s="77"/>
      <c r="G22" s="77"/>
      <c r="H22" s="80"/>
      <c r="I22" s="77"/>
      <c r="J22" s="77"/>
      <c r="K22" s="77"/>
      <c r="L22" s="80"/>
      <c r="M22" s="80" t="s">
        <v>309</v>
      </c>
      <c r="N22" s="77"/>
      <c r="O22" s="71"/>
    </row>
    <row r="23" spans="2:15" ht="18">
      <c r="B23" s="71"/>
      <c r="C23" s="77"/>
      <c r="D23" s="77"/>
      <c r="E23" s="79"/>
      <c r="F23" s="77"/>
      <c r="G23" s="77"/>
      <c r="H23" s="81"/>
      <c r="I23" s="77"/>
      <c r="J23" s="77"/>
      <c r="K23" s="77"/>
      <c r="L23" s="81"/>
      <c r="M23" s="81"/>
      <c r="N23" s="77"/>
      <c r="O23" s="71"/>
    </row>
    <row r="24" spans="2:15" ht="18">
      <c r="B24" s="71"/>
      <c r="C24" s="77"/>
      <c r="D24" s="77" t="s">
        <v>225</v>
      </c>
      <c r="E24" s="79"/>
      <c r="F24" s="77"/>
      <c r="G24" s="77"/>
      <c r="H24" s="80"/>
      <c r="I24" s="77"/>
      <c r="J24" s="77"/>
      <c r="K24" s="77"/>
      <c r="L24" s="80"/>
      <c r="M24" s="80" t="s">
        <v>310</v>
      </c>
      <c r="N24" s="77"/>
      <c r="O24" s="71"/>
    </row>
    <row r="25" spans="2:15" ht="18">
      <c r="B25" s="71"/>
      <c r="C25" s="77"/>
      <c r="D25" s="77"/>
      <c r="E25" s="79"/>
      <c r="F25" s="77"/>
      <c r="G25" s="77"/>
      <c r="H25" s="81"/>
      <c r="I25" s="77"/>
      <c r="J25" s="77"/>
      <c r="K25" s="77"/>
      <c r="L25" s="81"/>
      <c r="M25" s="81"/>
      <c r="N25" s="77"/>
      <c r="O25" s="71"/>
    </row>
    <row r="26" spans="2:15" ht="18">
      <c r="B26" s="71"/>
      <c r="C26" s="77"/>
      <c r="D26" s="77" t="s">
        <v>226</v>
      </c>
      <c r="E26" s="79"/>
      <c r="F26" s="77"/>
      <c r="G26" s="77"/>
      <c r="H26" s="80"/>
      <c r="I26" s="77"/>
      <c r="J26" s="77"/>
      <c r="K26" s="77"/>
      <c r="L26" s="80"/>
      <c r="M26" s="80" t="s">
        <v>311</v>
      </c>
      <c r="N26" s="77"/>
      <c r="O26" s="71"/>
    </row>
    <row r="27" spans="2:15" ht="18">
      <c r="B27" s="71"/>
      <c r="C27" s="77"/>
      <c r="D27" s="77"/>
      <c r="E27" s="79"/>
      <c r="F27" s="77"/>
      <c r="G27" s="77"/>
      <c r="H27" s="81"/>
      <c r="I27" s="77"/>
      <c r="J27" s="77"/>
      <c r="K27" s="77"/>
      <c r="L27" s="81"/>
      <c r="M27" s="81"/>
      <c r="N27" s="77"/>
      <c r="O27" s="71"/>
    </row>
    <row r="28" spans="2:15" ht="18">
      <c r="B28" s="71"/>
      <c r="C28" s="77"/>
      <c r="D28" s="77" t="s">
        <v>227</v>
      </c>
      <c r="E28" s="79"/>
      <c r="F28" s="77"/>
      <c r="G28" s="77"/>
      <c r="H28" s="80"/>
      <c r="I28" s="77"/>
      <c r="J28" s="77"/>
      <c r="K28" s="77"/>
      <c r="L28" s="80"/>
      <c r="M28" s="80" t="s">
        <v>312</v>
      </c>
      <c r="N28" s="77"/>
      <c r="O28" s="71"/>
    </row>
    <row r="29" spans="2:15" ht="18">
      <c r="B29" s="71"/>
      <c r="C29" s="77"/>
      <c r="D29" s="77"/>
      <c r="E29" s="79"/>
      <c r="F29" s="77"/>
      <c r="G29" s="77"/>
      <c r="H29" s="81"/>
      <c r="I29" s="77"/>
      <c r="J29" s="77"/>
      <c r="K29" s="77"/>
      <c r="L29" s="81"/>
      <c r="M29" s="81"/>
      <c r="N29" s="77"/>
      <c r="O29" s="71"/>
    </row>
    <row r="30" spans="2:15" ht="18">
      <c r="B30" s="71"/>
      <c r="C30" s="77"/>
      <c r="D30" s="77" t="s">
        <v>651</v>
      </c>
      <c r="E30" s="79"/>
      <c r="F30" s="77"/>
      <c r="G30" s="77"/>
      <c r="H30" s="80"/>
      <c r="I30" s="77"/>
      <c r="J30" s="77"/>
      <c r="K30" s="77"/>
      <c r="L30" s="80"/>
      <c r="M30" s="80" t="s">
        <v>654</v>
      </c>
      <c r="N30" s="77"/>
      <c r="O30" s="71"/>
    </row>
    <row r="31" spans="2:15" ht="18">
      <c r="B31" s="71"/>
      <c r="C31" s="77"/>
      <c r="D31" s="77"/>
      <c r="E31" s="79"/>
      <c r="F31" s="77"/>
      <c r="G31" s="77"/>
      <c r="H31" s="81"/>
      <c r="I31" s="77"/>
      <c r="J31" s="77"/>
      <c r="K31" s="77"/>
      <c r="L31" s="80"/>
      <c r="M31" s="80"/>
      <c r="N31" s="77"/>
      <c r="O31" s="71"/>
    </row>
    <row r="32" spans="2:15" ht="18">
      <c r="B32" s="71"/>
      <c r="C32" s="77"/>
      <c r="D32" s="77" t="s">
        <v>652</v>
      </c>
      <c r="E32" s="79"/>
      <c r="F32" s="77"/>
      <c r="G32" s="77"/>
      <c r="H32" s="80"/>
      <c r="I32" s="77"/>
      <c r="J32" s="77"/>
      <c r="K32" s="77"/>
      <c r="L32" s="80"/>
      <c r="M32" s="80" t="s">
        <v>655</v>
      </c>
      <c r="N32" s="77"/>
      <c r="O32" s="71"/>
    </row>
    <row r="33" spans="2:15" ht="18">
      <c r="B33" s="71"/>
      <c r="C33" s="77"/>
      <c r="D33" s="77"/>
      <c r="E33" s="79"/>
      <c r="F33" s="77"/>
      <c r="G33" s="77"/>
      <c r="H33" s="81"/>
      <c r="I33" s="77"/>
      <c r="J33" s="77"/>
      <c r="K33" s="77"/>
      <c r="L33" s="80"/>
      <c r="M33" s="80"/>
      <c r="N33" s="77"/>
      <c r="O33" s="71"/>
    </row>
    <row r="34" spans="2:15" ht="18">
      <c r="B34" s="71"/>
      <c r="C34" s="77"/>
      <c r="D34" s="77" t="s">
        <v>313</v>
      </c>
      <c r="E34" s="79"/>
      <c r="F34" s="77"/>
      <c r="G34" s="77"/>
      <c r="H34" s="80"/>
      <c r="I34" s="77"/>
      <c r="J34" s="77"/>
      <c r="K34" s="77"/>
      <c r="L34" s="80"/>
      <c r="M34" s="80" t="s">
        <v>314</v>
      </c>
      <c r="N34" s="77"/>
      <c r="O34" s="71"/>
    </row>
    <row r="35" spans="2:15" ht="18">
      <c r="B35" s="71"/>
      <c r="C35" s="77"/>
      <c r="D35" s="77"/>
      <c r="E35" s="79"/>
      <c r="F35" s="77"/>
      <c r="G35" s="77"/>
      <c r="H35" s="81"/>
      <c r="I35" s="77"/>
      <c r="J35" s="77"/>
      <c r="K35" s="77"/>
      <c r="L35" s="80"/>
      <c r="M35" s="80"/>
      <c r="N35" s="77"/>
      <c r="O35" s="71"/>
    </row>
    <row r="36" spans="2:15" ht="18">
      <c r="B36" s="71"/>
      <c r="C36" s="77"/>
      <c r="D36" s="77" t="s">
        <v>653</v>
      </c>
      <c r="E36" s="79"/>
      <c r="F36" s="77"/>
      <c r="G36" s="77"/>
      <c r="H36" s="80"/>
      <c r="I36" s="77"/>
      <c r="J36" s="77"/>
      <c r="K36" s="77"/>
      <c r="L36" s="80"/>
      <c r="M36" s="80" t="s">
        <v>656</v>
      </c>
      <c r="N36" s="77"/>
      <c r="O36" s="71"/>
    </row>
    <row r="37" spans="2:15" ht="18">
      <c r="B37" s="71"/>
      <c r="C37" s="72"/>
      <c r="D37" s="72"/>
      <c r="E37" s="72"/>
      <c r="F37" s="71"/>
      <c r="G37" s="71"/>
      <c r="H37" s="73"/>
      <c r="I37" s="71"/>
      <c r="J37" s="71"/>
      <c r="K37" s="71"/>
      <c r="L37" s="73"/>
      <c r="M37" s="71"/>
      <c r="N37" s="71"/>
      <c r="O37" s="71"/>
    </row>
    <row r="38" spans="2:15" ht="16.8">
      <c r="B38" s="64"/>
      <c r="C38" s="69"/>
      <c r="D38" s="69"/>
      <c r="E38" s="67"/>
      <c r="F38" s="66"/>
      <c r="G38" s="66"/>
      <c r="H38" s="68"/>
      <c r="I38" s="64"/>
      <c r="J38" s="64"/>
      <c r="K38" s="64"/>
      <c r="L38" s="70"/>
      <c r="M38" s="64"/>
      <c r="N38" s="64"/>
      <c r="O38" s="64"/>
    </row>
  </sheetData>
  <mergeCells count="3">
    <mergeCell ref="B14:O14"/>
    <mergeCell ref="B13:O13"/>
    <mergeCell ref="C5:N10"/>
  </mergeCells>
  <hyperlinks>
    <hyperlink ref="M20" location="IG!A1" display="IG!A1" xr:uid="{5BA5C1FF-0B88-4BF4-BCF7-5C3175032935}"/>
    <hyperlink ref="M22" location="BG!A1" display="BG!A1" xr:uid="{78357219-AF32-446D-A3C8-E03DE7364333}"/>
    <hyperlink ref="M24" location="EERR!A1" display="EERR!A1" xr:uid="{76B9FAB0-997A-46AD-A307-807ADADAEE83}"/>
    <hyperlink ref="M26" location="EFE!A1" display="EFE!A1" xr:uid="{DF3C130D-FB8B-442D-BE74-3F8F81134C2B}"/>
    <hyperlink ref="M28" location="VPN!A1" display="VPN!A1" xr:uid="{BC303B67-79F6-428B-9878-DD38342794DA}"/>
    <hyperlink ref="M30" location="'Notas 1 a Nota 3'!A1" display="'Notas 1 a Nota 3'!A1" xr:uid="{E3AECE03-6DEA-4F2A-B332-1695840B027E}"/>
    <hyperlink ref="M32" location="'Nota 4'!A1" display="'Nota 4'!A1" xr:uid="{A5E5B4E9-1B1B-4F6F-8E13-E675F07F62E0}"/>
    <hyperlink ref="M34" location="'Nota 5'!A1" display="'Nota 5'!A1" xr:uid="{2DDA43DC-1749-41C5-B585-8A66AB7165E5}"/>
    <hyperlink ref="M36" location="'Nota 6 a Nota 9'!A1" display="'Nota 6 a Nota 9'!A1" xr:uid="{6C5B1221-3F4A-487C-B17F-50081729D93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78E8-1738-44A3-B8FE-2E0C1BA8132E}">
  <sheetPr>
    <tabColor theme="2" tint="-0.499984740745262"/>
  </sheetPr>
  <dimension ref="A1:J239"/>
  <sheetViews>
    <sheetView showGridLines="0" zoomScale="90" zoomScaleNormal="90" zoomScaleSheetLayoutView="100" workbookViewId="0">
      <pane ySplit="4" topLeftCell="A5" activePane="bottomLeft" state="frozen"/>
      <selection pane="bottomLeft" activeCell="B253" sqref="B253"/>
    </sheetView>
  </sheetViews>
  <sheetFormatPr baseColWidth="10" defaultColWidth="9.33203125" defaultRowHeight="13.2"/>
  <cols>
    <col min="1" max="1" width="4.33203125" style="247" customWidth="1"/>
    <col min="2" max="2" width="47.33203125" style="247" customWidth="1"/>
    <col min="3" max="8" width="18.109375" style="247" customWidth="1"/>
    <col min="9" max="9" width="14.6640625" style="491" bestFit="1" customWidth="1"/>
    <col min="10" max="10" width="13.77734375" style="247" bestFit="1" customWidth="1"/>
    <col min="11" max="11" width="7.88671875" style="247" bestFit="1" customWidth="1"/>
    <col min="12" max="12" width="11.5546875" style="247" customWidth="1"/>
    <col min="13" max="13" width="10.33203125" style="247" customWidth="1"/>
    <col min="14" max="16384" width="9.33203125" style="247"/>
  </cols>
  <sheetData>
    <row r="1" spans="1:9" s="122" customFormat="1" ht="13.2" customHeight="1">
      <c r="D1" s="123"/>
    </row>
    <row r="2" spans="1:9" s="122" customFormat="1" ht="13.2" customHeight="1">
      <c r="D2" s="123"/>
    </row>
    <row r="3" spans="1:9" s="122" customFormat="1" ht="13.2" customHeight="1">
      <c r="D3" s="123"/>
    </row>
    <row r="4" spans="1:9" s="124" customFormat="1" ht="13.2" customHeight="1" thickBot="1">
      <c r="D4" s="125"/>
    </row>
    <row r="5" spans="1:9" s="88" customFormat="1" ht="13.8" thickTop="1">
      <c r="B5" s="489"/>
      <c r="C5" s="489"/>
      <c r="D5" s="489"/>
      <c r="E5" s="489"/>
      <c r="F5" s="490"/>
      <c r="I5" s="83" t="s">
        <v>228</v>
      </c>
    </row>
    <row r="6" spans="1:9">
      <c r="A6" s="244"/>
      <c r="B6" s="245"/>
      <c r="C6" s="245"/>
      <c r="D6" s="245"/>
      <c r="E6" s="245"/>
      <c r="F6" s="245"/>
      <c r="H6" s="245"/>
    </row>
    <row r="7" spans="1:9">
      <c r="A7" s="246"/>
      <c r="B7" s="245" t="s">
        <v>242</v>
      </c>
      <c r="D7" s="427"/>
    </row>
    <row r="8" spans="1:9">
      <c r="A8" s="246"/>
      <c r="D8" s="427"/>
    </row>
    <row r="9" spans="1:9">
      <c r="A9" s="246"/>
      <c r="B9" s="245"/>
      <c r="D9" s="427"/>
    </row>
    <row r="10" spans="1:9">
      <c r="A10" s="246"/>
      <c r="B10" s="245" t="s">
        <v>141</v>
      </c>
    </row>
    <row r="11" spans="1:9">
      <c r="A11" s="246"/>
      <c r="B11" s="247" t="s">
        <v>80</v>
      </c>
    </row>
    <row r="12" spans="1:9">
      <c r="A12" s="246"/>
      <c r="B12" s="245"/>
    </row>
    <row r="13" spans="1:9">
      <c r="A13" s="246"/>
      <c r="B13" s="483" t="s">
        <v>1</v>
      </c>
      <c r="C13" s="484">
        <v>44651</v>
      </c>
      <c r="D13" s="484">
        <v>44561</v>
      </c>
      <c r="E13" s="492"/>
    </row>
    <row r="14" spans="1:9" s="528" customFormat="1">
      <c r="A14" s="524"/>
      <c r="B14" s="525" t="s">
        <v>16</v>
      </c>
      <c r="C14" s="526"/>
      <c r="D14" s="526"/>
      <c r="E14" s="527"/>
      <c r="I14" s="529"/>
    </row>
    <row r="15" spans="1:9" s="535" customFormat="1">
      <c r="A15" s="530"/>
      <c r="B15" s="531" t="s">
        <v>606</v>
      </c>
      <c r="C15" s="532">
        <v>671742375</v>
      </c>
      <c r="D15" s="533">
        <v>8311710435</v>
      </c>
      <c r="E15" s="534"/>
      <c r="I15" s="536"/>
    </row>
    <row r="16" spans="1:9" s="535" customFormat="1">
      <c r="A16" s="530"/>
      <c r="B16" s="531" t="s">
        <v>607</v>
      </c>
      <c r="C16" s="532">
        <v>8028202</v>
      </c>
      <c r="D16" s="533">
        <v>0</v>
      </c>
      <c r="E16" s="534"/>
      <c r="I16" s="536"/>
    </row>
    <row r="17" spans="1:10" s="535" customFormat="1">
      <c r="A17" s="537"/>
      <c r="B17" s="538" t="s">
        <v>38</v>
      </c>
      <c r="C17" s="539">
        <v>679770577</v>
      </c>
      <c r="D17" s="539">
        <v>8311710435</v>
      </c>
      <c r="E17" s="540">
        <v>0</v>
      </c>
      <c r="F17" s="540">
        <v>0</v>
      </c>
      <c r="I17" s="536"/>
    </row>
    <row r="18" spans="1:10" s="535" customFormat="1">
      <c r="A18" s="537"/>
      <c r="D18" s="534"/>
      <c r="I18" s="536"/>
    </row>
    <row r="19" spans="1:10">
      <c r="A19" s="246"/>
      <c r="D19" s="492"/>
    </row>
    <row r="20" spans="1:10" s="126" customFormat="1">
      <c r="A20" s="493"/>
      <c r="B20" s="245" t="s">
        <v>243</v>
      </c>
      <c r="C20" s="494"/>
      <c r="I20" s="495"/>
    </row>
    <row r="21" spans="1:10" s="126" customFormat="1">
      <c r="A21" s="493"/>
      <c r="B21" s="720" t="s">
        <v>608</v>
      </c>
      <c r="C21" s="720"/>
      <c r="D21" s="720"/>
      <c r="E21" s="720"/>
      <c r="F21" s="720"/>
      <c r="G21" s="720"/>
      <c r="H21" s="720"/>
      <c r="I21" s="495"/>
    </row>
    <row r="22" spans="1:10" s="126" customFormat="1">
      <c r="A22" s="493"/>
      <c r="B22" s="247"/>
      <c r="I22" s="495"/>
    </row>
    <row r="23" spans="1:10" s="497" customFormat="1" ht="15" customHeight="1">
      <c r="A23" s="496"/>
      <c r="B23" s="680"/>
      <c r="C23" s="721" t="s">
        <v>336</v>
      </c>
      <c r="D23" s="722"/>
      <c r="E23" s="680" t="s">
        <v>337</v>
      </c>
      <c r="F23" s="705" t="s">
        <v>338</v>
      </c>
      <c r="G23" s="705" t="s">
        <v>339</v>
      </c>
      <c r="H23" s="705" t="s">
        <v>609</v>
      </c>
      <c r="I23" s="705" t="s">
        <v>340</v>
      </c>
    </row>
    <row r="24" spans="1:10" s="497" customFormat="1" ht="25.95" customHeight="1">
      <c r="A24" s="496"/>
      <c r="B24" s="680"/>
      <c r="C24" s="721"/>
      <c r="D24" s="722"/>
      <c r="E24" s="680"/>
      <c r="F24" s="706"/>
      <c r="G24" s="706"/>
      <c r="H24" s="706"/>
      <c r="I24" s="706"/>
    </row>
    <row r="25" spans="1:10" s="549" customFormat="1">
      <c r="A25" s="541"/>
      <c r="B25" s="542" t="s">
        <v>610</v>
      </c>
      <c r="C25" s="543"/>
      <c r="D25" s="544"/>
      <c r="E25" s="545"/>
      <c r="F25" s="546"/>
      <c r="G25" s="547"/>
      <c r="H25" s="546"/>
      <c r="I25" s="548"/>
    </row>
    <row r="26" spans="1:10" s="549" customFormat="1">
      <c r="A26" s="541"/>
      <c r="B26" s="550" t="s">
        <v>612</v>
      </c>
      <c r="C26" s="543" t="s">
        <v>611</v>
      </c>
      <c r="D26" s="544"/>
      <c r="E26" s="551">
        <v>1860263148</v>
      </c>
      <c r="F26" s="428">
        <v>1870831481</v>
      </c>
      <c r="G26" s="551">
        <v>2000000000</v>
      </c>
      <c r="H26" s="428">
        <v>1870831481</v>
      </c>
      <c r="I26" s="548">
        <v>44981</v>
      </c>
    </row>
    <row r="27" spans="1:10" s="549" customFormat="1">
      <c r="A27" s="541"/>
      <c r="B27" s="550" t="s">
        <v>612</v>
      </c>
      <c r="C27" s="543" t="s">
        <v>611</v>
      </c>
      <c r="D27" s="544"/>
      <c r="E27" s="428">
        <v>4478571570</v>
      </c>
      <c r="F27" s="428">
        <v>4478571570</v>
      </c>
      <c r="G27" s="551">
        <v>5000000000</v>
      </c>
      <c r="H27" s="428">
        <v>4478571570</v>
      </c>
      <c r="I27" s="548">
        <v>45163</v>
      </c>
    </row>
    <row r="28" spans="1:10" s="558" customFormat="1">
      <c r="A28" s="552"/>
      <c r="B28" s="542" t="s">
        <v>586</v>
      </c>
      <c r="C28" s="553"/>
      <c r="D28" s="554"/>
      <c r="E28" s="555">
        <v>6338834718</v>
      </c>
      <c r="F28" s="555">
        <v>6349403051</v>
      </c>
      <c r="G28" s="555">
        <v>7000000000</v>
      </c>
      <c r="H28" s="555">
        <v>6349403051</v>
      </c>
      <c r="I28" s="556">
        <v>0</v>
      </c>
      <c r="J28" s="557">
        <v>0</v>
      </c>
    </row>
    <row r="29" spans="1:10" s="549" customFormat="1">
      <c r="A29" s="541"/>
      <c r="B29" s="542" t="s">
        <v>326</v>
      </c>
      <c r="C29" s="559"/>
      <c r="D29" s="560"/>
      <c r="E29" s="561">
        <v>0</v>
      </c>
      <c r="F29" s="561">
        <v>0</v>
      </c>
      <c r="G29" s="561">
        <v>0</v>
      </c>
      <c r="H29" s="561">
        <v>0</v>
      </c>
      <c r="I29" s="561">
        <v>0</v>
      </c>
      <c r="J29" s="562"/>
    </row>
    <row r="30" spans="1:10" s="549" customFormat="1">
      <c r="A30" s="541"/>
      <c r="B30" s="563"/>
      <c r="I30" s="564"/>
    </row>
    <row r="31" spans="1:10" s="126" customFormat="1">
      <c r="A31" s="493"/>
      <c r="B31" s="88"/>
      <c r="I31" s="495"/>
    </row>
    <row r="32" spans="1:10">
      <c r="A32" s="246"/>
      <c r="B32" s="87" t="s">
        <v>142</v>
      </c>
      <c r="C32" s="88"/>
      <c r="D32" s="88"/>
      <c r="E32" s="88"/>
    </row>
    <row r="33" spans="1:9">
      <c r="A33" s="246"/>
      <c r="B33" s="87"/>
      <c r="C33" s="88"/>
      <c r="D33" s="88"/>
      <c r="E33" s="88"/>
    </row>
    <row r="34" spans="1:9">
      <c r="A34" s="246"/>
      <c r="B34" s="429" t="s">
        <v>143</v>
      </c>
      <c r="C34" s="88"/>
      <c r="D34" s="88"/>
      <c r="E34" s="88"/>
    </row>
    <row r="35" spans="1:9">
      <c r="A35" s="246"/>
      <c r="B35" s="429"/>
      <c r="C35" s="88"/>
      <c r="D35" s="88"/>
      <c r="E35" s="88"/>
    </row>
    <row r="36" spans="1:9">
      <c r="A36" s="246"/>
      <c r="B36" s="653" t="s">
        <v>79</v>
      </c>
      <c r="C36" s="653"/>
      <c r="D36" s="629" t="s">
        <v>244</v>
      </c>
      <c r="E36" s="629" t="s">
        <v>245</v>
      </c>
    </row>
    <row r="37" spans="1:9">
      <c r="A37" s="246"/>
      <c r="B37" s="653"/>
      <c r="C37" s="653"/>
      <c r="D37" s="487" t="s">
        <v>125</v>
      </c>
      <c r="E37" s="487" t="s">
        <v>125</v>
      </c>
    </row>
    <row r="38" spans="1:9" s="535" customFormat="1">
      <c r="A38" s="537"/>
      <c r="B38" s="565" t="s">
        <v>613</v>
      </c>
      <c r="C38" s="566"/>
      <c r="D38" s="430">
        <v>25074403</v>
      </c>
      <c r="E38" s="430">
        <v>0</v>
      </c>
      <c r="I38" s="536"/>
    </row>
    <row r="39" spans="1:9" s="535" customFormat="1">
      <c r="A39" s="537"/>
      <c r="B39" s="717" t="s">
        <v>586</v>
      </c>
      <c r="C39" s="718"/>
      <c r="D39" s="567">
        <v>25074403</v>
      </c>
      <c r="E39" s="567">
        <v>0</v>
      </c>
      <c r="F39" s="568"/>
      <c r="G39" s="568"/>
      <c r="I39" s="536"/>
    </row>
    <row r="40" spans="1:9" s="535" customFormat="1">
      <c r="A40" s="537"/>
      <c r="B40" s="717" t="s">
        <v>326</v>
      </c>
      <c r="C40" s="718"/>
      <c r="D40" s="569">
        <v>0</v>
      </c>
      <c r="E40" s="567">
        <v>0</v>
      </c>
      <c r="F40" s="568"/>
      <c r="I40" s="536"/>
    </row>
    <row r="41" spans="1:9" s="535" customFormat="1">
      <c r="A41" s="537"/>
      <c r="B41" s="563"/>
      <c r="D41" s="570"/>
      <c r="E41" s="563"/>
      <c r="I41" s="536"/>
    </row>
    <row r="42" spans="1:9" s="535" customFormat="1">
      <c r="A42" s="537"/>
      <c r="B42" s="719" t="s">
        <v>144</v>
      </c>
      <c r="C42" s="719"/>
      <c r="D42" s="570"/>
      <c r="E42" s="563"/>
      <c r="I42" s="536"/>
    </row>
    <row r="43" spans="1:9" s="535" customFormat="1">
      <c r="A43" s="537"/>
      <c r="B43" s="563" t="s">
        <v>620</v>
      </c>
      <c r="C43" s="563"/>
      <c r="D43" s="563"/>
      <c r="E43" s="563"/>
      <c r="G43" s="540"/>
      <c r="H43" s="540"/>
      <c r="I43" s="540"/>
    </row>
    <row r="44" spans="1:9" s="535" customFormat="1" ht="16.5" customHeight="1">
      <c r="A44" s="537"/>
      <c r="B44" s="571"/>
      <c r="C44" s="571"/>
      <c r="D44" s="571"/>
      <c r="E44" s="563"/>
      <c r="G44" s="540"/>
      <c r="H44" s="540"/>
      <c r="I44" s="540"/>
    </row>
    <row r="45" spans="1:9">
      <c r="A45" s="246"/>
      <c r="B45" s="498" t="s">
        <v>172</v>
      </c>
      <c r="D45" s="431"/>
      <c r="E45" s="88"/>
      <c r="G45" s="297"/>
      <c r="H45" s="297"/>
      <c r="I45" s="297"/>
    </row>
    <row r="46" spans="1:9">
      <c r="A46" s="246"/>
      <c r="B46" s="704" t="s">
        <v>621</v>
      </c>
      <c r="C46" s="704"/>
      <c r="D46" s="704"/>
      <c r="E46" s="88"/>
    </row>
    <row r="47" spans="1:9">
      <c r="A47" s="246"/>
      <c r="B47" s="432"/>
      <c r="D47" s="431"/>
      <c r="E47" s="88"/>
    </row>
    <row r="48" spans="1:9">
      <c r="A48" s="246"/>
      <c r="B48" s="432"/>
      <c r="D48" s="431"/>
      <c r="E48" s="88"/>
    </row>
    <row r="49" spans="1:9">
      <c r="A49" s="246"/>
      <c r="B49" s="245" t="s">
        <v>145</v>
      </c>
    </row>
    <row r="50" spans="1:9">
      <c r="A50" s="246"/>
      <c r="B50" s="704" t="s">
        <v>614</v>
      </c>
      <c r="C50" s="704"/>
      <c r="D50" s="704"/>
    </row>
    <row r="51" spans="1:9">
      <c r="A51" s="246"/>
      <c r="B51" s="433"/>
    </row>
    <row r="52" spans="1:9">
      <c r="A52" s="246"/>
      <c r="B52" s="433"/>
    </row>
    <row r="53" spans="1:9">
      <c r="A53" s="246"/>
      <c r="B53" s="85" t="s">
        <v>146</v>
      </c>
    </row>
    <row r="54" spans="1:9">
      <c r="A54" s="246"/>
      <c r="B54" s="704" t="s">
        <v>214</v>
      </c>
      <c r="C54" s="704"/>
      <c r="D54" s="704"/>
    </row>
    <row r="55" spans="1:9">
      <c r="A55" s="246"/>
      <c r="B55" s="433"/>
    </row>
    <row r="56" spans="1:9">
      <c r="A56" s="246"/>
      <c r="B56" s="483" t="s">
        <v>344</v>
      </c>
      <c r="C56" s="483" t="s">
        <v>341</v>
      </c>
      <c r="D56" s="483" t="s">
        <v>342</v>
      </c>
      <c r="E56" s="483" t="s">
        <v>358</v>
      </c>
      <c r="F56" s="483" t="s">
        <v>343</v>
      </c>
      <c r="G56" s="499"/>
    </row>
    <row r="57" spans="1:9" s="535" customFormat="1">
      <c r="A57" s="537"/>
      <c r="B57" s="572" t="s">
        <v>471</v>
      </c>
      <c r="C57" s="435">
        <v>151249487</v>
      </c>
      <c r="D57" s="435">
        <v>0</v>
      </c>
      <c r="E57" s="573">
        <v>-14179638</v>
      </c>
      <c r="F57" s="435">
        <v>137069849</v>
      </c>
      <c r="H57" s="568"/>
      <c r="I57" s="536"/>
    </row>
    <row r="58" spans="1:9" s="535" customFormat="1">
      <c r="A58" s="537"/>
      <c r="B58" s="543" t="s">
        <v>615</v>
      </c>
      <c r="C58" s="435">
        <v>0</v>
      </c>
      <c r="D58" s="435">
        <v>85066463</v>
      </c>
      <c r="E58" s="573">
        <v>-50812930</v>
      </c>
      <c r="F58" s="435">
        <v>34253533</v>
      </c>
      <c r="H58" s="568"/>
      <c r="I58" s="536"/>
    </row>
    <row r="59" spans="1:9" s="535" customFormat="1">
      <c r="A59" s="537"/>
      <c r="B59" s="574" t="s">
        <v>586</v>
      </c>
      <c r="C59" s="575">
        <v>151249487</v>
      </c>
      <c r="D59" s="575">
        <v>85066463</v>
      </c>
      <c r="E59" s="576">
        <v>-64992568</v>
      </c>
      <c r="F59" s="575">
        <v>171323382</v>
      </c>
      <c r="G59" s="568">
        <v>0</v>
      </c>
      <c r="H59" s="568"/>
      <c r="I59" s="536"/>
    </row>
    <row r="60" spans="1:9" s="535" customFormat="1">
      <c r="A60" s="537"/>
      <c r="B60" s="574" t="s">
        <v>326</v>
      </c>
      <c r="C60" s="575">
        <v>0</v>
      </c>
      <c r="D60" s="575">
        <v>170155673</v>
      </c>
      <c r="E60" s="576">
        <v>-18906186</v>
      </c>
      <c r="F60" s="577">
        <v>151249487</v>
      </c>
      <c r="G60" s="568">
        <v>0</v>
      </c>
      <c r="I60" s="536"/>
    </row>
    <row r="61" spans="1:9" s="535" customFormat="1">
      <c r="A61" s="537"/>
      <c r="B61" s="578"/>
      <c r="C61" s="579"/>
      <c r="D61" s="578"/>
      <c r="I61" s="536"/>
    </row>
    <row r="62" spans="1:9" s="535" customFormat="1">
      <c r="A62" s="537"/>
      <c r="B62" s="578"/>
      <c r="C62" s="579"/>
      <c r="D62" s="578"/>
      <c r="I62" s="536"/>
    </row>
    <row r="63" spans="1:9">
      <c r="A63" s="246"/>
      <c r="B63" s="85" t="s">
        <v>246</v>
      </c>
    </row>
    <row r="64" spans="1:9">
      <c r="A64" s="246"/>
      <c r="B64" s="704" t="s">
        <v>614</v>
      </c>
      <c r="C64" s="704"/>
      <c r="D64" s="704"/>
    </row>
    <row r="65" spans="1:9">
      <c r="A65" s="246"/>
      <c r="B65" s="500"/>
      <c r="C65" s="501"/>
      <c r="D65" s="500"/>
    </row>
    <row r="66" spans="1:9">
      <c r="A66" s="246"/>
      <c r="B66" s="500"/>
      <c r="C66" s="501"/>
      <c r="D66" s="500"/>
    </row>
    <row r="67" spans="1:9">
      <c r="A67" s="246"/>
      <c r="B67" s="85" t="s">
        <v>147</v>
      </c>
      <c r="D67" s="502"/>
      <c r="F67" s="503"/>
    </row>
    <row r="68" spans="1:9" ht="12.45" customHeight="1">
      <c r="A68" s="246"/>
      <c r="B68" s="91" t="s">
        <v>124</v>
      </c>
      <c r="D68" s="502"/>
    </row>
    <row r="69" spans="1:9" ht="12.45" customHeight="1">
      <c r="A69" s="246"/>
      <c r="B69" s="433"/>
      <c r="D69" s="502"/>
    </row>
    <row r="70" spans="1:9">
      <c r="A70" s="246"/>
      <c r="B70" s="483" t="s">
        <v>344</v>
      </c>
      <c r="C70" s="485" t="s">
        <v>616</v>
      </c>
      <c r="D70" s="485" t="s">
        <v>617</v>
      </c>
    </row>
    <row r="71" spans="1:9" s="535" customFormat="1">
      <c r="A71" s="537"/>
      <c r="B71" s="550" t="s">
        <v>229</v>
      </c>
      <c r="C71" s="435">
        <v>149835374</v>
      </c>
      <c r="D71" s="580">
        <v>0</v>
      </c>
      <c r="I71" s="536"/>
    </row>
    <row r="72" spans="1:9" s="535" customFormat="1">
      <c r="A72" s="537"/>
      <c r="B72" s="542" t="s">
        <v>586</v>
      </c>
      <c r="C72" s="575">
        <v>149835374</v>
      </c>
      <c r="D72" s="575">
        <v>0</v>
      </c>
      <c r="E72" s="568">
        <v>0</v>
      </c>
      <c r="I72" s="536"/>
    </row>
    <row r="73" spans="1:9" s="535" customFormat="1">
      <c r="A73" s="537"/>
      <c r="B73" s="542" t="s">
        <v>326</v>
      </c>
      <c r="C73" s="581">
        <v>52789235</v>
      </c>
      <c r="D73" s="581">
        <v>0</v>
      </c>
      <c r="E73" s="568">
        <v>0</v>
      </c>
      <c r="F73" s="568"/>
      <c r="I73" s="536"/>
    </row>
    <row r="74" spans="1:9">
      <c r="A74" s="246"/>
      <c r="B74" s="245"/>
      <c r="D74" s="502"/>
    </row>
    <row r="75" spans="1:9">
      <c r="A75" s="246"/>
      <c r="B75" s="245"/>
      <c r="D75" s="502"/>
    </row>
    <row r="76" spans="1:9">
      <c r="A76" s="246"/>
      <c r="B76" s="85" t="s">
        <v>247</v>
      </c>
      <c r="D76" s="502"/>
    </row>
    <row r="77" spans="1:9">
      <c r="A77" s="246"/>
      <c r="B77" s="247" t="s">
        <v>618</v>
      </c>
      <c r="D77" s="502"/>
    </row>
    <row r="78" spans="1:9">
      <c r="A78" s="246"/>
      <c r="B78" s="245"/>
      <c r="D78" s="502"/>
    </row>
    <row r="79" spans="1:9">
      <c r="A79" s="246"/>
      <c r="B79" s="245"/>
      <c r="D79" s="502"/>
    </row>
    <row r="80" spans="1:9">
      <c r="A80" s="246"/>
      <c r="B80" s="245" t="s">
        <v>248</v>
      </c>
      <c r="D80" s="502"/>
    </row>
    <row r="81" spans="1:9">
      <c r="A81" s="246"/>
      <c r="B81" s="247" t="s">
        <v>619</v>
      </c>
      <c r="D81" s="502"/>
    </row>
    <row r="82" spans="1:9">
      <c r="A82" s="246"/>
      <c r="B82" s="245"/>
      <c r="D82" s="502"/>
    </row>
    <row r="83" spans="1:9">
      <c r="A83" s="246"/>
      <c r="B83" s="245"/>
      <c r="D83" s="502"/>
    </row>
    <row r="84" spans="1:9">
      <c r="A84" s="246"/>
      <c r="B84" s="245" t="s">
        <v>249</v>
      </c>
      <c r="D84" s="502"/>
    </row>
    <row r="85" spans="1:9">
      <c r="A85" s="246"/>
      <c r="B85" s="704" t="s">
        <v>214</v>
      </c>
      <c r="C85" s="704"/>
      <c r="D85" s="704"/>
    </row>
    <row r="86" spans="1:9">
      <c r="A86" s="246"/>
      <c r="B86" s="91"/>
      <c r="C86" s="91"/>
      <c r="D86" s="91"/>
    </row>
    <row r="87" spans="1:9">
      <c r="A87" s="246"/>
      <c r="B87" s="483" t="s">
        <v>344</v>
      </c>
      <c r="C87" s="485" t="s">
        <v>622</v>
      </c>
      <c r="D87" s="485" t="s">
        <v>623</v>
      </c>
    </row>
    <row r="88" spans="1:9" s="535" customFormat="1">
      <c r="A88" s="537"/>
      <c r="B88" s="550" t="s">
        <v>624</v>
      </c>
      <c r="C88" s="435">
        <v>1695763</v>
      </c>
      <c r="D88" s="580">
        <v>0</v>
      </c>
      <c r="I88" s="536"/>
    </row>
    <row r="89" spans="1:9" s="535" customFormat="1">
      <c r="A89" s="537"/>
      <c r="B89" s="550" t="s">
        <v>625</v>
      </c>
      <c r="C89" s="435">
        <v>11397457</v>
      </c>
      <c r="D89" s="580">
        <v>0</v>
      </c>
      <c r="I89" s="536"/>
    </row>
    <row r="90" spans="1:9" s="535" customFormat="1">
      <c r="A90" s="537"/>
      <c r="B90" s="542" t="s">
        <v>586</v>
      </c>
      <c r="C90" s="575">
        <v>13093220</v>
      </c>
      <c r="D90" s="575">
        <v>0</v>
      </c>
      <c r="E90" s="568">
        <v>0</v>
      </c>
      <c r="I90" s="536"/>
    </row>
    <row r="91" spans="1:9" s="535" customFormat="1">
      <c r="A91" s="537"/>
      <c r="B91" s="542" t="s">
        <v>326</v>
      </c>
      <c r="C91" s="581">
        <v>0</v>
      </c>
      <c r="D91" s="581">
        <v>0</v>
      </c>
      <c r="E91" s="568">
        <v>0</v>
      </c>
      <c r="I91" s="536"/>
    </row>
    <row r="92" spans="1:9" s="535" customFormat="1">
      <c r="A92" s="568"/>
      <c r="B92" s="568"/>
      <c r="C92" s="568"/>
      <c r="D92" s="568"/>
      <c r="E92" s="568"/>
      <c r="I92" s="536"/>
    </row>
    <row r="93" spans="1:9" s="535" customFormat="1">
      <c r="A93" s="537"/>
      <c r="C93" s="582"/>
      <c r="D93" s="583"/>
      <c r="I93" s="536"/>
    </row>
    <row r="94" spans="1:9">
      <c r="A94" s="246"/>
      <c r="B94" s="85" t="s">
        <v>148</v>
      </c>
      <c r="C94" s="88"/>
      <c r="D94" s="88"/>
    </row>
    <row r="95" spans="1:9">
      <c r="A95" s="246"/>
      <c r="B95" s="247" t="s">
        <v>214</v>
      </c>
      <c r="C95" s="88"/>
      <c r="D95" s="88"/>
    </row>
    <row r="96" spans="1:9">
      <c r="A96" s="246"/>
      <c r="B96" s="85"/>
      <c r="C96" s="88"/>
      <c r="D96" s="88"/>
    </row>
    <row r="97" spans="1:9">
      <c r="A97" s="246"/>
      <c r="B97" s="653" t="s">
        <v>344</v>
      </c>
      <c r="C97" s="629" t="s">
        <v>244</v>
      </c>
      <c r="D97" s="629" t="s">
        <v>245</v>
      </c>
    </row>
    <row r="98" spans="1:9">
      <c r="A98" s="246"/>
      <c r="B98" s="653"/>
      <c r="C98" s="487" t="s">
        <v>125</v>
      </c>
      <c r="D98" s="487" t="s">
        <v>125</v>
      </c>
    </row>
    <row r="99" spans="1:9" s="535" customFormat="1">
      <c r="A99" s="537"/>
      <c r="B99" s="584" t="s">
        <v>356</v>
      </c>
      <c r="C99" s="443">
        <v>43331908</v>
      </c>
      <c r="D99" s="435">
        <v>0</v>
      </c>
      <c r="I99" s="536"/>
    </row>
    <row r="100" spans="1:9" s="535" customFormat="1">
      <c r="A100" s="537"/>
      <c r="B100" s="584" t="s">
        <v>316</v>
      </c>
      <c r="C100" s="443">
        <v>12602660</v>
      </c>
      <c r="D100" s="435">
        <v>0</v>
      </c>
      <c r="I100" s="536"/>
    </row>
    <row r="101" spans="1:9" s="535" customFormat="1">
      <c r="A101" s="537"/>
      <c r="B101" s="584" t="s">
        <v>481</v>
      </c>
      <c r="C101" s="443">
        <v>10934157</v>
      </c>
      <c r="D101" s="435">
        <v>0</v>
      </c>
      <c r="I101" s="536"/>
    </row>
    <row r="102" spans="1:9" s="535" customFormat="1">
      <c r="A102" s="537"/>
      <c r="B102" s="584" t="s">
        <v>482</v>
      </c>
      <c r="C102" s="443">
        <v>9975222</v>
      </c>
      <c r="D102" s="435">
        <v>0</v>
      </c>
      <c r="I102" s="536"/>
    </row>
    <row r="103" spans="1:9" s="535" customFormat="1">
      <c r="A103" s="537"/>
      <c r="B103" s="584" t="s">
        <v>483</v>
      </c>
      <c r="C103" s="443">
        <v>9965697</v>
      </c>
      <c r="D103" s="435">
        <v>0</v>
      </c>
      <c r="I103" s="536"/>
    </row>
    <row r="104" spans="1:9" s="535" customFormat="1">
      <c r="A104" s="537"/>
      <c r="B104" s="584" t="s">
        <v>484</v>
      </c>
      <c r="C104" s="443">
        <v>8857850</v>
      </c>
      <c r="D104" s="435">
        <v>0</v>
      </c>
      <c r="I104" s="536"/>
    </row>
    <row r="105" spans="1:9" s="535" customFormat="1">
      <c r="A105" s="537"/>
      <c r="B105" s="584" t="s">
        <v>490</v>
      </c>
      <c r="C105" s="443">
        <v>10356164</v>
      </c>
      <c r="D105" s="435">
        <v>0</v>
      </c>
      <c r="I105" s="536"/>
    </row>
    <row r="106" spans="1:9" s="535" customFormat="1">
      <c r="A106" s="537"/>
      <c r="B106" s="542" t="s">
        <v>586</v>
      </c>
      <c r="C106" s="585">
        <v>106023658</v>
      </c>
      <c r="D106" s="435">
        <v>0</v>
      </c>
      <c r="E106" s="568">
        <v>0</v>
      </c>
      <c r="F106" s="568"/>
      <c r="I106" s="536"/>
    </row>
    <row r="107" spans="1:9" s="535" customFormat="1">
      <c r="A107" s="537"/>
      <c r="B107" s="542" t="s">
        <v>326</v>
      </c>
      <c r="C107" s="567">
        <v>64556375</v>
      </c>
      <c r="D107" s="567">
        <v>0</v>
      </c>
      <c r="E107" s="568">
        <v>0</v>
      </c>
      <c r="I107" s="536"/>
    </row>
    <row r="108" spans="1:9" s="535" customFormat="1">
      <c r="A108" s="537"/>
      <c r="B108" s="528"/>
      <c r="D108" s="583"/>
      <c r="I108" s="536"/>
    </row>
    <row r="109" spans="1:9">
      <c r="A109" s="246"/>
      <c r="B109" s="245"/>
      <c r="D109" s="502"/>
    </row>
    <row r="110" spans="1:9">
      <c r="A110" s="246"/>
      <c r="B110" s="87" t="s">
        <v>250</v>
      </c>
    </row>
    <row r="111" spans="1:9">
      <c r="A111" s="246"/>
      <c r="B111" s="91" t="s">
        <v>251</v>
      </c>
    </row>
    <row r="112" spans="1:9">
      <c r="A112" s="246"/>
      <c r="B112" s="245"/>
    </row>
    <row r="113" spans="1:10">
      <c r="A113" s="246"/>
      <c r="B113" s="653" t="s">
        <v>345</v>
      </c>
      <c r="C113" s="653" t="s">
        <v>346</v>
      </c>
      <c r="D113" s="653" t="s">
        <v>347</v>
      </c>
      <c r="E113" s="711">
        <v>44651</v>
      </c>
      <c r="F113" s="711">
        <v>44561</v>
      </c>
    </row>
    <row r="114" spans="1:10">
      <c r="A114" s="246"/>
      <c r="B114" s="653"/>
      <c r="C114" s="653"/>
      <c r="D114" s="653"/>
      <c r="E114" s="712"/>
      <c r="F114" s="712"/>
    </row>
    <row r="115" spans="1:10" s="535" customFormat="1">
      <c r="A115" s="537"/>
      <c r="B115" s="587" t="s">
        <v>3</v>
      </c>
      <c r="C115" s="588"/>
      <c r="D115" s="588"/>
      <c r="E115" s="589"/>
      <c r="F115" s="590"/>
      <c r="I115" s="536"/>
    </row>
    <row r="116" spans="1:10" s="535" customFormat="1" ht="26.4">
      <c r="A116" s="537"/>
      <c r="B116" s="591" t="s">
        <v>434</v>
      </c>
      <c r="C116" s="545" t="s">
        <v>174</v>
      </c>
      <c r="D116" s="592" t="s">
        <v>230</v>
      </c>
      <c r="E116" s="547">
        <v>679770577</v>
      </c>
      <c r="F116" s="428">
        <v>8311710435</v>
      </c>
      <c r="G116" s="593"/>
      <c r="I116" s="536"/>
    </row>
    <row r="117" spans="1:10" s="535" customFormat="1" ht="52.8">
      <c r="A117" s="537"/>
      <c r="B117" s="591" t="s">
        <v>627</v>
      </c>
      <c r="C117" s="592" t="s">
        <v>231</v>
      </c>
      <c r="D117" s="592" t="s">
        <v>628</v>
      </c>
      <c r="E117" s="547">
        <v>25074403</v>
      </c>
      <c r="F117" s="428">
        <v>0</v>
      </c>
      <c r="G117" s="593"/>
      <c r="I117" s="536"/>
    </row>
    <row r="118" spans="1:10" s="535" customFormat="1">
      <c r="A118" s="537"/>
      <c r="B118" s="594" t="s">
        <v>238</v>
      </c>
      <c r="C118" s="595"/>
      <c r="D118" s="596"/>
      <c r="E118" s="597">
        <v>704844980</v>
      </c>
      <c r="F118" s="598">
        <v>8311710435</v>
      </c>
      <c r="G118" s="593"/>
      <c r="I118" s="536"/>
    </row>
    <row r="119" spans="1:10" s="535" customFormat="1">
      <c r="A119" s="537"/>
      <c r="B119" s="594" t="s">
        <v>8</v>
      </c>
      <c r="C119" s="595"/>
      <c r="D119" s="596"/>
      <c r="E119" s="599"/>
      <c r="F119" s="600"/>
      <c r="G119" s="593"/>
      <c r="I119" s="536"/>
    </row>
    <row r="120" spans="1:10" s="535" customFormat="1" ht="26.4">
      <c r="A120" s="537"/>
      <c r="B120" s="591" t="s">
        <v>434</v>
      </c>
      <c r="C120" s="592" t="s">
        <v>231</v>
      </c>
      <c r="D120" s="592" t="s">
        <v>629</v>
      </c>
      <c r="E120" s="435">
        <v>1695763</v>
      </c>
      <c r="F120" s="573">
        <v>0</v>
      </c>
      <c r="G120" s="593"/>
      <c r="I120" s="536"/>
    </row>
    <row r="121" spans="1:10" s="535" customFormat="1" ht="26.4">
      <c r="A121" s="537"/>
      <c r="B121" s="591" t="s">
        <v>408</v>
      </c>
      <c r="C121" s="592" t="s">
        <v>435</v>
      </c>
      <c r="D121" s="592" t="s">
        <v>630</v>
      </c>
      <c r="E121" s="435">
        <v>11397457</v>
      </c>
      <c r="F121" s="573">
        <v>0</v>
      </c>
      <c r="G121" s="593"/>
      <c r="I121" s="536"/>
    </row>
    <row r="122" spans="1:10" s="535" customFormat="1">
      <c r="A122" s="537"/>
      <c r="B122" s="594" t="s">
        <v>239</v>
      </c>
      <c r="C122" s="601"/>
      <c r="D122" s="602"/>
      <c r="E122" s="597">
        <v>13093220</v>
      </c>
      <c r="F122" s="603">
        <v>0</v>
      </c>
      <c r="G122" s="540"/>
      <c r="H122" s="540"/>
      <c r="I122" s="536"/>
    </row>
    <row r="123" spans="1:10">
      <c r="A123" s="246"/>
      <c r="B123" s="436"/>
      <c r="C123" s="436"/>
      <c r="D123" s="436"/>
    </row>
    <row r="124" spans="1:10">
      <c r="A124" s="246"/>
      <c r="B124" s="436"/>
      <c r="C124" s="436"/>
      <c r="D124" s="436"/>
    </row>
    <row r="125" spans="1:10">
      <c r="A125" s="246"/>
      <c r="B125" s="94" t="s">
        <v>252</v>
      </c>
      <c r="C125" s="94"/>
      <c r="D125" s="94"/>
      <c r="E125" s="94"/>
      <c r="F125" s="94"/>
    </row>
    <row r="126" spans="1:10">
      <c r="A126" s="246"/>
      <c r="B126" s="96" t="s">
        <v>631</v>
      </c>
      <c r="C126" s="436"/>
      <c r="D126" s="436"/>
    </row>
    <row r="127" spans="1:10" s="505" customFormat="1">
      <c r="A127" s="504"/>
      <c r="B127" s="437"/>
      <c r="C127" s="438"/>
      <c r="D127" s="438"/>
      <c r="F127" s="506"/>
      <c r="G127" s="506"/>
      <c r="I127" s="507"/>
    </row>
    <row r="128" spans="1:10" s="505" customFormat="1" ht="15.6" customHeight="1">
      <c r="A128" s="504"/>
      <c r="B128" s="705" t="s">
        <v>348</v>
      </c>
      <c r="C128" s="713" t="s">
        <v>37</v>
      </c>
      <c r="D128" s="714"/>
      <c r="E128" s="705" t="s">
        <v>632</v>
      </c>
      <c r="F128" s="705" t="s">
        <v>633</v>
      </c>
      <c r="G128" s="439"/>
      <c r="H128" s="506"/>
      <c r="I128" s="506"/>
      <c r="J128" s="508"/>
    </row>
    <row r="129" spans="1:10" s="505" customFormat="1">
      <c r="A129" s="504"/>
      <c r="B129" s="706"/>
      <c r="C129" s="715"/>
      <c r="D129" s="716"/>
      <c r="E129" s="706"/>
      <c r="F129" s="706"/>
      <c r="G129" s="439"/>
      <c r="H129" s="506"/>
      <c r="I129" s="506"/>
      <c r="J129" s="508"/>
    </row>
    <row r="130" spans="1:10" s="535" customFormat="1">
      <c r="A130" s="537"/>
      <c r="B130" s="587" t="s">
        <v>289</v>
      </c>
      <c r="C130" s="588"/>
      <c r="D130" s="588"/>
      <c r="E130" s="588"/>
      <c r="F130" s="590"/>
      <c r="G130" s="604"/>
      <c r="H130" s="578"/>
      <c r="I130" s="578"/>
      <c r="J130" s="605"/>
    </row>
    <row r="131" spans="1:10" s="535" customFormat="1" ht="15.6" customHeight="1">
      <c r="A131" s="537"/>
      <c r="B131" s="550" t="s">
        <v>627</v>
      </c>
      <c r="C131" s="709" t="s">
        <v>362</v>
      </c>
      <c r="D131" s="710"/>
      <c r="E131" s="440">
        <v>32511366</v>
      </c>
      <c r="F131" s="441">
        <v>0</v>
      </c>
      <c r="G131" s="510"/>
      <c r="H131" s="578"/>
      <c r="J131" s="605"/>
    </row>
    <row r="132" spans="1:10" s="535" customFormat="1" ht="15.6" customHeight="1">
      <c r="A132" s="537"/>
      <c r="B132" s="550" t="s">
        <v>434</v>
      </c>
      <c r="C132" s="709" t="s">
        <v>634</v>
      </c>
      <c r="D132" s="710"/>
      <c r="E132" s="440">
        <v>121637</v>
      </c>
      <c r="F132" s="441">
        <v>0</v>
      </c>
      <c r="G132" s="510"/>
      <c r="H132" s="578"/>
      <c r="J132" s="605"/>
    </row>
    <row r="133" spans="1:10" s="535" customFormat="1">
      <c r="A133" s="537"/>
      <c r="B133" s="574" t="s">
        <v>361</v>
      </c>
      <c r="C133" s="606"/>
      <c r="D133" s="607"/>
      <c r="E133" s="511">
        <v>32633003</v>
      </c>
      <c r="F133" s="511">
        <v>0</v>
      </c>
      <c r="G133" s="510"/>
      <c r="H133" s="578"/>
      <c r="J133" s="605"/>
    </row>
    <row r="134" spans="1:10" s="535" customFormat="1">
      <c r="A134" s="537"/>
      <c r="B134" s="587" t="s">
        <v>290</v>
      </c>
      <c r="C134" s="588"/>
      <c r="D134" s="588"/>
      <c r="E134" s="590"/>
      <c r="F134" s="512"/>
      <c r="G134" s="510"/>
      <c r="H134" s="578"/>
      <c r="J134" s="605"/>
    </row>
    <row r="135" spans="1:10" s="535" customFormat="1">
      <c r="A135" s="537"/>
      <c r="B135" s="591" t="s">
        <v>408</v>
      </c>
      <c r="C135" s="709" t="s">
        <v>635</v>
      </c>
      <c r="D135" s="710"/>
      <c r="E135" s="440">
        <v>15115938</v>
      </c>
      <c r="F135" s="441">
        <v>0</v>
      </c>
      <c r="G135" s="510"/>
      <c r="H135" s="578"/>
      <c r="J135" s="605"/>
    </row>
    <row r="136" spans="1:10" s="535" customFormat="1">
      <c r="A136" s="537"/>
      <c r="B136" s="591" t="s">
        <v>408</v>
      </c>
      <c r="C136" s="709" t="s">
        <v>636</v>
      </c>
      <c r="D136" s="710" t="s">
        <v>359</v>
      </c>
      <c r="E136" s="440">
        <v>20862657</v>
      </c>
      <c r="F136" s="441">
        <v>0</v>
      </c>
      <c r="G136" s="510"/>
      <c r="H136" s="578"/>
      <c r="J136" s="605"/>
    </row>
    <row r="137" spans="1:10" s="535" customFormat="1">
      <c r="A137" s="537"/>
      <c r="B137" s="550" t="s">
        <v>434</v>
      </c>
      <c r="C137" s="609" t="s">
        <v>640</v>
      </c>
      <c r="D137" s="638"/>
      <c r="E137" s="440">
        <v>283942758</v>
      </c>
      <c r="F137" s="441"/>
      <c r="G137" s="510"/>
      <c r="H137" s="578"/>
      <c r="J137" s="605"/>
    </row>
    <row r="138" spans="1:10" s="535" customFormat="1">
      <c r="A138" s="537"/>
      <c r="B138" s="550" t="s">
        <v>434</v>
      </c>
      <c r="C138" s="609" t="s">
        <v>217</v>
      </c>
      <c r="D138" s="638"/>
      <c r="E138" s="440">
        <v>35616</v>
      </c>
      <c r="F138" s="441"/>
      <c r="G138" s="510"/>
      <c r="H138" s="578"/>
      <c r="J138" s="605"/>
    </row>
    <row r="139" spans="1:10" s="535" customFormat="1">
      <c r="A139" s="537"/>
      <c r="B139" s="550" t="s">
        <v>637</v>
      </c>
      <c r="C139" s="709" t="s">
        <v>638</v>
      </c>
      <c r="D139" s="710" t="s">
        <v>360</v>
      </c>
      <c r="E139" s="440">
        <v>78636296</v>
      </c>
      <c r="F139" s="441">
        <v>0</v>
      </c>
      <c r="G139" s="510"/>
      <c r="H139" s="578"/>
      <c r="J139" s="605"/>
    </row>
    <row r="140" spans="1:10" s="535" customFormat="1">
      <c r="A140" s="537"/>
      <c r="B140" s="550" t="s">
        <v>639</v>
      </c>
      <c r="C140" s="709" t="s">
        <v>363</v>
      </c>
      <c r="D140" s="710" t="s">
        <v>323</v>
      </c>
      <c r="E140" s="440">
        <v>37940580</v>
      </c>
      <c r="F140" s="441">
        <v>0</v>
      </c>
      <c r="G140" s="510"/>
      <c r="H140" s="608"/>
      <c r="J140" s="605"/>
    </row>
    <row r="141" spans="1:10" s="535" customFormat="1">
      <c r="A141" s="537"/>
      <c r="B141" s="574" t="s">
        <v>361</v>
      </c>
      <c r="C141" s="606"/>
      <c r="D141" s="607"/>
      <c r="E141" s="511">
        <v>436533845</v>
      </c>
      <c r="F141" s="511">
        <v>0</v>
      </c>
      <c r="G141" s="510"/>
      <c r="H141" s="608"/>
      <c r="J141" s="536"/>
    </row>
    <row r="142" spans="1:10">
      <c r="A142" s="246"/>
      <c r="B142" s="94"/>
      <c r="C142" s="94"/>
      <c r="D142" s="514"/>
      <c r="E142" s="442"/>
      <c r="F142" s="515"/>
      <c r="G142" s="510"/>
      <c r="H142" s="513"/>
      <c r="I142" s="247"/>
      <c r="J142" s="491"/>
    </row>
    <row r="143" spans="1:10">
      <c r="A143" s="246"/>
      <c r="B143" s="96"/>
      <c r="C143" s="436"/>
      <c r="D143" s="436"/>
      <c r="F143" s="500"/>
      <c r="G143" s="500"/>
      <c r="H143" s="513"/>
      <c r="I143" s="509"/>
    </row>
    <row r="144" spans="1:10">
      <c r="A144" s="246"/>
      <c r="B144" s="85" t="s">
        <v>253</v>
      </c>
      <c r="C144" s="516"/>
      <c r="H144" s="513"/>
    </row>
    <row r="145" spans="1:9">
      <c r="A145" s="246"/>
      <c r="B145" s="704" t="s">
        <v>127</v>
      </c>
      <c r="C145" s="704"/>
      <c r="D145" s="704"/>
      <c r="E145" s="704"/>
      <c r="F145" s="704"/>
      <c r="H145" s="513"/>
    </row>
    <row r="146" spans="1:9">
      <c r="A146" s="246"/>
      <c r="B146" s="245"/>
      <c r="C146" s="297"/>
      <c r="H146" s="513"/>
    </row>
    <row r="147" spans="1:9">
      <c r="A147" s="244"/>
      <c r="B147" s="85" t="s">
        <v>254</v>
      </c>
      <c r="C147" s="297"/>
      <c r="H147" s="513"/>
    </row>
    <row r="148" spans="1:9">
      <c r="A148" s="244"/>
      <c r="B148" s="245"/>
      <c r="C148" s="297"/>
      <c r="H148" s="513"/>
    </row>
    <row r="149" spans="1:9">
      <c r="A149" s="246"/>
      <c r="B149" s="85" t="s">
        <v>255</v>
      </c>
      <c r="H149" s="513"/>
    </row>
    <row r="150" spans="1:9">
      <c r="A150" s="246"/>
      <c r="B150" s="247" t="s">
        <v>214</v>
      </c>
    </row>
    <row r="151" spans="1:9">
      <c r="A151" s="246"/>
    </row>
    <row r="152" spans="1:9">
      <c r="A152" s="246"/>
      <c r="B152" s="486" t="s">
        <v>37</v>
      </c>
      <c r="C152" s="484">
        <v>44651</v>
      </c>
      <c r="D152" s="484">
        <v>44286</v>
      </c>
    </row>
    <row r="153" spans="1:9" s="535" customFormat="1" ht="26.4">
      <c r="A153" s="537"/>
      <c r="B153" s="610" t="s">
        <v>641</v>
      </c>
      <c r="C153" s="443">
        <v>32511366</v>
      </c>
      <c r="D153" s="435">
        <v>0</v>
      </c>
      <c r="E153" s="563"/>
      <c r="F153" s="568"/>
      <c r="I153" s="536"/>
    </row>
    <row r="154" spans="1:9" s="535" customFormat="1">
      <c r="A154" s="537"/>
      <c r="B154" s="611" t="s">
        <v>39</v>
      </c>
      <c r="C154" s="585">
        <v>32511366</v>
      </c>
      <c r="D154" s="585">
        <v>0</v>
      </c>
      <c r="E154" s="612">
        <v>0</v>
      </c>
      <c r="F154" s="612">
        <v>0</v>
      </c>
      <c r="G154" s="612"/>
      <c r="I154" s="536"/>
    </row>
    <row r="155" spans="1:9" s="535" customFormat="1">
      <c r="A155" s="537"/>
      <c r="B155" s="528"/>
      <c r="I155" s="536"/>
    </row>
    <row r="156" spans="1:9">
      <c r="A156" s="246"/>
      <c r="B156" s="245"/>
    </row>
    <row r="157" spans="1:9">
      <c r="A157" s="246"/>
      <c r="B157" s="85" t="s">
        <v>256</v>
      </c>
    </row>
    <row r="158" spans="1:9">
      <c r="A158" s="246"/>
      <c r="B158" s="247" t="s">
        <v>214</v>
      </c>
    </row>
    <row r="159" spans="1:9">
      <c r="A159" s="246"/>
    </row>
    <row r="160" spans="1:9">
      <c r="A160" s="246"/>
      <c r="B160" s="486" t="s">
        <v>37</v>
      </c>
      <c r="C160" s="484">
        <v>44651</v>
      </c>
      <c r="D160" s="484">
        <v>44286</v>
      </c>
    </row>
    <row r="161" spans="1:9" s="535" customFormat="1">
      <c r="A161" s="537"/>
      <c r="B161" s="584" t="s">
        <v>634</v>
      </c>
      <c r="C161" s="443">
        <v>121637</v>
      </c>
      <c r="D161" s="443">
        <v>0</v>
      </c>
      <c r="I161" s="536"/>
    </row>
    <row r="162" spans="1:9" s="535" customFormat="1">
      <c r="A162" s="537"/>
      <c r="B162" s="584" t="s">
        <v>642</v>
      </c>
      <c r="C162" s="443">
        <v>55532118</v>
      </c>
      <c r="D162" s="443"/>
      <c r="I162" s="536"/>
    </row>
    <row r="163" spans="1:9" s="535" customFormat="1">
      <c r="A163" s="537"/>
      <c r="B163" s="611" t="s">
        <v>39</v>
      </c>
      <c r="C163" s="585">
        <v>55653755</v>
      </c>
      <c r="D163" s="585">
        <v>0</v>
      </c>
      <c r="E163" s="568">
        <v>0</v>
      </c>
      <c r="F163" s="568"/>
      <c r="I163" s="536"/>
    </row>
    <row r="164" spans="1:9" s="535" customFormat="1">
      <c r="B164" s="613"/>
      <c r="C164" s="518"/>
      <c r="D164" s="518"/>
      <c r="I164" s="536"/>
    </row>
    <row r="165" spans="1:9">
      <c r="B165" s="517"/>
      <c r="C165" s="518"/>
      <c r="D165" s="519"/>
    </row>
    <row r="166" spans="1:9">
      <c r="A166" s="246"/>
      <c r="B166" s="663" t="s">
        <v>257</v>
      </c>
      <c r="C166" s="663"/>
    </row>
    <row r="167" spans="1:9">
      <c r="A167" s="246"/>
      <c r="B167" s="247" t="s">
        <v>291</v>
      </c>
    </row>
    <row r="168" spans="1:9">
      <c r="B168" s="517"/>
      <c r="C168" s="518"/>
      <c r="D168" s="519"/>
    </row>
    <row r="169" spans="1:9">
      <c r="B169" s="517"/>
      <c r="C169" s="518"/>
      <c r="D169" s="519"/>
    </row>
    <row r="170" spans="1:9">
      <c r="A170" s="246"/>
      <c r="B170" s="85" t="s">
        <v>299</v>
      </c>
    </row>
    <row r="171" spans="1:9">
      <c r="A171" s="246"/>
      <c r="B171" s="247" t="s">
        <v>214</v>
      </c>
      <c r="C171" s="518"/>
      <c r="D171" s="518"/>
    </row>
    <row r="172" spans="1:9">
      <c r="C172" s="518"/>
      <c r="D172" s="518"/>
    </row>
    <row r="173" spans="1:9">
      <c r="A173" s="246"/>
      <c r="B173" s="486" t="s">
        <v>37</v>
      </c>
      <c r="C173" s="484">
        <v>44651</v>
      </c>
      <c r="D173" s="484">
        <v>44286</v>
      </c>
    </row>
    <row r="174" spans="1:9" s="535" customFormat="1">
      <c r="A174" s="537"/>
      <c r="B174" s="584" t="s">
        <v>157</v>
      </c>
      <c r="C174" s="443">
        <v>6439238</v>
      </c>
      <c r="D174" s="443">
        <v>0</v>
      </c>
      <c r="I174" s="536"/>
    </row>
    <row r="175" spans="1:9" s="535" customFormat="1">
      <c r="A175" s="537"/>
      <c r="B175" s="584" t="s">
        <v>322</v>
      </c>
      <c r="C175" s="443">
        <v>73229</v>
      </c>
      <c r="D175" s="443">
        <v>0</v>
      </c>
      <c r="I175" s="536"/>
    </row>
    <row r="176" spans="1:9" s="535" customFormat="1">
      <c r="A176" s="537"/>
      <c r="B176" s="584" t="s">
        <v>324</v>
      </c>
      <c r="C176" s="443">
        <v>21</v>
      </c>
      <c r="D176" s="443">
        <v>0</v>
      </c>
      <c r="I176" s="536"/>
    </row>
    <row r="177" spans="1:9" s="535" customFormat="1">
      <c r="A177" s="537"/>
      <c r="B177" s="611" t="s">
        <v>39</v>
      </c>
      <c r="C177" s="585">
        <v>6512488</v>
      </c>
      <c r="D177" s="585">
        <v>0</v>
      </c>
      <c r="E177" s="568">
        <v>0</v>
      </c>
      <c r="F177" s="568"/>
      <c r="I177" s="536"/>
    </row>
    <row r="178" spans="1:9" s="535" customFormat="1">
      <c r="B178" s="520"/>
      <c r="C178" s="518"/>
      <c r="D178" s="518"/>
      <c r="I178" s="536"/>
    </row>
    <row r="179" spans="1:9">
      <c r="B179" s="518"/>
      <c r="C179" s="518"/>
      <c r="D179" s="518"/>
    </row>
    <row r="180" spans="1:9">
      <c r="B180" s="518"/>
      <c r="C180" s="518"/>
      <c r="D180" s="518"/>
    </row>
    <row r="181" spans="1:9">
      <c r="A181" s="244"/>
      <c r="B181" s="85" t="s">
        <v>149</v>
      </c>
      <c r="C181" s="297"/>
    </row>
    <row r="182" spans="1:9">
      <c r="A182" s="244"/>
      <c r="B182" s="433" t="s">
        <v>214</v>
      </c>
      <c r="C182" s="297"/>
    </row>
    <row r="183" spans="1:9">
      <c r="A183" s="246"/>
    </row>
    <row r="184" spans="1:9">
      <c r="A184" s="246"/>
      <c r="B184" s="486" t="s">
        <v>37</v>
      </c>
      <c r="C184" s="484">
        <v>44651</v>
      </c>
      <c r="D184" s="484">
        <v>44286</v>
      </c>
    </row>
    <row r="185" spans="1:9" s="535" customFormat="1">
      <c r="A185" s="537"/>
      <c r="B185" s="614" t="s">
        <v>150</v>
      </c>
      <c r="C185" s="615"/>
      <c r="D185" s="616"/>
      <c r="I185" s="536"/>
    </row>
    <row r="186" spans="1:9" s="522" customFormat="1">
      <c r="A186" s="617"/>
      <c r="B186" s="618" t="s">
        <v>523</v>
      </c>
      <c r="C186" s="621">
        <v>3972000</v>
      </c>
      <c r="D186" s="521">
        <v>0</v>
      </c>
    </row>
    <row r="187" spans="1:9" s="535" customFormat="1">
      <c r="A187" s="537"/>
      <c r="B187" s="594" t="s">
        <v>38</v>
      </c>
      <c r="C187" s="585">
        <v>3972000</v>
      </c>
      <c r="D187" s="619">
        <v>0</v>
      </c>
      <c r="E187" s="568">
        <v>0</v>
      </c>
      <c r="G187" s="586"/>
      <c r="I187" s="536"/>
    </row>
    <row r="188" spans="1:9" s="535" customFormat="1">
      <c r="A188" s="537"/>
      <c r="B188" s="620" t="s">
        <v>151</v>
      </c>
      <c r="C188" s="621"/>
      <c r="D188" s="622"/>
      <c r="I188" s="536"/>
    </row>
    <row r="189" spans="1:9" s="535" customFormat="1">
      <c r="A189" s="537"/>
      <c r="B189" s="623" t="s">
        <v>524</v>
      </c>
      <c r="C189" s="621">
        <v>582857</v>
      </c>
      <c r="D189" s="624">
        <v>0</v>
      </c>
      <c r="I189" s="536"/>
    </row>
    <row r="190" spans="1:9" s="535" customFormat="1">
      <c r="A190" s="537"/>
      <c r="B190" s="623" t="s">
        <v>527</v>
      </c>
      <c r="C190" s="621">
        <v>49551334</v>
      </c>
      <c r="D190" s="624">
        <v>0</v>
      </c>
      <c r="I190" s="536"/>
    </row>
    <row r="191" spans="1:9" s="535" customFormat="1">
      <c r="A191" s="537"/>
      <c r="B191" s="623" t="s">
        <v>304</v>
      </c>
      <c r="C191" s="621">
        <v>9975222</v>
      </c>
      <c r="D191" s="624">
        <v>0</v>
      </c>
      <c r="I191" s="536"/>
    </row>
    <row r="192" spans="1:9" s="535" customFormat="1">
      <c r="A192" s="537"/>
      <c r="B192" s="623" t="s">
        <v>318</v>
      </c>
      <c r="C192" s="621">
        <v>4982850</v>
      </c>
      <c r="D192" s="624">
        <v>0</v>
      </c>
      <c r="I192" s="536"/>
    </row>
    <row r="193" spans="1:9" s="535" customFormat="1">
      <c r="A193" s="537"/>
      <c r="B193" s="623" t="s">
        <v>528</v>
      </c>
      <c r="C193" s="621">
        <v>657852</v>
      </c>
      <c r="D193" s="624">
        <v>0</v>
      </c>
      <c r="I193" s="536"/>
    </row>
    <row r="194" spans="1:9" s="535" customFormat="1">
      <c r="A194" s="537"/>
      <c r="B194" s="623" t="s">
        <v>529</v>
      </c>
      <c r="C194" s="621">
        <v>2064253</v>
      </c>
      <c r="D194" s="624">
        <v>0</v>
      </c>
      <c r="I194" s="536"/>
    </row>
    <row r="195" spans="1:9" s="535" customFormat="1">
      <c r="A195" s="537"/>
      <c r="B195" s="623" t="s">
        <v>530</v>
      </c>
      <c r="C195" s="621">
        <v>19252043</v>
      </c>
      <c r="D195" s="624">
        <v>0</v>
      </c>
      <c r="I195" s="536"/>
    </row>
    <row r="196" spans="1:9" s="535" customFormat="1">
      <c r="A196" s="537"/>
      <c r="B196" s="623" t="s">
        <v>531</v>
      </c>
      <c r="C196" s="621">
        <v>8000000</v>
      </c>
      <c r="D196" s="624">
        <v>0</v>
      </c>
      <c r="I196" s="536"/>
    </row>
    <row r="197" spans="1:9" s="535" customFormat="1">
      <c r="A197" s="537"/>
      <c r="B197" s="623" t="s">
        <v>532</v>
      </c>
      <c r="C197" s="621">
        <v>9067418</v>
      </c>
      <c r="D197" s="624">
        <v>0</v>
      </c>
      <c r="I197" s="536"/>
    </row>
    <row r="198" spans="1:9" s="535" customFormat="1">
      <c r="A198" s="537"/>
      <c r="B198" s="623" t="s">
        <v>319</v>
      </c>
      <c r="C198" s="621">
        <v>37940580</v>
      </c>
      <c r="D198" s="624">
        <v>0</v>
      </c>
      <c r="I198" s="536"/>
    </row>
    <row r="199" spans="1:9" s="535" customFormat="1">
      <c r="A199" s="537"/>
      <c r="B199" s="623" t="s">
        <v>533</v>
      </c>
      <c r="C199" s="621">
        <v>65063460</v>
      </c>
      <c r="D199" s="624">
        <v>0</v>
      </c>
      <c r="I199" s="536"/>
    </row>
    <row r="200" spans="1:9" s="535" customFormat="1">
      <c r="A200" s="537"/>
      <c r="B200" s="623" t="s">
        <v>534</v>
      </c>
      <c r="C200" s="621">
        <v>24145698</v>
      </c>
      <c r="D200" s="624">
        <v>0</v>
      </c>
      <c r="F200" s="540"/>
      <c r="I200" s="536"/>
    </row>
    <row r="201" spans="1:9" s="535" customFormat="1">
      <c r="A201" s="537"/>
      <c r="B201" s="623" t="s">
        <v>536</v>
      </c>
      <c r="C201" s="621">
        <v>52356164</v>
      </c>
      <c r="D201" s="624">
        <v>0</v>
      </c>
      <c r="I201" s="536"/>
    </row>
    <row r="202" spans="1:9" s="535" customFormat="1">
      <c r="A202" s="537"/>
      <c r="B202" s="623" t="s">
        <v>537</v>
      </c>
      <c r="C202" s="621">
        <v>35593976</v>
      </c>
      <c r="D202" s="624">
        <v>0</v>
      </c>
      <c r="I202" s="536"/>
    </row>
    <row r="203" spans="1:9" s="535" customFormat="1">
      <c r="A203" s="537"/>
      <c r="B203" s="623" t="s">
        <v>535</v>
      </c>
      <c r="C203" s="621">
        <v>475700906</v>
      </c>
      <c r="D203" s="624">
        <v>0</v>
      </c>
      <c r="I203" s="536"/>
    </row>
    <row r="204" spans="1:9" s="535" customFormat="1">
      <c r="A204" s="537"/>
      <c r="B204" s="623" t="s">
        <v>544</v>
      </c>
      <c r="C204" s="621">
        <v>525023</v>
      </c>
      <c r="D204" s="624">
        <v>0</v>
      </c>
      <c r="I204" s="536"/>
    </row>
    <row r="205" spans="1:9" s="535" customFormat="1">
      <c r="A205" s="537"/>
      <c r="B205" s="623" t="s">
        <v>545</v>
      </c>
      <c r="C205" s="621">
        <v>35316540</v>
      </c>
      <c r="D205" s="624">
        <v>0</v>
      </c>
      <c r="I205" s="536"/>
    </row>
    <row r="206" spans="1:9" s="535" customFormat="1">
      <c r="A206" s="537"/>
      <c r="B206" s="623" t="s">
        <v>550</v>
      </c>
      <c r="C206" s="621">
        <v>3641710</v>
      </c>
      <c r="D206" s="624">
        <v>0</v>
      </c>
      <c r="I206" s="536"/>
    </row>
    <row r="207" spans="1:9" s="535" customFormat="1">
      <c r="A207" s="537"/>
      <c r="B207" s="623" t="s">
        <v>552</v>
      </c>
      <c r="C207" s="621">
        <v>954195</v>
      </c>
      <c r="D207" s="624">
        <v>0</v>
      </c>
      <c r="I207" s="536"/>
    </row>
    <row r="208" spans="1:9" s="535" customFormat="1">
      <c r="A208" s="537"/>
      <c r="B208" s="623" t="s">
        <v>553</v>
      </c>
      <c r="C208" s="621">
        <v>390909</v>
      </c>
      <c r="D208" s="624">
        <v>0</v>
      </c>
      <c r="I208" s="536"/>
    </row>
    <row r="209" spans="1:9" s="535" customFormat="1">
      <c r="A209" s="537"/>
      <c r="B209" s="623" t="s">
        <v>554</v>
      </c>
      <c r="C209" s="621">
        <v>135000</v>
      </c>
      <c r="D209" s="624">
        <v>0</v>
      </c>
      <c r="I209" s="536"/>
    </row>
    <row r="210" spans="1:9" s="535" customFormat="1">
      <c r="A210" s="537"/>
      <c r="B210" s="623" t="s">
        <v>555</v>
      </c>
      <c r="C210" s="621">
        <v>1304827</v>
      </c>
      <c r="D210" s="624">
        <v>0</v>
      </c>
      <c r="I210" s="536"/>
    </row>
    <row r="211" spans="1:9" s="535" customFormat="1">
      <c r="A211" s="537"/>
      <c r="B211" s="623" t="s">
        <v>556</v>
      </c>
      <c r="C211" s="621">
        <v>42149453</v>
      </c>
      <c r="D211" s="624">
        <v>0</v>
      </c>
      <c r="I211" s="536"/>
    </row>
    <row r="212" spans="1:9" s="535" customFormat="1">
      <c r="A212" s="537"/>
      <c r="B212" s="623" t="s">
        <v>557</v>
      </c>
      <c r="C212" s="621">
        <v>3455869</v>
      </c>
      <c r="D212" s="624">
        <v>0</v>
      </c>
      <c r="I212" s="536"/>
    </row>
    <row r="213" spans="1:9" s="535" customFormat="1">
      <c r="A213" s="537"/>
      <c r="B213" s="623" t="s">
        <v>558</v>
      </c>
      <c r="C213" s="621">
        <v>157612</v>
      </c>
      <c r="D213" s="624">
        <v>0</v>
      </c>
      <c r="I213" s="536"/>
    </row>
    <row r="214" spans="1:9" s="535" customFormat="1">
      <c r="A214" s="537"/>
      <c r="B214" s="623" t="s">
        <v>559</v>
      </c>
      <c r="C214" s="621">
        <v>108814643</v>
      </c>
      <c r="D214" s="624">
        <v>0</v>
      </c>
      <c r="F214" s="540"/>
      <c r="I214" s="536"/>
    </row>
    <row r="215" spans="1:9" s="535" customFormat="1">
      <c r="A215" s="537"/>
      <c r="B215" s="623" t="s">
        <v>321</v>
      </c>
      <c r="C215" s="621">
        <v>1181455</v>
      </c>
      <c r="D215" s="624">
        <v>0</v>
      </c>
      <c r="I215" s="536"/>
    </row>
    <row r="216" spans="1:9" s="535" customFormat="1">
      <c r="A216" s="537"/>
      <c r="B216" s="623" t="s">
        <v>560</v>
      </c>
      <c r="C216" s="621">
        <v>5000000</v>
      </c>
      <c r="D216" s="624">
        <v>0</v>
      </c>
      <c r="I216" s="536"/>
    </row>
    <row r="217" spans="1:9" s="535" customFormat="1">
      <c r="A217" s="537"/>
      <c r="B217" s="623" t="s">
        <v>561</v>
      </c>
      <c r="C217" s="621">
        <v>2426975</v>
      </c>
      <c r="D217" s="624">
        <v>0</v>
      </c>
      <c r="I217" s="536"/>
    </row>
    <row r="218" spans="1:9" s="535" customFormat="1">
      <c r="A218" s="537"/>
      <c r="B218" s="623" t="s">
        <v>573</v>
      </c>
      <c r="C218" s="621">
        <v>854800</v>
      </c>
      <c r="D218" s="624">
        <v>0</v>
      </c>
      <c r="I218" s="536"/>
    </row>
    <row r="219" spans="1:9" s="535" customFormat="1">
      <c r="A219" s="537"/>
      <c r="B219" s="623" t="s">
        <v>574</v>
      </c>
      <c r="C219" s="621">
        <v>8663477</v>
      </c>
      <c r="D219" s="624">
        <v>0</v>
      </c>
      <c r="I219" s="536"/>
    </row>
    <row r="220" spans="1:9" s="535" customFormat="1">
      <c r="A220" s="537"/>
      <c r="B220" s="623" t="s">
        <v>575</v>
      </c>
      <c r="C220" s="621">
        <v>19048</v>
      </c>
      <c r="D220" s="624">
        <v>0</v>
      </c>
      <c r="I220" s="536"/>
    </row>
    <row r="221" spans="1:9" s="535" customFormat="1">
      <c r="A221" s="537"/>
      <c r="B221" s="623" t="s">
        <v>576</v>
      </c>
      <c r="C221" s="621">
        <v>400000</v>
      </c>
      <c r="D221" s="624">
        <v>0</v>
      </c>
      <c r="I221" s="536"/>
    </row>
    <row r="222" spans="1:9" s="535" customFormat="1">
      <c r="A222" s="537"/>
      <c r="B222" s="594" t="s">
        <v>38</v>
      </c>
      <c r="C222" s="585">
        <v>1010326149</v>
      </c>
      <c r="D222" s="619">
        <v>0</v>
      </c>
      <c r="E222" s="586">
        <v>0</v>
      </c>
      <c r="F222" s="586"/>
      <c r="G222" s="586"/>
      <c r="I222" s="536"/>
    </row>
    <row r="223" spans="1:9" s="535" customFormat="1">
      <c r="A223" s="537"/>
      <c r="B223" s="625" t="s">
        <v>152</v>
      </c>
      <c r="C223" s="621"/>
      <c r="D223" s="622"/>
      <c r="I223" s="536"/>
    </row>
    <row r="224" spans="1:9" s="522" customFormat="1">
      <c r="A224" s="617"/>
      <c r="B224" s="626" t="s">
        <v>320</v>
      </c>
      <c r="C224" s="621">
        <v>23199052</v>
      </c>
      <c r="D224" s="523">
        <v>0</v>
      </c>
      <c r="E224" s="586"/>
    </row>
    <row r="225" spans="1:9" s="535" customFormat="1">
      <c r="A225" s="537"/>
      <c r="B225" s="594" t="s">
        <v>38</v>
      </c>
      <c r="C225" s="585">
        <v>23199052</v>
      </c>
      <c r="D225" s="619">
        <v>0</v>
      </c>
      <c r="E225" s="586">
        <v>0</v>
      </c>
      <c r="G225" s="586"/>
      <c r="I225" s="536"/>
    </row>
    <row r="226" spans="1:9" s="535" customFormat="1">
      <c r="A226" s="537"/>
      <c r="B226" s="625" t="s">
        <v>153</v>
      </c>
      <c r="C226" s="621"/>
      <c r="D226" s="622"/>
      <c r="E226" s="586"/>
      <c r="I226" s="536"/>
    </row>
    <row r="227" spans="1:9" s="535" customFormat="1">
      <c r="A227" s="537"/>
      <c r="B227" s="623" t="s">
        <v>644</v>
      </c>
      <c r="C227" s="621">
        <v>28405314</v>
      </c>
      <c r="D227" s="624">
        <v>0</v>
      </c>
      <c r="E227" s="586"/>
      <c r="I227" s="536"/>
    </row>
    <row r="228" spans="1:9" s="535" customFormat="1">
      <c r="A228" s="537"/>
      <c r="B228" s="626" t="s">
        <v>645</v>
      </c>
      <c r="C228" s="621">
        <v>198412152</v>
      </c>
      <c r="D228" s="624">
        <v>0</v>
      </c>
      <c r="E228" s="586"/>
      <c r="I228" s="536"/>
    </row>
    <row r="229" spans="1:9" s="535" customFormat="1">
      <c r="A229" s="537"/>
      <c r="B229" s="594" t="s">
        <v>38</v>
      </c>
      <c r="C229" s="585">
        <v>226817466</v>
      </c>
      <c r="D229" s="585">
        <v>0</v>
      </c>
      <c r="E229" s="586">
        <v>0</v>
      </c>
      <c r="F229" s="586"/>
      <c r="G229" s="586"/>
      <c r="I229" s="536"/>
    </row>
    <row r="230" spans="1:9" s="535" customFormat="1">
      <c r="A230" s="537"/>
      <c r="B230" s="627" t="s">
        <v>75</v>
      </c>
      <c r="C230" s="621"/>
      <c r="D230" s="523"/>
      <c r="E230" s="586"/>
      <c r="I230" s="536"/>
    </row>
    <row r="231" spans="1:9" s="535" customFormat="1">
      <c r="A231" s="537"/>
      <c r="B231" s="623" t="s">
        <v>643</v>
      </c>
      <c r="C231" s="621">
        <v>15115938</v>
      </c>
      <c r="D231" s="624">
        <v>0</v>
      </c>
      <c r="E231" s="586"/>
      <c r="I231" s="536"/>
    </row>
    <row r="232" spans="1:9" s="535" customFormat="1">
      <c r="A232" s="537"/>
      <c r="B232" s="623" t="s">
        <v>646</v>
      </c>
      <c r="C232" s="621">
        <v>9387740</v>
      </c>
      <c r="D232" s="624">
        <v>0</v>
      </c>
      <c r="E232" s="586"/>
      <c r="I232" s="536"/>
    </row>
    <row r="233" spans="1:9" s="535" customFormat="1">
      <c r="A233" s="537"/>
      <c r="B233" s="623" t="s">
        <v>325</v>
      </c>
      <c r="C233" s="621">
        <v>69</v>
      </c>
      <c r="D233" s="624">
        <v>0</v>
      </c>
      <c r="E233" s="586"/>
      <c r="I233" s="536"/>
    </row>
    <row r="234" spans="1:9" s="535" customFormat="1">
      <c r="A234" s="537"/>
      <c r="B234" s="594" t="s">
        <v>38</v>
      </c>
      <c r="C234" s="585">
        <v>24503747</v>
      </c>
      <c r="D234" s="619">
        <v>0</v>
      </c>
      <c r="E234" s="586">
        <v>0</v>
      </c>
      <c r="F234" s="568"/>
      <c r="G234" s="586"/>
      <c r="I234" s="536"/>
    </row>
    <row r="235" spans="1:9" s="535" customFormat="1">
      <c r="A235" s="537"/>
      <c r="B235" s="628"/>
      <c r="C235" s="628"/>
      <c r="D235" s="628"/>
      <c r="E235" s="586"/>
      <c r="I235" s="536"/>
    </row>
    <row r="236" spans="1:9" s="535" customFormat="1">
      <c r="A236" s="537"/>
      <c r="B236" s="628"/>
      <c r="C236" s="628"/>
      <c r="D236" s="628"/>
      <c r="E236" s="586"/>
      <c r="I236" s="536"/>
    </row>
    <row r="237" spans="1:9" s="535" customFormat="1">
      <c r="E237" s="586"/>
      <c r="I237" s="536"/>
    </row>
    <row r="238" spans="1:9" s="535" customFormat="1">
      <c r="E238" s="586"/>
      <c r="I238" s="536"/>
    </row>
    <row r="239" spans="1:9">
      <c r="E239" s="586"/>
    </row>
  </sheetData>
  <mergeCells count="35">
    <mergeCell ref="B46:D46"/>
    <mergeCell ref="B21:H21"/>
    <mergeCell ref="B23:B24"/>
    <mergeCell ref="C23:D24"/>
    <mergeCell ref="E23:E24"/>
    <mergeCell ref="F23:F24"/>
    <mergeCell ref="G23:G24"/>
    <mergeCell ref="H23:H24"/>
    <mergeCell ref="I23:I24"/>
    <mergeCell ref="B36:C37"/>
    <mergeCell ref="B39:C39"/>
    <mergeCell ref="B40:C40"/>
    <mergeCell ref="B42:C42"/>
    <mergeCell ref="B50:D50"/>
    <mergeCell ref="B54:D54"/>
    <mergeCell ref="B64:D64"/>
    <mergeCell ref="B97:B98"/>
    <mergeCell ref="B113:B114"/>
    <mergeCell ref="C113:C114"/>
    <mergeCell ref="D113:D114"/>
    <mergeCell ref="B85:D85"/>
    <mergeCell ref="B145:F145"/>
    <mergeCell ref="B166:C166"/>
    <mergeCell ref="C140:D140"/>
    <mergeCell ref="C131:D131"/>
    <mergeCell ref="C132:D132"/>
    <mergeCell ref="C135:D135"/>
    <mergeCell ref="C136:D136"/>
    <mergeCell ref="C139:D139"/>
    <mergeCell ref="E113:E114"/>
    <mergeCell ref="F113:F114"/>
    <mergeCell ref="B128:B129"/>
    <mergeCell ref="C128:D129"/>
    <mergeCell ref="E128:E129"/>
    <mergeCell ref="F128:F129"/>
  </mergeCells>
  <hyperlinks>
    <hyperlink ref="I5" location="Indice!A1" display="Índice" xr:uid="{F1A8A878-8720-4CCE-B6CE-F235304E48D8}"/>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9598-5B6A-400B-8A94-0D383464A3F2}">
  <sheetPr>
    <tabColor rgb="FFFFC000"/>
  </sheetPr>
  <dimension ref="A1:E261"/>
  <sheetViews>
    <sheetView showGridLines="0" workbookViewId="0">
      <pane xSplit="5" ySplit="5" topLeftCell="F188" activePane="bottomRight" state="frozen"/>
      <selection activeCell="B155" sqref="B155"/>
      <selection pane="topRight" activeCell="B155" sqref="B155"/>
      <selection pane="bottomLeft" activeCell="B155" sqref="B155"/>
      <selection pane="bottomRight" activeCell="B155" sqref="B155"/>
    </sheetView>
  </sheetViews>
  <sheetFormatPr baseColWidth="10" defaultColWidth="11.44140625" defaultRowHeight="13.8"/>
  <cols>
    <col min="1" max="1" width="12.44140625" style="272" bestFit="1" customWidth="1"/>
    <col min="2" max="2" width="58.44140625" style="251" bestFit="1" customWidth="1"/>
    <col min="3" max="3" width="20.5546875" style="251" bestFit="1" customWidth="1"/>
    <col min="4" max="4" width="14.6640625" style="251" bestFit="1" customWidth="1"/>
    <col min="5" max="5" width="7.6640625" style="200" customWidth="1"/>
    <col min="6" max="16384" width="11.44140625" style="84"/>
  </cols>
  <sheetData>
    <row r="1" spans="1:5" s="175" customFormat="1" ht="17.399999999999999">
      <c r="A1" s="271" t="s">
        <v>373</v>
      </c>
      <c r="B1" s="250"/>
      <c r="C1" s="250"/>
      <c r="D1" s="251"/>
      <c r="E1" s="200"/>
    </row>
    <row r="2" spans="1:5" s="175" customFormat="1">
      <c r="A2" s="272"/>
      <c r="B2" s="251"/>
      <c r="C2" s="251"/>
      <c r="D2" s="251"/>
      <c r="E2" s="200"/>
    </row>
    <row r="3" spans="1:5" s="175" customFormat="1" ht="16.8">
      <c r="A3" s="272"/>
      <c r="B3" s="257" t="s">
        <v>443</v>
      </c>
      <c r="C3" s="257"/>
      <c r="D3" s="252"/>
      <c r="E3" s="249"/>
    </row>
    <row r="4" spans="1:5" s="175" customFormat="1" ht="16.8">
      <c r="A4" s="272"/>
      <c r="B4" s="257" t="s">
        <v>444</v>
      </c>
      <c r="C4" s="257"/>
      <c r="D4" s="252"/>
      <c r="E4" s="249"/>
    </row>
    <row r="5" spans="1:5" ht="15.6">
      <c r="B5" s="253"/>
      <c r="C5" s="254"/>
    </row>
    <row r="6" spans="1:5" s="261" customFormat="1" ht="15" customHeight="1">
      <c r="A6" s="273">
        <v>1</v>
      </c>
      <c r="B6" s="258" t="s">
        <v>3</v>
      </c>
      <c r="C6" s="259">
        <v>7375406787</v>
      </c>
      <c r="D6" s="259">
        <v>1065676.7299999986</v>
      </c>
      <c r="E6" s="260"/>
    </row>
    <row r="7" spans="1:5" s="261" customFormat="1" ht="15" customHeight="1">
      <c r="A7" s="273">
        <v>11</v>
      </c>
      <c r="B7" s="258" t="s">
        <v>4</v>
      </c>
      <c r="C7" s="259">
        <v>7238336938</v>
      </c>
      <c r="D7" s="259">
        <v>1045739.2299999986</v>
      </c>
      <c r="E7" s="260"/>
    </row>
    <row r="8" spans="1:5" s="261" customFormat="1" ht="15" customHeight="1">
      <c r="A8" s="273">
        <v>111</v>
      </c>
      <c r="B8" s="258" t="s">
        <v>5</v>
      </c>
      <c r="C8" s="259">
        <v>679770577</v>
      </c>
      <c r="D8" s="259">
        <v>98211.169999999925</v>
      </c>
      <c r="E8" s="260"/>
    </row>
    <row r="9" spans="1:5" s="261" customFormat="1" ht="15" customHeight="1">
      <c r="A9" s="273">
        <v>11114</v>
      </c>
      <c r="B9" s="258" t="s">
        <v>16</v>
      </c>
      <c r="C9" s="259">
        <v>679770577</v>
      </c>
      <c r="D9" s="259">
        <v>98211.169999999925</v>
      </c>
      <c r="E9" s="260"/>
    </row>
    <row r="10" spans="1:5" s="261" customFormat="1" ht="15" customHeight="1">
      <c r="A10" s="273">
        <v>111141</v>
      </c>
      <c r="B10" s="258" t="s">
        <v>445</v>
      </c>
      <c r="C10" s="259">
        <v>679770577</v>
      </c>
      <c r="D10" s="259">
        <v>98211.169999999925</v>
      </c>
      <c r="E10" s="260"/>
    </row>
    <row r="11" spans="1:5" s="261" customFormat="1" ht="15" customHeight="1">
      <c r="A11" s="273">
        <v>1111411</v>
      </c>
      <c r="B11" s="258" t="s">
        <v>446</v>
      </c>
      <c r="C11" s="259">
        <v>679770577</v>
      </c>
      <c r="D11" s="259">
        <v>98211.169999999925</v>
      </c>
      <c r="E11" s="260"/>
    </row>
    <row r="12" spans="1:5" s="261" customFormat="1" ht="15" customHeight="1">
      <c r="A12" s="273">
        <v>11114111</v>
      </c>
      <c r="B12" s="258" t="s">
        <v>447</v>
      </c>
      <c r="C12" s="259">
        <v>679770577</v>
      </c>
      <c r="D12" s="259">
        <v>98211.169999999925</v>
      </c>
      <c r="E12" s="260"/>
    </row>
    <row r="13" spans="1:5" s="261" customFormat="1" ht="15" customHeight="1">
      <c r="A13" s="273">
        <v>1111411101</v>
      </c>
      <c r="B13" s="258" t="s">
        <v>448</v>
      </c>
      <c r="C13" s="259">
        <v>671742375</v>
      </c>
      <c r="D13" s="259">
        <v>97051.279999999329</v>
      </c>
      <c r="E13" s="260"/>
    </row>
    <row r="14" spans="1:5" s="263" customFormat="1" ht="15" customHeight="1">
      <c r="A14" s="477">
        <v>1111411102</v>
      </c>
      <c r="B14" s="478" t="s">
        <v>449</v>
      </c>
      <c r="C14" s="479">
        <v>8028202</v>
      </c>
      <c r="D14" s="479">
        <v>1159.8899999999994</v>
      </c>
      <c r="E14" s="480"/>
    </row>
    <row r="15" spans="1:5" s="261" customFormat="1" ht="15" customHeight="1">
      <c r="A15" s="273">
        <v>112</v>
      </c>
      <c r="B15" s="258" t="s">
        <v>450</v>
      </c>
      <c r="C15" s="259">
        <v>174909777</v>
      </c>
      <c r="D15" s="259">
        <v>25270.430000000051</v>
      </c>
      <c r="E15" s="260"/>
    </row>
    <row r="16" spans="1:5" s="261" customFormat="1" ht="15" customHeight="1">
      <c r="A16" s="273">
        <v>11210</v>
      </c>
      <c r="B16" s="258" t="s">
        <v>451</v>
      </c>
      <c r="C16" s="259">
        <v>25074403</v>
      </c>
      <c r="D16" s="259">
        <v>3622.67</v>
      </c>
      <c r="E16" s="260"/>
    </row>
    <row r="17" spans="1:5" s="261" customFormat="1" ht="15" customHeight="1">
      <c r="A17" s="273">
        <v>112101</v>
      </c>
      <c r="B17" s="258" t="s">
        <v>451</v>
      </c>
      <c r="C17" s="259">
        <v>25074403</v>
      </c>
      <c r="D17" s="259">
        <v>3622.67</v>
      </c>
      <c r="E17" s="260"/>
    </row>
    <row r="18" spans="1:5" s="261" customFormat="1" ht="15" customHeight="1">
      <c r="A18" s="273">
        <v>1121011</v>
      </c>
      <c r="B18" s="258" t="s">
        <v>451</v>
      </c>
      <c r="C18" s="259">
        <v>25074403</v>
      </c>
      <c r="D18" s="259">
        <v>3622.67</v>
      </c>
      <c r="E18" s="260"/>
    </row>
    <row r="19" spans="1:5" s="261" customFormat="1" ht="15" customHeight="1">
      <c r="A19" s="273">
        <v>11210112</v>
      </c>
      <c r="B19" s="258" t="s">
        <v>452</v>
      </c>
      <c r="C19" s="259">
        <v>25074403</v>
      </c>
      <c r="D19" s="259">
        <v>3622.67</v>
      </c>
      <c r="E19" s="260"/>
    </row>
    <row r="20" spans="1:5" s="261" customFormat="1" ht="15" customHeight="1">
      <c r="A20" s="273">
        <v>1121011201</v>
      </c>
      <c r="B20" s="258" t="s">
        <v>453</v>
      </c>
      <c r="C20" s="259">
        <v>25074403</v>
      </c>
      <c r="D20" s="259">
        <v>3622.67</v>
      </c>
      <c r="E20" s="260"/>
    </row>
    <row r="21" spans="1:5" s="261" customFormat="1" ht="15" customHeight="1">
      <c r="A21" s="273">
        <v>11211</v>
      </c>
      <c r="B21" s="258" t="s">
        <v>454</v>
      </c>
      <c r="C21" s="259">
        <v>149835374</v>
      </c>
      <c r="D21" s="259">
        <v>21647.759999999998</v>
      </c>
      <c r="E21" s="260"/>
    </row>
    <row r="22" spans="1:5" s="261" customFormat="1" ht="15" customHeight="1">
      <c r="A22" s="273">
        <v>112111</v>
      </c>
      <c r="B22" s="258" t="s">
        <v>454</v>
      </c>
      <c r="C22" s="259">
        <v>149835374</v>
      </c>
      <c r="D22" s="259">
        <v>21647.759999999998</v>
      </c>
      <c r="E22" s="260"/>
    </row>
    <row r="23" spans="1:5" s="261" customFormat="1" ht="15" customHeight="1">
      <c r="A23" s="273">
        <v>1121111</v>
      </c>
      <c r="B23" s="258" t="s">
        <v>454</v>
      </c>
      <c r="C23" s="259">
        <v>149835374</v>
      </c>
      <c r="D23" s="259">
        <v>21647.759999999998</v>
      </c>
      <c r="E23" s="260"/>
    </row>
    <row r="24" spans="1:5" s="261" customFormat="1" ht="15" customHeight="1">
      <c r="A24" s="273">
        <v>11211111</v>
      </c>
      <c r="B24" s="258" t="s">
        <v>454</v>
      </c>
      <c r="C24" s="259">
        <v>149835374</v>
      </c>
      <c r="D24" s="259">
        <v>21647.759999999998</v>
      </c>
      <c r="E24" s="260"/>
    </row>
    <row r="25" spans="1:5" s="261" customFormat="1" ht="15" customHeight="1">
      <c r="A25" s="273">
        <v>1121111102</v>
      </c>
      <c r="B25" s="258" t="s">
        <v>229</v>
      </c>
      <c r="C25" s="259">
        <v>149835374</v>
      </c>
      <c r="D25" s="259">
        <v>21647.760000000002</v>
      </c>
      <c r="E25" s="260"/>
    </row>
    <row r="26" spans="1:5" s="261" customFormat="1" ht="15" customHeight="1">
      <c r="A26" s="273">
        <v>114</v>
      </c>
      <c r="B26" s="258" t="s">
        <v>81</v>
      </c>
      <c r="C26" s="259">
        <v>6349403051</v>
      </c>
      <c r="D26" s="259">
        <v>917342.3</v>
      </c>
      <c r="E26" s="260"/>
    </row>
    <row r="27" spans="1:5" s="261" customFormat="1" ht="15" customHeight="1">
      <c r="A27" s="273">
        <v>11402</v>
      </c>
      <c r="B27" s="258" t="s">
        <v>455</v>
      </c>
      <c r="C27" s="259">
        <v>6349403051</v>
      </c>
      <c r="D27" s="259">
        <v>917342.3</v>
      </c>
      <c r="E27" s="260"/>
    </row>
    <row r="28" spans="1:5" s="261" customFormat="1" ht="15" customHeight="1">
      <c r="A28" s="273">
        <v>114021</v>
      </c>
      <c r="B28" s="258" t="s">
        <v>456</v>
      </c>
      <c r="C28" s="259">
        <v>6349403051</v>
      </c>
      <c r="D28" s="259">
        <v>917342.3</v>
      </c>
      <c r="E28" s="260"/>
    </row>
    <row r="29" spans="1:5" s="261" customFormat="1" ht="15" customHeight="1">
      <c r="A29" s="273">
        <v>1140211</v>
      </c>
      <c r="B29" s="258" t="s">
        <v>457</v>
      </c>
      <c r="C29" s="259">
        <v>7000000000</v>
      </c>
      <c r="D29" s="259">
        <v>1011338.5500000003</v>
      </c>
      <c r="E29" s="260"/>
    </row>
    <row r="30" spans="1:5" s="261" customFormat="1" ht="15" customHeight="1">
      <c r="A30" s="273">
        <v>11402112</v>
      </c>
      <c r="B30" s="258" t="s">
        <v>458</v>
      </c>
      <c r="C30" s="259">
        <v>7000000000</v>
      </c>
      <c r="D30" s="259">
        <v>1011338.55</v>
      </c>
      <c r="E30" s="260"/>
    </row>
    <row r="31" spans="1:5" s="261" customFormat="1" ht="15" customHeight="1">
      <c r="A31" s="273">
        <v>1140211201</v>
      </c>
      <c r="B31" s="258" t="s">
        <v>459</v>
      </c>
      <c r="C31" s="259">
        <v>7000000000</v>
      </c>
      <c r="D31" s="259">
        <v>1011338.55</v>
      </c>
      <c r="E31" s="260"/>
    </row>
    <row r="32" spans="1:5" s="261" customFormat="1" ht="15" customHeight="1">
      <c r="A32" s="273">
        <v>1140219</v>
      </c>
      <c r="B32" s="258" t="s">
        <v>460</v>
      </c>
      <c r="C32" s="259">
        <v>-650596949</v>
      </c>
      <c r="D32" s="259">
        <v>-93996.25</v>
      </c>
      <c r="E32" s="260"/>
    </row>
    <row r="33" spans="1:5" s="261" customFormat="1" ht="15" customHeight="1">
      <c r="A33" s="273">
        <v>11402191</v>
      </c>
      <c r="B33" s="258" t="s">
        <v>461</v>
      </c>
      <c r="C33" s="259">
        <v>-650596949</v>
      </c>
      <c r="D33" s="259">
        <v>-93996.25</v>
      </c>
      <c r="E33" s="260"/>
    </row>
    <row r="34" spans="1:5" s="261" customFormat="1" ht="15" customHeight="1">
      <c r="A34" s="273">
        <v>1140219131</v>
      </c>
      <c r="B34" s="258" t="s">
        <v>462</v>
      </c>
      <c r="C34" s="259">
        <v>-650596949</v>
      </c>
      <c r="D34" s="259">
        <v>-93996.25</v>
      </c>
      <c r="E34" s="260"/>
    </row>
    <row r="35" spans="1:5" s="261" customFormat="1" ht="15" customHeight="1">
      <c r="A35" s="273">
        <v>119</v>
      </c>
      <c r="B35" s="258" t="s">
        <v>463</v>
      </c>
      <c r="C35" s="259">
        <v>34253533</v>
      </c>
      <c r="D35" s="259">
        <v>4915.33</v>
      </c>
      <c r="E35" s="260"/>
    </row>
    <row r="36" spans="1:5" s="261" customFormat="1" ht="15" customHeight="1">
      <c r="A36" s="273">
        <v>11901</v>
      </c>
      <c r="B36" s="258" t="s">
        <v>464</v>
      </c>
      <c r="C36" s="259">
        <v>34253533</v>
      </c>
      <c r="D36" s="259">
        <v>4915.33</v>
      </c>
      <c r="E36" s="260"/>
    </row>
    <row r="37" spans="1:5" s="261" customFormat="1" ht="15" customHeight="1">
      <c r="A37" s="273">
        <v>119011</v>
      </c>
      <c r="B37" s="258" t="s">
        <v>464</v>
      </c>
      <c r="C37" s="259">
        <v>34253533</v>
      </c>
      <c r="D37" s="259">
        <v>4915.33</v>
      </c>
      <c r="E37" s="260"/>
    </row>
    <row r="38" spans="1:5" s="261" customFormat="1" ht="15" customHeight="1">
      <c r="A38" s="273">
        <v>1190111</v>
      </c>
      <c r="B38" s="258" t="s">
        <v>464</v>
      </c>
      <c r="C38" s="259">
        <v>34253533</v>
      </c>
      <c r="D38" s="259">
        <v>4915.33</v>
      </c>
      <c r="E38" s="260"/>
    </row>
    <row r="39" spans="1:5" s="261" customFormat="1" ht="15" customHeight="1">
      <c r="A39" s="273">
        <v>11901114</v>
      </c>
      <c r="B39" s="258" t="s">
        <v>465</v>
      </c>
      <c r="C39" s="259">
        <v>34253533</v>
      </c>
      <c r="D39" s="259">
        <v>4915.33</v>
      </c>
      <c r="E39" s="260"/>
    </row>
    <row r="40" spans="1:5" s="261" customFormat="1" ht="15" customHeight="1">
      <c r="A40" s="273">
        <v>1190111403</v>
      </c>
      <c r="B40" s="258" t="s">
        <v>466</v>
      </c>
      <c r="C40" s="259">
        <v>34253533</v>
      </c>
      <c r="D40" s="259">
        <v>4915.33</v>
      </c>
      <c r="E40" s="260"/>
    </row>
    <row r="41" spans="1:5" s="261" customFormat="1" ht="15" customHeight="1">
      <c r="A41" s="273">
        <v>12</v>
      </c>
      <c r="B41" s="258" t="s">
        <v>7</v>
      </c>
      <c r="C41" s="259">
        <v>137069849</v>
      </c>
      <c r="D41" s="259">
        <v>19937.5</v>
      </c>
      <c r="E41" s="260"/>
    </row>
    <row r="42" spans="1:5" s="261" customFormat="1" ht="15" customHeight="1">
      <c r="A42" s="273">
        <v>128</v>
      </c>
      <c r="B42" s="258" t="s">
        <v>467</v>
      </c>
      <c r="C42" s="259">
        <v>137069849</v>
      </c>
      <c r="D42" s="259">
        <v>19937.5</v>
      </c>
      <c r="E42" s="260"/>
    </row>
    <row r="43" spans="1:5" s="261" customFormat="1" ht="15" customHeight="1">
      <c r="A43" s="273">
        <v>12801</v>
      </c>
      <c r="B43" s="258" t="s">
        <v>468</v>
      </c>
      <c r="C43" s="259">
        <v>137069849</v>
      </c>
      <c r="D43" s="259">
        <v>19937.5</v>
      </c>
      <c r="E43" s="260"/>
    </row>
    <row r="44" spans="1:5" s="261" customFormat="1" ht="15" customHeight="1">
      <c r="A44" s="273">
        <v>128011</v>
      </c>
      <c r="B44" s="258" t="s">
        <v>468</v>
      </c>
      <c r="C44" s="259">
        <v>137069849</v>
      </c>
      <c r="D44" s="259">
        <v>19937.5</v>
      </c>
      <c r="E44" s="260"/>
    </row>
    <row r="45" spans="1:5" s="261" customFormat="1" ht="15" customHeight="1">
      <c r="A45" s="273">
        <v>1280112</v>
      </c>
      <c r="B45" s="258" t="s">
        <v>469</v>
      </c>
      <c r="C45" s="259">
        <v>137069849</v>
      </c>
      <c r="D45" s="259">
        <v>19937.5</v>
      </c>
      <c r="E45" s="260"/>
    </row>
    <row r="46" spans="1:5" s="261" customFormat="1" ht="15" customHeight="1">
      <c r="A46" s="273">
        <v>12801121</v>
      </c>
      <c r="B46" s="258" t="s">
        <v>470</v>
      </c>
      <c r="C46" s="259">
        <v>137069849</v>
      </c>
      <c r="D46" s="259">
        <v>19937.5</v>
      </c>
      <c r="E46" s="260"/>
    </row>
    <row r="47" spans="1:5" s="261" customFormat="1" ht="15" customHeight="1">
      <c r="A47" s="273">
        <v>1280112103</v>
      </c>
      <c r="B47" s="258" t="s">
        <v>471</v>
      </c>
      <c r="C47" s="259">
        <v>137069849</v>
      </c>
      <c r="D47" s="259">
        <v>19937.5</v>
      </c>
      <c r="E47" s="260"/>
    </row>
    <row r="48" spans="1:5" s="261" customFormat="1" ht="15" customHeight="1">
      <c r="A48" s="273">
        <v>2</v>
      </c>
      <c r="B48" s="258" t="s">
        <v>8</v>
      </c>
      <c r="C48" s="259">
        <v>146038799</v>
      </c>
      <c r="D48" s="259">
        <v>21063.350000000093</v>
      </c>
      <c r="E48" s="260"/>
    </row>
    <row r="49" spans="1:5" s="261" customFormat="1" ht="15" customHeight="1">
      <c r="A49" s="273">
        <v>21</v>
      </c>
      <c r="B49" s="258" t="s">
        <v>9</v>
      </c>
      <c r="C49" s="259">
        <v>146038799</v>
      </c>
      <c r="D49" s="259">
        <v>21063.350000000093</v>
      </c>
      <c r="E49" s="260"/>
    </row>
    <row r="50" spans="1:5" s="261" customFormat="1" ht="15" customHeight="1">
      <c r="A50" s="273">
        <v>211</v>
      </c>
      <c r="B50" s="258" t="s">
        <v>472</v>
      </c>
      <c r="C50" s="259">
        <v>56425128</v>
      </c>
      <c r="D50" s="259">
        <v>8143.8000000000457</v>
      </c>
      <c r="E50" s="260"/>
    </row>
    <row r="51" spans="1:5" s="261" customFormat="1" ht="15" customHeight="1">
      <c r="A51" s="273">
        <v>21101</v>
      </c>
      <c r="B51" s="258" t="s">
        <v>473</v>
      </c>
      <c r="C51" s="259">
        <v>56425128</v>
      </c>
      <c r="D51" s="259">
        <v>8143.8000000000457</v>
      </c>
      <c r="E51" s="260"/>
    </row>
    <row r="52" spans="1:5" s="261" customFormat="1" ht="15" customHeight="1">
      <c r="A52" s="273">
        <v>211012</v>
      </c>
      <c r="B52" s="258" t="s">
        <v>474</v>
      </c>
      <c r="C52" s="259">
        <v>13093220</v>
      </c>
      <c r="D52" s="259">
        <v>1892.3200000000652</v>
      </c>
      <c r="E52" s="260"/>
    </row>
    <row r="53" spans="1:5" s="261" customFormat="1" ht="15" customHeight="1">
      <c r="A53" s="273">
        <v>2110121</v>
      </c>
      <c r="B53" s="258" t="s">
        <v>474</v>
      </c>
      <c r="C53" s="259">
        <v>13093220</v>
      </c>
      <c r="D53" s="259">
        <v>1892.3200000000652</v>
      </c>
      <c r="E53" s="260"/>
    </row>
    <row r="54" spans="1:5" s="261" customFormat="1" ht="15" customHeight="1">
      <c r="A54" s="273">
        <v>21101211</v>
      </c>
      <c r="B54" s="258" t="s">
        <v>474</v>
      </c>
      <c r="C54" s="259">
        <v>13093220</v>
      </c>
      <c r="D54" s="259">
        <v>1892.3200000000652</v>
      </c>
      <c r="E54" s="260"/>
    </row>
    <row r="55" spans="1:5" s="261" customFormat="1" ht="15" customHeight="1">
      <c r="A55" s="273">
        <v>2110121101</v>
      </c>
      <c r="B55" s="258" t="s">
        <v>474</v>
      </c>
      <c r="C55" s="259">
        <v>1695763</v>
      </c>
      <c r="D55" s="259">
        <v>244.64999999990687</v>
      </c>
      <c r="E55" s="260"/>
    </row>
    <row r="56" spans="1:5" s="261" customFormat="1" ht="15" customHeight="1">
      <c r="A56" s="258">
        <v>2110121104</v>
      </c>
      <c r="B56" s="258" t="s">
        <v>475</v>
      </c>
      <c r="C56" s="259">
        <v>11397457</v>
      </c>
      <c r="D56" s="259">
        <v>1647.67</v>
      </c>
      <c r="E56" s="260"/>
    </row>
    <row r="57" spans="1:5" s="261" customFormat="1" ht="15" customHeight="1">
      <c r="A57" s="273">
        <v>211015</v>
      </c>
      <c r="B57" s="258" t="s">
        <v>476</v>
      </c>
      <c r="C57" s="259">
        <v>43331908</v>
      </c>
      <c r="D57" s="259">
        <v>6251.4799999999959</v>
      </c>
      <c r="E57" s="260"/>
    </row>
    <row r="58" spans="1:5" s="261" customFormat="1" ht="15" customHeight="1">
      <c r="A58" s="273">
        <v>2110151</v>
      </c>
      <c r="B58" s="258" t="s">
        <v>476</v>
      </c>
      <c r="C58" s="259">
        <v>43331908</v>
      </c>
      <c r="D58" s="259">
        <v>6251.4799999999959</v>
      </c>
      <c r="E58" s="260"/>
    </row>
    <row r="59" spans="1:5" s="261" customFormat="1" ht="15" customHeight="1">
      <c r="A59" s="273">
        <v>21101511</v>
      </c>
      <c r="B59" s="258" t="s">
        <v>476</v>
      </c>
      <c r="C59" s="259">
        <v>43331908</v>
      </c>
      <c r="D59" s="259">
        <v>6251.4799999999959</v>
      </c>
      <c r="E59" s="260"/>
    </row>
    <row r="60" spans="1:5" s="261" customFormat="1" ht="15" customHeight="1">
      <c r="A60" s="273">
        <v>2110151101</v>
      </c>
      <c r="B60" s="258" t="s">
        <v>477</v>
      </c>
      <c r="C60" s="259">
        <v>1327200</v>
      </c>
      <c r="D60" s="259">
        <v>191.48000000000002</v>
      </c>
      <c r="E60" s="260"/>
    </row>
    <row r="61" spans="1:5" s="261" customFormat="1" ht="15" customHeight="1">
      <c r="A61" s="273">
        <v>2110151103</v>
      </c>
      <c r="B61" s="258" t="s">
        <v>478</v>
      </c>
      <c r="C61" s="259">
        <v>42004708</v>
      </c>
      <c r="D61" s="259">
        <v>6060</v>
      </c>
      <c r="E61" s="260"/>
    </row>
    <row r="62" spans="1:5" s="261" customFormat="1" ht="15" customHeight="1">
      <c r="A62" s="273">
        <v>214</v>
      </c>
      <c r="B62" s="258" t="s">
        <v>315</v>
      </c>
      <c r="C62" s="259">
        <v>89613671</v>
      </c>
      <c r="D62" s="259">
        <v>12919.550000000003</v>
      </c>
      <c r="E62" s="260"/>
    </row>
    <row r="63" spans="1:5" s="261" customFormat="1" ht="15" customHeight="1">
      <c r="A63" s="273">
        <v>21401</v>
      </c>
      <c r="B63" s="258" t="s">
        <v>479</v>
      </c>
      <c r="C63" s="259">
        <v>52335586</v>
      </c>
      <c r="D63" s="259">
        <v>7550.4399999999987</v>
      </c>
      <c r="E63" s="260"/>
    </row>
    <row r="64" spans="1:5" s="261" customFormat="1" ht="15" customHeight="1">
      <c r="A64" s="273">
        <v>214011</v>
      </c>
      <c r="B64" s="258" t="s">
        <v>479</v>
      </c>
      <c r="C64" s="259">
        <v>52335586</v>
      </c>
      <c r="D64" s="259">
        <v>7550.4399999999987</v>
      </c>
      <c r="E64" s="260"/>
    </row>
    <row r="65" spans="1:5" s="261" customFormat="1" ht="15" customHeight="1">
      <c r="A65" s="273">
        <v>2140111</v>
      </c>
      <c r="B65" s="258" t="s">
        <v>479</v>
      </c>
      <c r="C65" s="259">
        <v>52335586</v>
      </c>
      <c r="D65" s="259">
        <v>7550.4399999999987</v>
      </c>
      <c r="E65" s="260"/>
    </row>
    <row r="66" spans="1:5" s="261" customFormat="1" ht="15" customHeight="1">
      <c r="A66" s="273">
        <v>21401111</v>
      </c>
      <c r="B66" s="258" t="s">
        <v>480</v>
      </c>
      <c r="C66" s="259">
        <v>52335586</v>
      </c>
      <c r="D66" s="259">
        <v>7550.4399999999987</v>
      </c>
      <c r="E66" s="260"/>
    </row>
    <row r="67" spans="1:5" s="261" customFormat="1" ht="15" customHeight="1">
      <c r="A67" s="273">
        <v>2140111101</v>
      </c>
      <c r="B67" s="258" t="s">
        <v>316</v>
      </c>
      <c r="C67" s="259">
        <v>12602660</v>
      </c>
      <c r="D67" s="259">
        <v>1818.1799999999996</v>
      </c>
      <c r="E67" s="260"/>
    </row>
    <row r="68" spans="1:5" s="261" customFormat="1" ht="15" customHeight="1">
      <c r="A68" s="273">
        <v>2140111103</v>
      </c>
      <c r="B68" s="258" t="s">
        <v>481</v>
      </c>
      <c r="C68" s="259">
        <v>10934157</v>
      </c>
      <c r="D68" s="259">
        <v>1577.4699999999996</v>
      </c>
      <c r="E68" s="260"/>
    </row>
    <row r="69" spans="1:5" s="261" customFormat="1" ht="15" customHeight="1">
      <c r="A69" s="273">
        <v>2140111105</v>
      </c>
      <c r="B69" s="258" t="s">
        <v>482</v>
      </c>
      <c r="C69" s="259">
        <v>9975222</v>
      </c>
      <c r="D69" s="259">
        <v>1439.1200000000001</v>
      </c>
      <c r="E69" s="260"/>
    </row>
    <row r="70" spans="1:5" s="261" customFormat="1" ht="15" customHeight="1">
      <c r="A70" s="273">
        <v>2140111111</v>
      </c>
      <c r="B70" s="258" t="s">
        <v>483</v>
      </c>
      <c r="C70" s="259">
        <v>9965697</v>
      </c>
      <c r="D70" s="259">
        <v>1437.75</v>
      </c>
      <c r="E70" s="260"/>
    </row>
    <row r="71" spans="1:5" s="261" customFormat="1" ht="15" customHeight="1">
      <c r="A71" s="273">
        <v>2140111112</v>
      </c>
      <c r="B71" s="258" t="s">
        <v>484</v>
      </c>
      <c r="C71" s="259">
        <v>8857850</v>
      </c>
      <c r="D71" s="259">
        <v>1277.9199999999998</v>
      </c>
      <c r="E71" s="260"/>
    </row>
    <row r="72" spans="1:5" s="261" customFormat="1" ht="15" customHeight="1">
      <c r="A72" s="273">
        <v>21402</v>
      </c>
      <c r="B72" s="258" t="s">
        <v>485</v>
      </c>
      <c r="C72" s="259">
        <v>26921921</v>
      </c>
      <c r="D72" s="259">
        <v>3884.0200000000004</v>
      </c>
      <c r="E72" s="260"/>
    </row>
    <row r="73" spans="1:5" s="261" customFormat="1" ht="15" customHeight="1">
      <c r="A73" s="273">
        <v>214021</v>
      </c>
      <c r="B73" s="258" t="s">
        <v>485</v>
      </c>
      <c r="C73" s="259">
        <v>26921921</v>
      </c>
      <c r="D73" s="259">
        <v>3884.0200000000004</v>
      </c>
      <c r="E73" s="260"/>
    </row>
    <row r="74" spans="1:5" s="261" customFormat="1" ht="15" customHeight="1">
      <c r="A74" s="273">
        <v>2140211</v>
      </c>
      <c r="B74" s="258" t="s">
        <v>485</v>
      </c>
      <c r="C74" s="259">
        <v>26921921</v>
      </c>
      <c r="D74" s="259">
        <v>3884.0200000000004</v>
      </c>
      <c r="E74" s="260"/>
    </row>
    <row r="75" spans="1:5" s="261" customFormat="1" ht="15" customHeight="1">
      <c r="A75" s="273">
        <v>21402111</v>
      </c>
      <c r="B75" s="258" t="s">
        <v>485</v>
      </c>
      <c r="C75" s="259">
        <v>26921921</v>
      </c>
      <c r="D75" s="259">
        <v>3884.0200000000004</v>
      </c>
      <c r="E75" s="260"/>
    </row>
    <row r="76" spans="1:5" s="261" customFormat="1" ht="15" customHeight="1">
      <c r="A76" s="273">
        <v>2140211105</v>
      </c>
      <c r="B76" s="258" t="s">
        <v>486</v>
      </c>
      <c r="C76" s="259">
        <v>13308672</v>
      </c>
      <c r="D76" s="259">
        <v>1920.0399999999993</v>
      </c>
      <c r="E76" s="260"/>
    </row>
    <row r="77" spans="1:5" s="261" customFormat="1" ht="15" customHeight="1">
      <c r="A77" s="273">
        <v>2140211106</v>
      </c>
      <c r="B77" s="258" t="s">
        <v>487</v>
      </c>
      <c r="C77" s="259">
        <v>13613249</v>
      </c>
      <c r="D77" s="259">
        <v>1963.9799999999998</v>
      </c>
      <c r="E77" s="260"/>
    </row>
    <row r="78" spans="1:5" s="261" customFormat="1" ht="15" customHeight="1">
      <c r="A78" s="273">
        <v>21403</v>
      </c>
      <c r="B78" s="258" t="s">
        <v>488</v>
      </c>
      <c r="C78" s="259">
        <v>10356164</v>
      </c>
      <c r="D78" s="259">
        <v>1485.09</v>
      </c>
      <c r="E78" s="260"/>
    </row>
    <row r="79" spans="1:5" s="261" customFormat="1" ht="15" customHeight="1">
      <c r="A79" s="273">
        <v>214031</v>
      </c>
      <c r="B79" s="258" t="s">
        <v>489</v>
      </c>
      <c r="C79" s="259">
        <v>10356164</v>
      </c>
      <c r="D79" s="259">
        <v>1485.09</v>
      </c>
      <c r="E79" s="260"/>
    </row>
    <row r="80" spans="1:5" s="261" customFormat="1" ht="15" customHeight="1">
      <c r="A80" s="273">
        <v>2140311</v>
      </c>
      <c r="B80" s="258" t="s">
        <v>489</v>
      </c>
      <c r="C80" s="259">
        <v>10356164</v>
      </c>
      <c r="D80" s="259">
        <v>1485.09</v>
      </c>
      <c r="E80" s="260"/>
    </row>
    <row r="81" spans="1:5" s="261" customFormat="1" ht="15" customHeight="1">
      <c r="A81" s="273">
        <v>21403111</v>
      </c>
      <c r="B81" s="258" t="s">
        <v>489</v>
      </c>
      <c r="C81" s="259">
        <v>10356164</v>
      </c>
      <c r="D81" s="259">
        <v>1485.09</v>
      </c>
      <c r="E81" s="260"/>
    </row>
    <row r="82" spans="1:5" s="261" customFormat="1" ht="15" customHeight="1">
      <c r="A82" s="273">
        <v>2140311197</v>
      </c>
      <c r="B82" s="258" t="s">
        <v>490</v>
      </c>
      <c r="C82" s="259">
        <v>10356164</v>
      </c>
      <c r="D82" s="259">
        <v>1485.09</v>
      </c>
      <c r="E82" s="260"/>
    </row>
    <row r="83" spans="1:5" s="261" customFormat="1" ht="15" customHeight="1">
      <c r="A83" s="273">
        <v>3</v>
      </c>
      <c r="B83" s="258" t="s">
        <v>19</v>
      </c>
      <c r="C83" s="259">
        <v>7229367988</v>
      </c>
      <c r="D83" s="259">
        <v>1044613.37</v>
      </c>
      <c r="E83" s="260"/>
    </row>
    <row r="84" spans="1:5" s="261" customFormat="1" ht="15" customHeight="1">
      <c r="A84" s="273">
        <v>30</v>
      </c>
      <c r="B84" s="258" t="s">
        <v>491</v>
      </c>
      <c r="C84" s="259">
        <v>9000000000</v>
      </c>
      <c r="D84" s="259">
        <v>1298549.3</v>
      </c>
      <c r="E84" s="260"/>
    </row>
    <row r="85" spans="1:5" s="261" customFormat="1" ht="15" customHeight="1">
      <c r="A85" s="273">
        <v>301</v>
      </c>
      <c r="B85" s="258" t="s">
        <v>492</v>
      </c>
      <c r="C85" s="259">
        <v>9000000000</v>
      </c>
      <c r="D85" s="259">
        <v>1298549.3</v>
      </c>
      <c r="E85" s="260"/>
    </row>
    <row r="86" spans="1:5" s="261" customFormat="1" ht="15" customHeight="1">
      <c r="A86" s="273">
        <v>3011</v>
      </c>
      <c r="B86" s="258" t="s">
        <v>492</v>
      </c>
      <c r="C86" s="259">
        <v>9000000000</v>
      </c>
      <c r="D86" s="259">
        <v>1298549.3</v>
      </c>
      <c r="E86" s="260"/>
    </row>
    <row r="87" spans="1:5" s="261" customFormat="1" ht="15" customHeight="1">
      <c r="A87" s="273">
        <v>30111</v>
      </c>
      <c r="B87" s="258" t="s">
        <v>492</v>
      </c>
      <c r="C87" s="259">
        <v>9000000000</v>
      </c>
      <c r="D87" s="259">
        <v>1298549.3</v>
      </c>
      <c r="E87" s="260"/>
    </row>
    <row r="88" spans="1:5" s="261" customFormat="1" ht="15" customHeight="1">
      <c r="A88" s="273">
        <v>301112</v>
      </c>
      <c r="B88" s="258" t="s">
        <v>317</v>
      </c>
      <c r="C88" s="259">
        <v>9000000000</v>
      </c>
      <c r="D88" s="259">
        <v>1298549.3</v>
      </c>
      <c r="E88" s="260"/>
    </row>
    <row r="89" spans="1:5" s="261" customFormat="1" ht="15" customHeight="1">
      <c r="A89" s="273">
        <v>3011121</v>
      </c>
      <c r="B89" s="258" t="s">
        <v>317</v>
      </c>
      <c r="C89" s="259">
        <v>9000000000</v>
      </c>
      <c r="D89" s="259">
        <v>1298549.3</v>
      </c>
      <c r="E89" s="260"/>
    </row>
    <row r="90" spans="1:5" s="261" customFormat="1" ht="15" customHeight="1">
      <c r="A90" s="273">
        <v>30111211</v>
      </c>
      <c r="B90" s="258" t="s">
        <v>317</v>
      </c>
      <c r="C90" s="259">
        <v>9000000000</v>
      </c>
      <c r="D90" s="259">
        <v>1298549.3</v>
      </c>
      <c r="E90" s="260"/>
    </row>
    <row r="91" spans="1:5" s="261" customFormat="1" ht="15" customHeight="1">
      <c r="A91" s="273">
        <v>3011121101</v>
      </c>
      <c r="B91" s="258" t="s">
        <v>493</v>
      </c>
      <c r="C91" s="259">
        <v>9000000000</v>
      </c>
      <c r="D91" s="259">
        <v>1298549.3</v>
      </c>
      <c r="E91" s="260"/>
    </row>
    <row r="92" spans="1:5" s="261" customFormat="1" ht="15" customHeight="1">
      <c r="A92" s="273">
        <v>303</v>
      </c>
      <c r="B92" s="258" t="s">
        <v>53</v>
      </c>
      <c r="C92" s="259">
        <v>-1770632012</v>
      </c>
      <c r="D92" s="259">
        <v>-253935.93</v>
      </c>
      <c r="E92" s="260"/>
    </row>
    <row r="93" spans="1:5" s="261" customFormat="1" ht="15" customHeight="1">
      <c r="A93" s="273">
        <v>3031</v>
      </c>
      <c r="B93" s="258" t="s">
        <v>494</v>
      </c>
      <c r="C93" s="259">
        <v>-1770632012</v>
      </c>
      <c r="D93" s="259">
        <v>-253935.93</v>
      </c>
      <c r="E93" s="260"/>
    </row>
    <row r="94" spans="1:5" s="261" customFormat="1" ht="15" customHeight="1">
      <c r="A94" s="273">
        <v>30311</v>
      </c>
      <c r="B94" s="258" t="s">
        <v>494</v>
      </c>
      <c r="C94" s="259">
        <v>-1770632012</v>
      </c>
      <c r="D94" s="259">
        <v>-253935.93</v>
      </c>
      <c r="E94" s="260"/>
    </row>
    <row r="95" spans="1:5" s="261" customFormat="1" ht="15" customHeight="1">
      <c r="A95" s="273">
        <v>303111</v>
      </c>
      <c r="B95" s="258" t="s">
        <v>494</v>
      </c>
      <c r="C95" s="259">
        <v>-1770632012</v>
      </c>
      <c r="D95" s="259">
        <v>-253935.93</v>
      </c>
      <c r="E95" s="260"/>
    </row>
    <row r="96" spans="1:5" s="261" customFormat="1" ht="15" customHeight="1">
      <c r="A96" s="273">
        <v>3031111</v>
      </c>
      <c r="B96" s="258" t="s">
        <v>494</v>
      </c>
      <c r="C96" s="259">
        <v>-1770632012</v>
      </c>
      <c r="D96" s="259">
        <v>-253935.93</v>
      </c>
      <c r="E96" s="260"/>
    </row>
    <row r="97" spans="1:5" s="261" customFormat="1" ht="15" customHeight="1">
      <c r="A97" s="273">
        <v>30311111</v>
      </c>
      <c r="B97" s="258" t="s">
        <v>494</v>
      </c>
      <c r="C97" s="259">
        <v>-1770632012</v>
      </c>
      <c r="D97" s="259">
        <v>-253935.93</v>
      </c>
      <c r="E97" s="260"/>
    </row>
    <row r="98" spans="1:5" s="261" customFormat="1" ht="15" customHeight="1">
      <c r="A98" s="273">
        <v>3031111101</v>
      </c>
      <c r="B98" s="258" t="s">
        <v>303</v>
      </c>
      <c r="C98" s="259">
        <v>-576412791</v>
      </c>
      <c r="D98" s="259">
        <v>-72534.100000000006</v>
      </c>
      <c r="E98" s="260"/>
    </row>
    <row r="99" spans="1:5" s="261" customFormat="1" ht="15" customHeight="1">
      <c r="A99" s="273">
        <v>3031111102</v>
      </c>
      <c r="B99" s="258" t="s">
        <v>495</v>
      </c>
      <c r="C99" s="259">
        <v>-1194219221</v>
      </c>
      <c r="D99" s="259">
        <v>-181401.83</v>
      </c>
      <c r="E99" s="260"/>
    </row>
    <row r="100" spans="1:5" s="261" customFormat="1" ht="15" customHeight="1">
      <c r="A100" s="274"/>
      <c r="B100" s="256"/>
      <c r="C100" s="256"/>
      <c r="D100" s="262"/>
    </row>
    <row r="101" spans="1:5" s="261" customFormat="1" ht="15" customHeight="1">
      <c r="A101" s="274"/>
      <c r="B101" s="256"/>
      <c r="C101" s="256"/>
      <c r="D101" s="262"/>
    </row>
    <row r="102" spans="1:5" s="261" customFormat="1" ht="15" customHeight="1">
      <c r="A102" s="273">
        <v>4</v>
      </c>
      <c r="B102" s="258" t="s">
        <v>69</v>
      </c>
      <c r="C102" s="259">
        <v>94677609</v>
      </c>
      <c r="D102" s="259">
        <v>91027.579999999958</v>
      </c>
      <c r="E102" s="260"/>
    </row>
    <row r="103" spans="1:5" s="261" customFormat="1" ht="15" customHeight="1">
      <c r="A103" s="273">
        <v>41</v>
      </c>
      <c r="B103" s="258" t="s">
        <v>13</v>
      </c>
      <c r="C103" s="259">
        <v>88043484</v>
      </c>
      <c r="D103" s="259">
        <v>12650.339999999967</v>
      </c>
      <c r="E103" s="260"/>
    </row>
    <row r="104" spans="1:5" s="261" customFormat="1" ht="15" customHeight="1">
      <c r="A104" s="273">
        <v>412</v>
      </c>
      <c r="B104" s="258" t="s">
        <v>496</v>
      </c>
      <c r="C104" s="259">
        <v>32511366</v>
      </c>
      <c r="D104" s="259">
        <v>4668.41</v>
      </c>
      <c r="E104" s="260"/>
    </row>
    <row r="105" spans="1:5" s="261" customFormat="1" ht="15" customHeight="1">
      <c r="A105" s="273">
        <v>41201</v>
      </c>
      <c r="B105" s="258" t="s">
        <v>496</v>
      </c>
      <c r="C105" s="259">
        <v>32511366</v>
      </c>
      <c r="D105" s="259">
        <v>4668.41</v>
      </c>
      <c r="E105" s="260"/>
    </row>
    <row r="106" spans="1:5" s="261" customFormat="1" ht="15" customHeight="1">
      <c r="A106" s="273">
        <v>412011</v>
      </c>
      <c r="B106" s="258" t="s">
        <v>496</v>
      </c>
      <c r="C106" s="259">
        <v>32511366</v>
      </c>
      <c r="D106" s="259">
        <v>4668.41</v>
      </c>
      <c r="E106" s="260"/>
    </row>
    <row r="107" spans="1:5" s="261" customFormat="1" ht="15" customHeight="1">
      <c r="A107" s="273">
        <v>4120113</v>
      </c>
      <c r="B107" s="258" t="s">
        <v>497</v>
      </c>
      <c r="C107" s="259">
        <v>32511366</v>
      </c>
      <c r="D107" s="259">
        <v>4668.41</v>
      </c>
      <c r="E107" s="260"/>
    </row>
    <row r="108" spans="1:5" s="261" customFormat="1" ht="15" customHeight="1">
      <c r="A108" s="273">
        <v>41201131</v>
      </c>
      <c r="B108" s="258" t="s">
        <v>498</v>
      </c>
      <c r="C108" s="259">
        <v>32511366</v>
      </c>
      <c r="D108" s="259">
        <v>4668.41</v>
      </c>
      <c r="E108" s="260"/>
    </row>
    <row r="109" spans="1:5" s="633" customFormat="1" ht="15" customHeight="1">
      <c r="A109" s="630">
        <v>4120113101</v>
      </c>
      <c r="B109" s="631" t="s">
        <v>499</v>
      </c>
      <c r="C109" s="632">
        <v>32511366</v>
      </c>
      <c r="D109" s="632">
        <v>4668.41</v>
      </c>
      <c r="E109" s="632"/>
    </row>
    <row r="110" spans="1:5" s="261" customFormat="1" ht="15" customHeight="1">
      <c r="A110" s="273">
        <v>413</v>
      </c>
      <c r="B110" s="258" t="s">
        <v>500</v>
      </c>
      <c r="C110" s="259">
        <v>55532118</v>
      </c>
      <c r="D110" s="259">
        <v>7981.93</v>
      </c>
      <c r="E110" s="260"/>
    </row>
    <row r="111" spans="1:5" s="261" customFormat="1" ht="15" customHeight="1">
      <c r="A111" s="273">
        <v>41301</v>
      </c>
      <c r="B111" s="258" t="s">
        <v>501</v>
      </c>
      <c r="C111" s="259">
        <v>55532118</v>
      </c>
      <c r="D111" s="259">
        <v>7981.93</v>
      </c>
      <c r="E111" s="260"/>
    </row>
    <row r="112" spans="1:5" s="261" customFormat="1" ht="15" customHeight="1">
      <c r="A112" s="273">
        <v>413011</v>
      </c>
      <c r="B112" s="258" t="s">
        <v>501</v>
      </c>
      <c r="C112" s="259">
        <v>55532118</v>
      </c>
      <c r="D112" s="259">
        <v>7981.93</v>
      </c>
      <c r="E112" s="260"/>
    </row>
    <row r="113" spans="1:5" s="261" customFormat="1" ht="15" customHeight="1">
      <c r="A113" s="273">
        <v>4130111</v>
      </c>
      <c r="B113" s="258" t="s">
        <v>501</v>
      </c>
      <c r="C113" s="259">
        <v>20826370</v>
      </c>
      <c r="D113" s="259">
        <v>2995.39</v>
      </c>
      <c r="E113" s="260"/>
    </row>
    <row r="114" spans="1:5" s="261" customFormat="1" ht="15" customHeight="1">
      <c r="A114" s="273">
        <v>41301111</v>
      </c>
      <c r="B114" s="258" t="s">
        <v>501</v>
      </c>
      <c r="C114" s="259">
        <v>20826370</v>
      </c>
      <c r="D114" s="259">
        <v>2995.39</v>
      </c>
      <c r="E114" s="260"/>
    </row>
    <row r="115" spans="1:5" s="261" customFormat="1" ht="15" customHeight="1">
      <c r="A115" s="273">
        <v>4130111129</v>
      </c>
      <c r="B115" s="258" t="s">
        <v>502</v>
      </c>
      <c r="C115" s="259">
        <v>20826370</v>
      </c>
      <c r="D115" s="259">
        <v>2995.39</v>
      </c>
      <c r="E115" s="260"/>
    </row>
    <row r="116" spans="1:5" s="261" customFormat="1" ht="15" customHeight="1">
      <c r="A116" s="273">
        <v>4130112</v>
      </c>
      <c r="B116" s="258" t="s">
        <v>503</v>
      </c>
      <c r="C116" s="259">
        <v>34705748</v>
      </c>
      <c r="D116" s="259">
        <v>4986.54</v>
      </c>
      <c r="E116" s="260"/>
    </row>
    <row r="117" spans="1:5" s="261" customFormat="1" ht="15" customHeight="1">
      <c r="A117" s="273">
        <v>41301121</v>
      </c>
      <c r="B117" s="258" t="s">
        <v>504</v>
      </c>
      <c r="C117" s="259">
        <v>34705748</v>
      </c>
      <c r="D117" s="259">
        <v>4986.54</v>
      </c>
      <c r="E117" s="260"/>
    </row>
    <row r="118" spans="1:5" s="261" customFormat="1" ht="15" customHeight="1">
      <c r="A118" s="273">
        <v>4130112131</v>
      </c>
      <c r="B118" s="258" t="s">
        <v>459</v>
      </c>
      <c r="C118" s="259">
        <v>34705748</v>
      </c>
      <c r="D118" s="259">
        <v>4986.54</v>
      </c>
      <c r="E118" s="260"/>
    </row>
    <row r="119" spans="1:5" s="261" customFormat="1" ht="15" customHeight="1">
      <c r="A119" s="273">
        <v>42</v>
      </c>
      <c r="B119" s="258" t="s">
        <v>85</v>
      </c>
      <c r="C119" s="259">
        <v>6560875</v>
      </c>
      <c r="D119" s="259">
        <v>78363.509999999995</v>
      </c>
      <c r="E119" s="260"/>
    </row>
    <row r="120" spans="1:5" s="261" customFormat="1" ht="15" customHeight="1">
      <c r="A120" s="273">
        <v>421</v>
      </c>
      <c r="B120" s="258" t="s">
        <v>505</v>
      </c>
      <c r="C120" s="259">
        <v>121637</v>
      </c>
      <c r="D120" s="259">
        <v>17.29</v>
      </c>
      <c r="E120" s="260"/>
    </row>
    <row r="121" spans="1:5" s="261" customFormat="1" ht="15" customHeight="1">
      <c r="A121" s="273">
        <v>42101</v>
      </c>
      <c r="B121" s="258" t="s">
        <v>505</v>
      </c>
      <c r="C121" s="259">
        <v>121637</v>
      </c>
      <c r="D121" s="259">
        <v>17.29</v>
      </c>
      <c r="E121" s="260"/>
    </row>
    <row r="122" spans="1:5" s="261" customFormat="1" ht="15" customHeight="1">
      <c r="A122" s="273">
        <v>421011</v>
      </c>
      <c r="B122" s="258" t="s">
        <v>505</v>
      </c>
      <c r="C122" s="259">
        <v>121637</v>
      </c>
      <c r="D122" s="259">
        <v>17.29</v>
      </c>
      <c r="E122" s="260"/>
    </row>
    <row r="123" spans="1:5" s="261" customFormat="1" ht="15" customHeight="1">
      <c r="A123" s="273">
        <v>4210111</v>
      </c>
      <c r="B123" s="258" t="s">
        <v>505</v>
      </c>
      <c r="C123" s="259">
        <v>121637</v>
      </c>
      <c r="D123" s="259">
        <v>17.29</v>
      </c>
      <c r="E123" s="260"/>
    </row>
    <row r="124" spans="1:5" s="261" customFormat="1" ht="15" customHeight="1">
      <c r="A124" s="273">
        <v>42101111</v>
      </c>
      <c r="B124" s="258" t="s">
        <v>506</v>
      </c>
      <c r="C124" s="259">
        <v>121637</v>
      </c>
      <c r="D124" s="259">
        <v>17.29</v>
      </c>
      <c r="E124" s="260"/>
    </row>
    <row r="125" spans="1:5" s="633" customFormat="1" ht="15" customHeight="1">
      <c r="A125" s="630">
        <v>4210111101</v>
      </c>
      <c r="B125" s="631" t="s">
        <v>506</v>
      </c>
      <c r="C125" s="632">
        <v>121637</v>
      </c>
      <c r="D125" s="632">
        <v>17.29</v>
      </c>
      <c r="E125" s="632"/>
    </row>
    <row r="126" spans="1:5" s="261" customFormat="1" ht="15" customHeight="1">
      <c r="A126" s="273">
        <v>422</v>
      </c>
      <c r="B126" s="258" t="s">
        <v>157</v>
      </c>
      <c r="C126" s="259">
        <v>6439238</v>
      </c>
      <c r="D126" s="259">
        <v>78346.22</v>
      </c>
      <c r="E126" s="260"/>
    </row>
    <row r="127" spans="1:5" s="261" customFormat="1" ht="15" customHeight="1">
      <c r="A127" s="273">
        <v>42201</v>
      </c>
      <c r="B127" s="258" t="s">
        <v>157</v>
      </c>
      <c r="C127" s="259">
        <v>6439238</v>
      </c>
      <c r="D127" s="259">
        <v>78346.22</v>
      </c>
      <c r="E127" s="260"/>
    </row>
    <row r="128" spans="1:5" s="261" customFormat="1" ht="15" customHeight="1">
      <c r="A128" s="273">
        <v>422011</v>
      </c>
      <c r="B128" s="258" t="s">
        <v>157</v>
      </c>
      <c r="C128" s="259">
        <v>6439238</v>
      </c>
      <c r="D128" s="259">
        <v>78346.22</v>
      </c>
      <c r="E128" s="260"/>
    </row>
    <row r="129" spans="1:5" s="261" customFormat="1" ht="15" customHeight="1">
      <c r="A129" s="273">
        <v>4220111</v>
      </c>
      <c r="B129" s="258" t="s">
        <v>157</v>
      </c>
      <c r="C129" s="259">
        <v>6439238</v>
      </c>
      <c r="D129" s="259">
        <v>78346.22</v>
      </c>
      <c r="E129" s="260"/>
    </row>
    <row r="130" spans="1:5" s="261" customFormat="1" ht="15" customHeight="1">
      <c r="A130" s="273">
        <v>42201111</v>
      </c>
      <c r="B130" s="258" t="s">
        <v>157</v>
      </c>
      <c r="C130" s="259">
        <v>6439238</v>
      </c>
      <c r="D130" s="259">
        <v>78346.22</v>
      </c>
      <c r="E130" s="260"/>
    </row>
    <row r="131" spans="1:5" s="261" customFormat="1" ht="15" customHeight="1">
      <c r="A131" s="273">
        <v>4220111101</v>
      </c>
      <c r="B131" s="258" t="s">
        <v>583</v>
      </c>
      <c r="C131" s="259">
        <v>0</v>
      </c>
      <c r="D131" s="259">
        <v>77629.8</v>
      </c>
      <c r="E131" s="260"/>
    </row>
    <row r="132" spans="1:5" s="261" customFormat="1" ht="15" customHeight="1">
      <c r="A132" s="273">
        <v>4220111102</v>
      </c>
      <c r="B132" s="258" t="s">
        <v>507</v>
      </c>
      <c r="C132" s="259">
        <v>6439238</v>
      </c>
      <c r="D132" s="259">
        <v>716.42</v>
      </c>
      <c r="E132" s="260"/>
    </row>
    <row r="133" spans="1:5" s="261" customFormat="1" ht="15" customHeight="1">
      <c r="A133" s="273">
        <v>48</v>
      </c>
      <c r="B133" s="258" t="s">
        <v>508</v>
      </c>
      <c r="C133" s="259">
        <v>73250</v>
      </c>
      <c r="D133" s="259">
        <v>13.73</v>
      </c>
      <c r="E133" s="260"/>
    </row>
    <row r="134" spans="1:5" s="261" customFormat="1" ht="15" customHeight="1">
      <c r="A134" s="273">
        <v>481</v>
      </c>
      <c r="B134" s="258" t="s">
        <v>509</v>
      </c>
      <c r="C134" s="259">
        <v>73250</v>
      </c>
      <c r="D134" s="259">
        <v>13.73</v>
      </c>
      <c r="E134" s="260"/>
    </row>
    <row r="135" spans="1:5" s="261" customFormat="1" ht="15" customHeight="1">
      <c r="A135" s="273">
        <v>48101</v>
      </c>
      <c r="B135" s="258" t="s">
        <v>509</v>
      </c>
      <c r="C135" s="259">
        <v>73250</v>
      </c>
      <c r="D135" s="259">
        <v>13.73</v>
      </c>
      <c r="E135" s="260"/>
    </row>
    <row r="136" spans="1:5" s="261" customFormat="1" ht="15" customHeight="1">
      <c r="A136" s="273">
        <v>481011</v>
      </c>
      <c r="B136" s="258" t="s">
        <v>509</v>
      </c>
      <c r="C136" s="259">
        <v>73250</v>
      </c>
      <c r="D136" s="259">
        <v>13.73</v>
      </c>
      <c r="E136" s="260"/>
    </row>
    <row r="137" spans="1:5" s="261" customFormat="1" ht="15" customHeight="1">
      <c r="A137" s="273">
        <v>4810111</v>
      </c>
      <c r="B137" s="258" t="s">
        <v>509</v>
      </c>
      <c r="C137" s="259">
        <v>73250</v>
      </c>
      <c r="D137" s="259">
        <v>13.73</v>
      </c>
      <c r="E137" s="260"/>
    </row>
    <row r="138" spans="1:5" s="261" customFormat="1" ht="15" customHeight="1">
      <c r="A138" s="273">
        <v>48101111</v>
      </c>
      <c r="B138" s="258" t="s">
        <v>509</v>
      </c>
      <c r="C138" s="259">
        <v>73250</v>
      </c>
      <c r="D138" s="259">
        <v>13.73</v>
      </c>
      <c r="E138" s="260"/>
    </row>
    <row r="139" spans="1:5" s="261" customFormat="1" ht="15" customHeight="1">
      <c r="A139" s="273">
        <v>4810111102</v>
      </c>
      <c r="B139" s="258" t="s">
        <v>510</v>
      </c>
      <c r="C139" s="259">
        <v>21</v>
      </c>
      <c r="D139" s="259">
        <v>3.18</v>
      </c>
      <c r="E139" s="260"/>
    </row>
    <row r="140" spans="1:5" s="261" customFormat="1" ht="15" customHeight="1">
      <c r="A140" s="273">
        <v>4810111103</v>
      </c>
      <c r="B140" s="258" t="s">
        <v>511</v>
      </c>
      <c r="C140" s="259">
        <v>73229</v>
      </c>
      <c r="D140" s="259">
        <v>10.55</v>
      </c>
      <c r="E140" s="260"/>
    </row>
    <row r="141" spans="1:5" s="261" customFormat="1" ht="15" customHeight="1">
      <c r="A141" s="273">
        <v>5</v>
      </c>
      <c r="B141" s="258" t="s">
        <v>71</v>
      </c>
      <c r="C141" s="259">
        <v>1288896830</v>
      </c>
      <c r="D141" s="259">
        <v>272429.40999999992</v>
      </c>
      <c r="E141" s="260"/>
    </row>
    <row r="142" spans="1:5" s="261" customFormat="1" ht="15" customHeight="1">
      <c r="A142" s="273">
        <v>51</v>
      </c>
      <c r="B142" s="258" t="s">
        <v>156</v>
      </c>
      <c r="C142" s="259">
        <v>1288896761</v>
      </c>
      <c r="D142" s="259">
        <v>272429.40999999992</v>
      </c>
      <c r="E142" s="260"/>
    </row>
    <row r="143" spans="1:5" s="261" customFormat="1" ht="15" customHeight="1">
      <c r="A143" s="273">
        <v>511</v>
      </c>
      <c r="B143" s="258" t="s">
        <v>512</v>
      </c>
      <c r="C143" s="259">
        <v>43521252</v>
      </c>
      <c r="D143" s="259">
        <v>6259.7600000000093</v>
      </c>
      <c r="E143" s="260"/>
    </row>
    <row r="144" spans="1:5" s="261" customFormat="1" ht="15" customHeight="1">
      <c r="A144" s="273">
        <v>51101</v>
      </c>
      <c r="B144" s="258" t="s">
        <v>513</v>
      </c>
      <c r="C144" s="259">
        <v>15115938</v>
      </c>
      <c r="D144" s="259">
        <v>2178.15</v>
      </c>
      <c r="E144" s="260"/>
    </row>
    <row r="145" spans="1:5" s="261" customFormat="1" ht="15" customHeight="1">
      <c r="A145" s="273">
        <v>511011</v>
      </c>
      <c r="B145" s="258" t="s">
        <v>513</v>
      </c>
      <c r="C145" s="259">
        <v>15115938</v>
      </c>
      <c r="D145" s="259">
        <v>2178.15</v>
      </c>
      <c r="E145" s="260"/>
    </row>
    <row r="146" spans="1:5" s="263" customFormat="1" ht="15" customHeight="1">
      <c r="A146" s="273">
        <v>5110111</v>
      </c>
      <c r="B146" s="258" t="s">
        <v>513</v>
      </c>
      <c r="C146" s="259">
        <v>15115938</v>
      </c>
      <c r="D146" s="259">
        <v>2178.15</v>
      </c>
      <c r="E146" s="260"/>
    </row>
    <row r="147" spans="1:5" s="261" customFormat="1" ht="15" customHeight="1">
      <c r="A147" s="273">
        <v>51101111</v>
      </c>
      <c r="B147" s="258" t="s">
        <v>514</v>
      </c>
      <c r="C147" s="259">
        <v>15115938</v>
      </c>
      <c r="D147" s="259">
        <v>2178.15</v>
      </c>
      <c r="E147" s="260"/>
    </row>
    <row r="148" spans="1:5" s="633" customFormat="1" ht="15" customHeight="1">
      <c r="A148" s="630">
        <v>5110111103</v>
      </c>
      <c r="B148" s="631" t="s">
        <v>515</v>
      </c>
      <c r="C148" s="632">
        <v>15115938</v>
      </c>
      <c r="D148" s="632">
        <v>2178.15</v>
      </c>
      <c r="E148" s="632"/>
    </row>
    <row r="149" spans="1:5" s="261" customFormat="1" ht="15" customHeight="1">
      <c r="A149" s="273">
        <v>51103</v>
      </c>
      <c r="B149" s="258" t="s">
        <v>516</v>
      </c>
      <c r="C149" s="259">
        <v>28405314</v>
      </c>
      <c r="D149" s="259">
        <v>4081.6099999998696</v>
      </c>
      <c r="E149" s="260"/>
    </row>
    <row r="150" spans="1:5" s="261" customFormat="1" ht="15" customHeight="1">
      <c r="A150" s="273">
        <v>511031</v>
      </c>
      <c r="B150" s="258" t="s">
        <v>503</v>
      </c>
      <c r="C150" s="259">
        <v>28405314</v>
      </c>
      <c r="D150" s="259">
        <v>4081.6099999998696</v>
      </c>
      <c r="E150" s="260"/>
    </row>
    <row r="151" spans="1:5" s="261" customFormat="1" ht="15" customHeight="1">
      <c r="A151" s="273">
        <v>5110311</v>
      </c>
      <c r="B151" s="258" t="s">
        <v>503</v>
      </c>
      <c r="C151" s="259">
        <v>28405314</v>
      </c>
      <c r="D151" s="259">
        <v>4081.6099999998696</v>
      </c>
      <c r="E151" s="260"/>
    </row>
    <row r="152" spans="1:5" s="261" customFormat="1" ht="15" customHeight="1">
      <c r="A152" s="273">
        <v>51103112</v>
      </c>
      <c r="B152" s="258" t="s">
        <v>517</v>
      </c>
      <c r="C152" s="259">
        <v>7542657</v>
      </c>
      <c r="D152" s="259">
        <v>1084.83</v>
      </c>
      <c r="E152" s="260"/>
    </row>
    <row r="153" spans="1:5" s="261" customFormat="1" ht="15" customHeight="1">
      <c r="A153" s="273">
        <v>5110311229</v>
      </c>
      <c r="B153" s="258" t="s">
        <v>518</v>
      </c>
      <c r="C153" s="259">
        <v>7542657</v>
      </c>
      <c r="D153" s="259">
        <v>1084.83</v>
      </c>
      <c r="E153" s="260"/>
    </row>
    <row r="154" spans="1:5" s="261" customFormat="1" ht="15" customHeight="1">
      <c r="A154" s="273">
        <v>51103113</v>
      </c>
      <c r="B154" s="258" t="s">
        <v>519</v>
      </c>
      <c r="C154" s="259">
        <v>20862657</v>
      </c>
      <c r="D154" s="259">
        <v>2996.78</v>
      </c>
      <c r="E154" s="260"/>
    </row>
    <row r="155" spans="1:5" s="633" customFormat="1" ht="15" customHeight="1">
      <c r="A155" s="630">
        <v>5110311333</v>
      </c>
      <c r="B155" s="631" t="s">
        <v>520</v>
      </c>
      <c r="C155" s="632">
        <v>20862657</v>
      </c>
      <c r="D155" s="632">
        <v>2996.78</v>
      </c>
      <c r="E155" s="632"/>
    </row>
    <row r="156" spans="1:5" s="261" customFormat="1" ht="15" customHeight="1">
      <c r="A156" s="273">
        <v>512</v>
      </c>
      <c r="B156" s="258" t="s">
        <v>521</v>
      </c>
      <c r="C156" s="259">
        <v>4554857</v>
      </c>
      <c r="D156" s="259">
        <v>649.95000000000005</v>
      </c>
      <c r="E156" s="260"/>
    </row>
    <row r="157" spans="1:5" s="261" customFormat="1" ht="15" customHeight="1">
      <c r="A157" s="273">
        <v>51201</v>
      </c>
      <c r="B157" s="258" t="s">
        <v>522</v>
      </c>
      <c r="C157" s="259">
        <v>4554857</v>
      </c>
      <c r="D157" s="259">
        <v>649.95000000000005</v>
      </c>
      <c r="E157" s="260"/>
    </row>
    <row r="158" spans="1:5" s="261" customFormat="1" ht="15" customHeight="1">
      <c r="A158" s="273">
        <v>512011</v>
      </c>
      <c r="B158" s="258" t="s">
        <v>522</v>
      </c>
      <c r="C158" s="259">
        <v>4554857</v>
      </c>
      <c r="D158" s="259">
        <v>649.95000000000005</v>
      </c>
      <c r="E158" s="260"/>
    </row>
    <row r="159" spans="1:5" s="261" customFormat="1" ht="15" customHeight="1">
      <c r="A159" s="273">
        <v>5120111</v>
      </c>
      <c r="B159" s="258" t="s">
        <v>522</v>
      </c>
      <c r="C159" s="259">
        <v>4554857</v>
      </c>
      <c r="D159" s="259">
        <v>649.95000000000005</v>
      </c>
      <c r="E159" s="260"/>
    </row>
    <row r="160" spans="1:5" s="261" customFormat="1" ht="15" customHeight="1">
      <c r="A160" s="273">
        <v>51201111</v>
      </c>
      <c r="B160" s="258" t="s">
        <v>522</v>
      </c>
      <c r="C160" s="259">
        <v>4554857</v>
      </c>
      <c r="D160" s="259">
        <v>649.95000000000005</v>
      </c>
      <c r="E160" s="260"/>
    </row>
    <row r="161" spans="1:5" s="261" customFormat="1" ht="15" customHeight="1">
      <c r="A161" s="273">
        <v>5120111101</v>
      </c>
      <c r="B161" s="258" t="s">
        <v>523</v>
      </c>
      <c r="C161" s="259">
        <v>3972000</v>
      </c>
      <c r="D161" s="259">
        <v>566.19000000000005</v>
      </c>
      <c r="E161" s="260"/>
    </row>
    <row r="162" spans="1:5" s="261" customFormat="1" ht="15" customHeight="1">
      <c r="A162" s="273">
        <v>5120111103</v>
      </c>
      <c r="B162" s="258" t="s">
        <v>524</v>
      </c>
      <c r="C162" s="259">
        <v>582857</v>
      </c>
      <c r="D162" s="259">
        <v>83.76</v>
      </c>
      <c r="E162" s="260"/>
    </row>
    <row r="163" spans="1:5" s="261" customFormat="1" ht="15" customHeight="1">
      <c r="A163" s="273">
        <v>513</v>
      </c>
      <c r="B163" s="258" t="s">
        <v>525</v>
      </c>
      <c r="C163" s="259">
        <v>1198218119</v>
      </c>
      <c r="D163" s="259">
        <v>171669.00999999998</v>
      </c>
      <c r="E163" s="260"/>
    </row>
    <row r="164" spans="1:5" s="261" customFormat="1" ht="15" customHeight="1">
      <c r="A164" s="273">
        <v>51301</v>
      </c>
      <c r="B164" s="258" t="s">
        <v>526</v>
      </c>
      <c r="C164" s="259">
        <v>67231511</v>
      </c>
      <c r="D164" s="259">
        <v>9647.48</v>
      </c>
      <c r="E164" s="260"/>
    </row>
    <row r="165" spans="1:5" s="261" customFormat="1" ht="15" customHeight="1">
      <c r="A165" s="273">
        <v>513011</v>
      </c>
      <c r="B165" s="258" t="s">
        <v>526</v>
      </c>
      <c r="C165" s="259">
        <v>67231511</v>
      </c>
      <c r="D165" s="259">
        <v>9647.48</v>
      </c>
      <c r="E165" s="260"/>
    </row>
    <row r="166" spans="1:5" s="261" customFormat="1" ht="15" customHeight="1">
      <c r="A166" s="273">
        <v>5130111</v>
      </c>
      <c r="B166" s="258" t="s">
        <v>526</v>
      </c>
      <c r="C166" s="259">
        <v>67231511</v>
      </c>
      <c r="D166" s="259">
        <v>9647.48</v>
      </c>
      <c r="E166" s="260"/>
    </row>
    <row r="167" spans="1:5" s="261" customFormat="1" ht="15" customHeight="1">
      <c r="A167" s="273">
        <v>51301111</v>
      </c>
      <c r="B167" s="258" t="s">
        <v>526</v>
      </c>
      <c r="C167" s="259">
        <v>67231511</v>
      </c>
      <c r="D167" s="259">
        <v>9647.48</v>
      </c>
      <c r="E167" s="260"/>
    </row>
    <row r="168" spans="1:5" s="637" customFormat="1" ht="15" customHeight="1">
      <c r="A168" s="634">
        <v>5130111101</v>
      </c>
      <c r="B168" s="635" t="s">
        <v>527</v>
      </c>
      <c r="C168" s="636">
        <v>49551334</v>
      </c>
      <c r="D168" s="636">
        <v>7109.87</v>
      </c>
      <c r="E168" s="636"/>
    </row>
    <row r="169" spans="1:5" s="637" customFormat="1" ht="15" customHeight="1">
      <c r="A169" s="634">
        <v>5130111104</v>
      </c>
      <c r="B169" s="635" t="s">
        <v>304</v>
      </c>
      <c r="C169" s="636">
        <v>9975222</v>
      </c>
      <c r="D169" s="636">
        <v>1431.32</v>
      </c>
      <c r="E169" s="636"/>
    </row>
    <row r="170" spans="1:5" s="637" customFormat="1" ht="15" customHeight="1">
      <c r="A170" s="634">
        <v>5130111105</v>
      </c>
      <c r="B170" s="635" t="s">
        <v>318</v>
      </c>
      <c r="C170" s="636">
        <v>4982850</v>
      </c>
      <c r="D170" s="636">
        <v>715.85</v>
      </c>
      <c r="E170" s="636"/>
    </row>
    <row r="171" spans="1:5" s="637" customFormat="1" ht="15" customHeight="1">
      <c r="A171" s="634">
        <v>5130111106</v>
      </c>
      <c r="B171" s="635" t="s">
        <v>528</v>
      </c>
      <c r="C171" s="636">
        <v>657852</v>
      </c>
      <c r="D171" s="636">
        <v>94.39</v>
      </c>
      <c r="E171" s="636"/>
    </row>
    <row r="172" spans="1:5" s="637" customFormat="1" ht="15" customHeight="1">
      <c r="A172" s="634">
        <v>5130111107</v>
      </c>
      <c r="B172" s="635" t="s">
        <v>529</v>
      </c>
      <c r="C172" s="636">
        <v>2064253</v>
      </c>
      <c r="D172" s="636">
        <v>296.05</v>
      </c>
      <c r="E172" s="636"/>
    </row>
    <row r="173" spans="1:5" s="261" customFormat="1" ht="15" customHeight="1">
      <c r="A173" s="273">
        <v>51302</v>
      </c>
      <c r="B173" s="258" t="s">
        <v>481</v>
      </c>
      <c r="C173" s="259">
        <v>36319461</v>
      </c>
      <c r="D173" s="259">
        <v>5211.1600000000008</v>
      </c>
      <c r="E173" s="260"/>
    </row>
    <row r="174" spans="1:5" s="261" customFormat="1" ht="15" customHeight="1">
      <c r="A174" s="273">
        <v>513021</v>
      </c>
      <c r="B174" s="258" t="s">
        <v>481</v>
      </c>
      <c r="C174" s="259">
        <v>36319461</v>
      </c>
      <c r="D174" s="259">
        <v>5211.1600000000008</v>
      </c>
      <c r="E174" s="260"/>
    </row>
    <row r="175" spans="1:5" s="261" customFormat="1" ht="15" customHeight="1">
      <c r="A175" s="273">
        <v>5130211</v>
      </c>
      <c r="B175" s="258" t="s">
        <v>481</v>
      </c>
      <c r="C175" s="259">
        <v>36319461</v>
      </c>
      <c r="D175" s="259">
        <v>5211.1600000000008</v>
      </c>
      <c r="E175" s="260"/>
    </row>
    <row r="176" spans="1:5" s="261" customFormat="1" ht="15" customHeight="1">
      <c r="A176" s="273">
        <v>51302111</v>
      </c>
      <c r="B176" s="258" t="s">
        <v>481</v>
      </c>
      <c r="C176" s="259">
        <v>36319461</v>
      </c>
      <c r="D176" s="259">
        <v>5211.1600000000008</v>
      </c>
      <c r="E176" s="260"/>
    </row>
    <row r="177" spans="1:5" s="261" customFormat="1" ht="15" customHeight="1">
      <c r="A177" s="273">
        <v>5130211101</v>
      </c>
      <c r="B177" s="258" t="s">
        <v>530</v>
      </c>
      <c r="C177" s="259">
        <v>19252043</v>
      </c>
      <c r="D177" s="259">
        <v>2762.3500000000004</v>
      </c>
      <c r="E177" s="260"/>
    </row>
    <row r="178" spans="1:5" s="637" customFormat="1" ht="15" customHeight="1">
      <c r="A178" s="634">
        <v>5130211107</v>
      </c>
      <c r="B178" s="635" t="s">
        <v>531</v>
      </c>
      <c r="C178" s="636">
        <v>8000000</v>
      </c>
      <c r="D178" s="636">
        <v>1147.52</v>
      </c>
      <c r="E178" s="636"/>
    </row>
    <row r="179" spans="1:5" s="261" customFormat="1" ht="15" customHeight="1">
      <c r="A179" s="273">
        <v>5130211108</v>
      </c>
      <c r="B179" s="258" t="s">
        <v>532</v>
      </c>
      <c r="C179" s="259">
        <v>9067418</v>
      </c>
      <c r="D179" s="259">
        <v>1301.29</v>
      </c>
      <c r="E179" s="260"/>
    </row>
    <row r="180" spans="1:5" s="261" customFormat="1" ht="15" customHeight="1">
      <c r="A180" s="273">
        <v>51303</v>
      </c>
      <c r="B180" s="258" t="s">
        <v>529</v>
      </c>
      <c r="C180" s="259">
        <v>127149738</v>
      </c>
      <c r="D180" s="259">
        <v>18257.89</v>
      </c>
      <c r="E180" s="260"/>
    </row>
    <row r="181" spans="1:5" s="261" customFormat="1" ht="15" customHeight="1">
      <c r="A181" s="273">
        <v>513031</v>
      </c>
      <c r="B181" s="258" t="s">
        <v>529</v>
      </c>
      <c r="C181" s="259">
        <v>127149738</v>
      </c>
      <c r="D181" s="259">
        <v>18257.89</v>
      </c>
      <c r="E181" s="260"/>
    </row>
    <row r="182" spans="1:5" s="261" customFormat="1" ht="15" customHeight="1">
      <c r="A182" s="273">
        <v>5130311</v>
      </c>
      <c r="B182" s="258" t="s">
        <v>529</v>
      </c>
      <c r="C182" s="259">
        <v>127149738</v>
      </c>
      <c r="D182" s="259">
        <v>18257.89</v>
      </c>
      <c r="E182" s="260"/>
    </row>
    <row r="183" spans="1:5" s="261" customFormat="1" ht="15" customHeight="1">
      <c r="A183" s="273">
        <v>51303111</v>
      </c>
      <c r="B183" s="258" t="s">
        <v>529</v>
      </c>
      <c r="C183" s="259">
        <v>127149738</v>
      </c>
      <c r="D183" s="259">
        <v>18257.89</v>
      </c>
      <c r="E183" s="260"/>
    </row>
    <row r="184" spans="1:5" s="637" customFormat="1" ht="15" customHeight="1">
      <c r="A184" s="634">
        <v>5130311101</v>
      </c>
      <c r="B184" s="635" t="s">
        <v>319</v>
      </c>
      <c r="C184" s="636">
        <v>37940580</v>
      </c>
      <c r="D184" s="636">
        <v>5454.54</v>
      </c>
      <c r="E184" s="636"/>
    </row>
    <row r="185" spans="1:5" s="637" customFormat="1" ht="15" customHeight="1">
      <c r="A185" s="634">
        <v>5130311102</v>
      </c>
      <c r="B185" s="635" t="s">
        <v>533</v>
      </c>
      <c r="C185" s="636">
        <v>65063460</v>
      </c>
      <c r="D185" s="636">
        <v>9335.6299999999992</v>
      </c>
      <c r="E185" s="636"/>
    </row>
    <row r="186" spans="1:5" s="637" customFormat="1" ht="15" customHeight="1">
      <c r="A186" s="634">
        <v>5130311104</v>
      </c>
      <c r="B186" s="635" t="s">
        <v>534</v>
      </c>
      <c r="C186" s="636">
        <v>24145698</v>
      </c>
      <c r="D186" s="636">
        <v>3467.72</v>
      </c>
      <c r="E186" s="636"/>
    </row>
    <row r="187" spans="1:5" s="261" customFormat="1" ht="15" customHeight="1">
      <c r="A187" s="273">
        <v>51304</v>
      </c>
      <c r="B187" s="258" t="s">
        <v>535</v>
      </c>
      <c r="C187" s="259">
        <v>762063198</v>
      </c>
      <c r="D187" s="259">
        <v>109121.63</v>
      </c>
      <c r="E187" s="260"/>
    </row>
    <row r="188" spans="1:5" s="261" customFormat="1" ht="15" customHeight="1">
      <c r="A188" s="273">
        <v>513041</v>
      </c>
      <c r="B188" s="258" t="s">
        <v>535</v>
      </c>
      <c r="C188" s="259">
        <v>762063198</v>
      </c>
      <c r="D188" s="259">
        <v>109121.63</v>
      </c>
      <c r="E188" s="260"/>
    </row>
    <row r="189" spans="1:5" s="261" customFormat="1" ht="15" customHeight="1">
      <c r="A189" s="273">
        <v>5130411</v>
      </c>
      <c r="B189" s="258" t="s">
        <v>535</v>
      </c>
      <c r="C189" s="259">
        <v>762063198</v>
      </c>
      <c r="D189" s="259">
        <v>109121.63</v>
      </c>
      <c r="E189" s="260"/>
    </row>
    <row r="190" spans="1:5" s="261" customFormat="1" ht="15" customHeight="1">
      <c r="A190" s="273">
        <v>51304111</v>
      </c>
      <c r="B190" s="258" t="s">
        <v>535</v>
      </c>
      <c r="C190" s="259">
        <v>762063198</v>
      </c>
      <c r="D190" s="259">
        <v>109121.63</v>
      </c>
      <c r="E190" s="260"/>
    </row>
    <row r="191" spans="1:5" s="261" customFormat="1" ht="15" customHeight="1">
      <c r="A191" s="273">
        <v>5130411101</v>
      </c>
      <c r="B191" s="258" t="s">
        <v>536</v>
      </c>
      <c r="C191" s="259">
        <v>52356164</v>
      </c>
      <c r="D191" s="259">
        <v>7507.93</v>
      </c>
      <c r="E191" s="260"/>
    </row>
    <row r="192" spans="1:5" s="261" customFormat="1" ht="15" customHeight="1">
      <c r="A192" s="273">
        <v>5130411105</v>
      </c>
      <c r="B192" s="258" t="s">
        <v>537</v>
      </c>
      <c r="C192" s="259">
        <v>35593976</v>
      </c>
      <c r="D192" s="259">
        <v>5114</v>
      </c>
      <c r="E192" s="260"/>
    </row>
    <row r="193" spans="1:5" s="261" customFormat="1" ht="15" customHeight="1">
      <c r="A193" s="273">
        <v>5130411106</v>
      </c>
      <c r="B193" s="258" t="s">
        <v>538</v>
      </c>
      <c r="C193" s="259">
        <v>357454036</v>
      </c>
      <c r="D193" s="259">
        <v>51199.65</v>
      </c>
      <c r="E193" s="260"/>
    </row>
    <row r="194" spans="1:5" s="633" customFormat="1" ht="15" customHeight="1">
      <c r="A194" s="630">
        <v>5130411107</v>
      </c>
      <c r="B194" s="631" t="s">
        <v>539</v>
      </c>
      <c r="C194" s="632">
        <v>198412152</v>
      </c>
      <c r="D194" s="632">
        <v>28301.07</v>
      </c>
      <c r="E194" s="632"/>
    </row>
    <row r="195" spans="1:5" s="261" customFormat="1" ht="15" customHeight="1">
      <c r="A195" s="273">
        <v>5130411108</v>
      </c>
      <c r="B195" s="258" t="s">
        <v>540</v>
      </c>
      <c r="C195" s="259">
        <v>111246870</v>
      </c>
      <c r="D195" s="259">
        <v>16000</v>
      </c>
      <c r="E195" s="260"/>
    </row>
    <row r="196" spans="1:5" s="633" customFormat="1" ht="15" customHeight="1">
      <c r="A196" s="630">
        <v>5130411109</v>
      </c>
      <c r="B196" s="631" t="s">
        <v>541</v>
      </c>
      <c r="C196" s="632">
        <v>3500000</v>
      </c>
      <c r="D196" s="632">
        <v>495.14</v>
      </c>
      <c r="E196" s="632"/>
    </row>
    <row r="197" spans="1:5" s="261" customFormat="1" ht="15" customHeight="1">
      <c r="A197" s="273">
        <v>5130411110</v>
      </c>
      <c r="B197" s="258" t="s">
        <v>542</v>
      </c>
      <c r="C197" s="259">
        <v>3500000</v>
      </c>
      <c r="D197" s="259">
        <v>503.84</v>
      </c>
      <c r="E197" s="260"/>
    </row>
    <row r="198" spans="1:5" s="261" customFormat="1" ht="15" customHeight="1">
      <c r="A198" s="273">
        <v>51306</v>
      </c>
      <c r="B198" s="258" t="s">
        <v>543</v>
      </c>
      <c r="C198" s="259">
        <v>525023</v>
      </c>
      <c r="D198" s="259">
        <v>74.83</v>
      </c>
      <c r="E198" s="260"/>
    </row>
    <row r="199" spans="1:5" s="261" customFormat="1" ht="15" customHeight="1">
      <c r="A199" s="273">
        <v>513061</v>
      </c>
      <c r="B199" s="258" t="s">
        <v>543</v>
      </c>
      <c r="C199" s="259">
        <v>525023</v>
      </c>
      <c r="D199" s="259">
        <v>74.83</v>
      </c>
      <c r="E199" s="260"/>
    </row>
    <row r="200" spans="1:5" s="261" customFormat="1" ht="15" customHeight="1">
      <c r="A200" s="273">
        <v>5130611</v>
      </c>
      <c r="B200" s="258" t="s">
        <v>543</v>
      </c>
      <c r="C200" s="259">
        <v>525023</v>
      </c>
      <c r="D200" s="259">
        <v>74.83</v>
      </c>
      <c r="E200" s="260"/>
    </row>
    <row r="201" spans="1:5" s="261" customFormat="1" ht="15" customHeight="1">
      <c r="A201" s="273">
        <v>51306111</v>
      </c>
      <c r="B201" s="258" t="s">
        <v>543</v>
      </c>
      <c r="C201" s="259">
        <v>525023</v>
      </c>
      <c r="D201" s="259">
        <v>74.83</v>
      </c>
      <c r="E201" s="260"/>
    </row>
    <row r="202" spans="1:5" s="633" customFormat="1" ht="15" customHeight="1">
      <c r="A202" s="630">
        <v>5130611105</v>
      </c>
      <c r="B202" s="631" t="s">
        <v>544</v>
      </c>
      <c r="C202" s="632">
        <v>525023</v>
      </c>
      <c r="D202" s="632">
        <v>74.83</v>
      </c>
      <c r="E202" s="632"/>
    </row>
    <row r="203" spans="1:5" s="261" customFormat="1" ht="15" customHeight="1">
      <c r="A203" s="273">
        <v>51307</v>
      </c>
      <c r="B203" s="258" t="s">
        <v>545</v>
      </c>
      <c r="C203" s="259">
        <v>35316540</v>
      </c>
      <c r="D203" s="259">
        <v>5052.13</v>
      </c>
      <c r="E203" s="260"/>
    </row>
    <row r="204" spans="1:5" s="261" customFormat="1" ht="15" customHeight="1">
      <c r="A204" s="273">
        <v>513071</v>
      </c>
      <c r="B204" s="258" t="s">
        <v>545</v>
      </c>
      <c r="C204" s="259">
        <v>35316540</v>
      </c>
      <c r="D204" s="259">
        <v>5052.13</v>
      </c>
      <c r="E204" s="260"/>
    </row>
    <row r="205" spans="1:5" s="261" customFormat="1" ht="15" customHeight="1">
      <c r="A205" s="273">
        <v>5130711</v>
      </c>
      <c r="B205" s="258" t="s">
        <v>545</v>
      </c>
      <c r="C205" s="259">
        <v>35316540</v>
      </c>
      <c r="D205" s="259">
        <v>5052.13</v>
      </c>
      <c r="E205" s="260"/>
    </row>
    <row r="206" spans="1:5" s="633" customFormat="1" ht="15" customHeight="1">
      <c r="A206" s="630">
        <v>51307111</v>
      </c>
      <c r="B206" s="631" t="s">
        <v>546</v>
      </c>
      <c r="C206" s="632">
        <v>35316540</v>
      </c>
      <c r="D206" s="632">
        <v>5052.13</v>
      </c>
      <c r="E206" s="632"/>
    </row>
    <row r="207" spans="1:5" s="633" customFormat="1" ht="15" customHeight="1">
      <c r="A207" s="630">
        <v>5130711101</v>
      </c>
      <c r="B207" s="631" t="s">
        <v>547</v>
      </c>
      <c r="C207" s="632">
        <v>23119468</v>
      </c>
      <c r="D207" s="632">
        <v>3298.02</v>
      </c>
      <c r="E207" s="632"/>
    </row>
    <row r="208" spans="1:5" s="633" customFormat="1" ht="15" customHeight="1">
      <c r="A208" s="630">
        <v>5130711102</v>
      </c>
      <c r="B208" s="631" t="s">
        <v>548</v>
      </c>
      <c r="C208" s="632">
        <v>12197072</v>
      </c>
      <c r="D208" s="632">
        <v>1754.11</v>
      </c>
      <c r="E208" s="632"/>
    </row>
    <row r="209" spans="1:5" s="261" customFormat="1" ht="15" customHeight="1">
      <c r="A209" s="273">
        <v>51309</v>
      </c>
      <c r="B209" s="258" t="s">
        <v>549</v>
      </c>
      <c r="C209" s="259">
        <v>3641710</v>
      </c>
      <c r="D209" s="259">
        <v>523.64</v>
      </c>
      <c r="E209" s="260"/>
    </row>
    <row r="210" spans="1:5" s="261" customFormat="1" ht="15" customHeight="1">
      <c r="A210" s="273">
        <v>513091</v>
      </c>
      <c r="B210" s="258" t="s">
        <v>549</v>
      </c>
      <c r="C210" s="259">
        <v>3641710</v>
      </c>
      <c r="D210" s="259">
        <v>523.64</v>
      </c>
      <c r="E210" s="260"/>
    </row>
    <row r="211" spans="1:5" s="261" customFormat="1" ht="15" customHeight="1">
      <c r="A211" s="273">
        <v>5130911</v>
      </c>
      <c r="B211" s="258" t="s">
        <v>549</v>
      </c>
      <c r="C211" s="259">
        <v>3641710</v>
      </c>
      <c r="D211" s="259">
        <v>523.64</v>
      </c>
      <c r="E211" s="260"/>
    </row>
    <row r="212" spans="1:5" s="261" customFormat="1" ht="15" customHeight="1">
      <c r="A212" s="273">
        <v>51309111</v>
      </c>
      <c r="B212" s="258" t="s">
        <v>549</v>
      </c>
      <c r="C212" s="259">
        <v>3641710</v>
      </c>
      <c r="D212" s="259">
        <v>523.64</v>
      </c>
      <c r="E212" s="260"/>
    </row>
    <row r="213" spans="1:5" s="261" customFormat="1" ht="15" customHeight="1">
      <c r="A213" s="273">
        <v>5130911105</v>
      </c>
      <c r="B213" s="258" t="s">
        <v>550</v>
      </c>
      <c r="C213" s="259">
        <v>3641710</v>
      </c>
      <c r="D213" s="259">
        <v>523.64</v>
      </c>
      <c r="E213" s="260"/>
    </row>
    <row r="214" spans="1:5" s="261" customFormat="1" ht="15" customHeight="1">
      <c r="A214" s="273">
        <v>51310</v>
      </c>
      <c r="B214" s="258" t="s">
        <v>551</v>
      </c>
      <c r="C214" s="259">
        <v>165970938</v>
      </c>
      <c r="D214" s="259">
        <v>23780.25</v>
      </c>
      <c r="E214" s="260"/>
    </row>
    <row r="215" spans="1:5" s="261" customFormat="1" ht="15" customHeight="1">
      <c r="A215" s="273">
        <v>513101</v>
      </c>
      <c r="B215" s="258" t="s">
        <v>551</v>
      </c>
      <c r="C215" s="259">
        <v>165970938</v>
      </c>
      <c r="D215" s="259">
        <v>23780.25</v>
      </c>
      <c r="E215" s="260"/>
    </row>
    <row r="216" spans="1:5" s="261" customFormat="1" ht="15" customHeight="1">
      <c r="A216" s="273">
        <v>5131011</v>
      </c>
      <c r="B216" s="258" t="s">
        <v>551</v>
      </c>
      <c r="C216" s="259">
        <v>165970938</v>
      </c>
      <c r="D216" s="259">
        <v>23780.25</v>
      </c>
      <c r="E216" s="260"/>
    </row>
    <row r="217" spans="1:5" s="261" customFormat="1" ht="15" customHeight="1">
      <c r="A217" s="273">
        <v>51310111</v>
      </c>
      <c r="B217" s="258" t="s">
        <v>551</v>
      </c>
      <c r="C217" s="259">
        <v>165970938</v>
      </c>
      <c r="D217" s="259">
        <v>23780.25</v>
      </c>
      <c r="E217" s="260"/>
    </row>
    <row r="218" spans="1:5" s="633" customFormat="1" ht="15" customHeight="1">
      <c r="A218" s="630">
        <v>5131011101</v>
      </c>
      <c r="B218" s="631" t="s">
        <v>552</v>
      </c>
      <c r="C218" s="632">
        <v>954195</v>
      </c>
      <c r="D218" s="632">
        <v>136.08000000000001</v>
      </c>
      <c r="E218" s="632"/>
    </row>
    <row r="219" spans="1:5" s="261" customFormat="1" ht="15" customHeight="1">
      <c r="A219" s="273">
        <v>5131011105</v>
      </c>
      <c r="B219" s="258" t="s">
        <v>553</v>
      </c>
      <c r="C219" s="259">
        <v>390909</v>
      </c>
      <c r="D219" s="259">
        <v>56.21</v>
      </c>
      <c r="E219" s="260"/>
    </row>
    <row r="220" spans="1:5" s="261" customFormat="1" ht="15" customHeight="1">
      <c r="A220" s="273">
        <v>5131011106</v>
      </c>
      <c r="B220" s="258" t="s">
        <v>554</v>
      </c>
      <c r="C220" s="259">
        <v>135000</v>
      </c>
      <c r="D220" s="259">
        <v>19.45</v>
      </c>
      <c r="E220" s="260"/>
    </row>
    <row r="221" spans="1:5" s="633" customFormat="1" ht="15" customHeight="1">
      <c r="A221" s="630">
        <v>5131011108</v>
      </c>
      <c r="B221" s="631" t="s">
        <v>555</v>
      </c>
      <c r="C221" s="632">
        <v>1304827</v>
      </c>
      <c r="D221" s="632">
        <v>186.42</v>
      </c>
      <c r="E221" s="632"/>
    </row>
    <row r="222" spans="1:5" s="261" customFormat="1" ht="15" customHeight="1">
      <c r="A222" s="273">
        <v>5131011110</v>
      </c>
      <c r="B222" s="258" t="s">
        <v>556</v>
      </c>
      <c r="C222" s="259">
        <v>42149453</v>
      </c>
      <c r="D222" s="259">
        <v>5979.05</v>
      </c>
      <c r="E222" s="260"/>
    </row>
    <row r="223" spans="1:5" s="633" customFormat="1" ht="15" customHeight="1">
      <c r="A223" s="630">
        <v>5131011115</v>
      </c>
      <c r="B223" s="631" t="s">
        <v>557</v>
      </c>
      <c r="C223" s="632">
        <v>3455869</v>
      </c>
      <c r="D223" s="632">
        <v>492.94</v>
      </c>
      <c r="E223" s="632"/>
    </row>
    <row r="224" spans="1:5" s="633" customFormat="1" ht="15" customHeight="1">
      <c r="A224" s="630">
        <v>5131011116</v>
      </c>
      <c r="B224" s="631" t="s">
        <v>558</v>
      </c>
      <c r="C224" s="632">
        <v>157612</v>
      </c>
      <c r="D224" s="632">
        <v>22.47</v>
      </c>
      <c r="E224" s="632"/>
    </row>
    <row r="225" spans="1:5" s="261" customFormat="1" ht="15" customHeight="1">
      <c r="A225" s="273">
        <v>5131011117</v>
      </c>
      <c r="B225" s="258" t="s">
        <v>559</v>
      </c>
      <c r="C225" s="259">
        <v>108814643</v>
      </c>
      <c r="D225" s="259">
        <v>15655.4</v>
      </c>
      <c r="E225" s="260"/>
    </row>
    <row r="226" spans="1:5" s="261" customFormat="1" ht="15" customHeight="1">
      <c r="A226" s="273">
        <v>5131011119</v>
      </c>
      <c r="B226" s="258" t="s">
        <v>321</v>
      </c>
      <c r="C226" s="259">
        <v>1181455</v>
      </c>
      <c r="D226" s="259">
        <v>170.24</v>
      </c>
      <c r="E226" s="260"/>
    </row>
    <row r="227" spans="1:5" s="633" customFormat="1" ht="15" customHeight="1">
      <c r="A227" s="630">
        <v>5131011120</v>
      </c>
      <c r="B227" s="631" t="s">
        <v>560</v>
      </c>
      <c r="C227" s="632">
        <v>5000000</v>
      </c>
      <c r="D227" s="632">
        <v>713.89</v>
      </c>
      <c r="E227" s="632"/>
    </row>
    <row r="228" spans="1:5" s="261" customFormat="1" ht="15" customHeight="1">
      <c r="A228" s="273">
        <v>5131011199</v>
      </c>
      <c r="B228" s="258" t="s">
        <v>561</v>
      </c>
      <c r="C228" s="259">
        <v>2426975</v>
      </c>
      <c r="D228" s="259">
        <v>348.09999999999991</v>
      </c>
      <c r="E228" s="260"/>
    </row>
    <row r="229" spans="1:5" s="261" customFormat="1" ht="15" customHeight="1">
      <c r="A229" s="273">
        <v>514</v>
      </c>
      <c r="B229" s="258" t="s">
        <v>562</v>
      </c>
      <c r="C229" s="259">
        <v>9466156</v>
      </c>
      <c r="D229" s="259">
        <v>89116.26</v>
      </c>
      <c r="E229" s="260"/>
    </row>
    <row r="230" spans="1:5" s="261" customFormat="1" ht="15" customHeight="1">
      <c r="A230" s="273">
        <v>51401</v>
      </c>
      <c r="B230" s="258" t="s">
        <v>563</v>
      </c>
      <c r="C230" s="259">
        <v>9466156</v>
      </c>
      <c r="D230" s="259">
        <v>89116.26</v>
      </c>
      <c r="E230" s="260"/>
    </row>
    <row r="231" spans="1:5" s="261" customFormat="1" ht="15" customHeight="1">
      <c r="A231" s="273">
        <v>514011</v>
      </c>
      <c r="B231" s="258" t="s">
        <v>563</v>
      </c>
      <c r="C231" s="259">
        <v>9466156</v>
      </c>
      <c r="D231" s="259">
        <v>89116.26</v>
      </c>
      <c r="E231" s="260"/>
    </row>
    <row r="232" spans="1:5" s="261" customFormat="1" ht="15" customHeight="1">
      <c r="A232" s="273">
        <v>5140111</v>
      </c>
      <c r="B232" s="258" t="s">
        <v>563</v>
      </c>
      <c r="C232" s="259">
        <v>9466156</v>
      </c>
      <c r="D232" s="259">
        <v>89116.26</v>
      </c>
      <c r="E232" s="260"/>
    </row>
    <row r="233" spans="1:5" s="261" customFormat="1" ht="15" customHeight="1">
      <c r="A233" s="273">
        <v>51401112</v>
      </c>
      <c r="B233" s="258" t="s">
        <v>217</v>
      </c>
      <c r="C233" s="259">
        <v>78416</v>
      </c>
      <c r="D233" s="259">
        <v>11.22</v>
      </c>
      <c r="E233" s="260"/>
    </row>
    <row r="234" spans="1:5" s="633" customFormat="1" ht="15" customHeight="1">
      <c r="A234" s="630">
        <v>5140111201</v>
      </c>
      <c r="B234" s="631" t="s">
        <v>564</v>
      </c>
      <c r="C234" s="632">
        <v>35616</v>
      </c>
      <c r="D234" s="632">
        <v>5.12</v>
      </c>
      <c r="E234" s="632"/>
    </row>
    <row r="235" spans="1:5" s="261" customFormat="1" ht="15" customHeight="1">
      <c r="A235" s="273">
        <v>5140111202</v>
      </c>
      <c r="B235" s="258" t="s">
        <v>565</v>
      </c>
      <c r="C235" s="259">
        <v>12000</v>
      </c>
      <c r="D235" s="259">
        <v>1.71</v>
      </c>
      <c r="E235" s="260"/>
    </row>
    <row r="236" spans="1:5" s="261" customFormat="1" ht="15" customHeight="1">
      <c r="A236" s="273">
        <v>5140111203</v>
      </c>
      <c r="B236" s="258" t="s">
        <v>566</v>
      </c>
      <c r="C236" s="259">
        <v>30800</v>
      </c>
      <c r="D236" s="259">
        <v>4.3899999999999997</v>
      </c>
      <c r="E236" s="260"/>
    </row>
    <row r="237" spans="1:5" s="261" customFormat="1" ht="15" customHeight="1">
      <c r="A237" s="273">
        <v>51401113</v>
      </c>
      <c r="B237" s="258" t="s">
        <v>567</v>
      </c>
      <c r="C237" s="259">
        <v>9387740</v>
      </c>
      <c r="D237" s="259">
        <v>89105.04</v>
      </c>
      <c r="E237" s="260"/>
    </row>
    <row r="238" spans="1:5" s="261" customFormat="1" ht="15" customHeight="1">
      <c r="A238" s="273">
        <v>5140111301</v>
      </c>
      <c r="B238" s="258" t="s">
        <v>568</v>
      </c>
      <c r="C238" s="259">
        <v>2100021</v>
      </c>
      <c r="D238" s="259">
        <v>87559.29</v>
      </c>
      <c r="E238" s="260"/>
    </row>
    <row r="239" spans="1:5" s="261" customFormat="1" ht="15" customHeight="1">
      <c r="A239" s="273">
        <v>5140111302</v>
      </c>
      <c r="B239" s="258" t="s">
        <v>507</v>
      </c>
      <c r="C239" s="259">
        <v>7287719</v>
      </c>
      <c r="D239" s="259">
        <v>1545.75</v>
      </c>
      <c r="E239" s="260"/>
    </row>
    <row r="240" spans="1:5" s="261" customFormat="1" ht="15" customHeight="1">
      <c r="A240" s="273">
        <v>515</v>
      </c>
      <c r="B240" s="258" t="s">
        <v>569</v>
      </c>
      <c r="C240" s="259">
        <v>33136377</v>
      </c>
      <c r="D240" s="259">
        <v>4734.43</v>
      </c>
      <c r="E240" s="260"/>
    </row>
    <row r="241" spans="1:5" s="261" customFormat="1" ht="15" customHeight="1">
      <c r="A241" s="273">
        <v>51501</v>
      </c>
      <c r="B241" s="258" t="s">
        <v>570</v>
      </c>
      <c r="C241" s="259">
        <v>33136377</v>
      </c>
      <c r="D241" s="259">
        <v>4734.43</v>
      </c>
      <c r="E241" s="260"/>
    </row>
    <row r="242" spans="1:5" s="261" customFormat="1" ht="15" customHeight="1">
      <c r="A242" s="273">
        <v>515011</v>
      </c>
      <c r="B242" s="258" t="s">
        <v>570</v>
      </c>
      <c r="C242" s="259">
        <v>33136377</v>
      </c>
      <c r="D242" s="259">
        <v>4734.43</v>
      </c>
      <c r="E242" s="260"/>
    </row>
    <row r="243" spans="1:5" s="261" customFormat="1" ht="15" customHeight="1">
      <c r="A243" s="273">
        <v>5150111</v>
      </c>
      <c r="B243" s="258" t="s">
        <v>570</v>
      </c>
      <c r="C243" s="259">
        <v>33136377</v>
      </c>
      <c r="D243" s="259">
        <v>4734.43</v>
      </c>
      <c r="E243" s="260"/>
    </row>
    <row r="244" spans="1:5" s="261" customFormat="1" ht="15" customHeight="1">
      <c r="A244" s="273">
        <v>51501111</v>
      </c>
      <c r="B244" s="258" t="s">
        <v>152</v>
      </c>
      <c r="C244" s="259">
        <v>23199052</v>
      </c>
      <c r="D244" s="259">
        <v>3326.38</v>
      </c>
      <c r="E244" s="260"/>
    </row>
    <row r="245" spans="1:5" s="261" customFormat="1" ht="15" customHeight="1">
      <c r="A245" s="273">
        <v>5150111102</v>
      </c>
      <c r="B245" s="258" t="s">
        <v>571</v>
      </c>
      <c r="C245" s="259">
        <v>23199052</v>
      </c>
      <c r="D245" s="259">
        <v>3326.38</v>
      </c>
      <c r="E245" s="260"/>
    </row>
    <row r="246" spans="1:5" s="261" customFormat="1" ht="15" customHeight="1">
      <c r="A246" s="273">
        <v>51501112</v>
      </c>
      <c r="B246" s="258" t="s">
        <v>572</v>
      </c>
      <c r="C246" s="259">
        <v>9537325</v>
      </c>
      <c r="D246" s="259">
        <v>1350.5</v>
      </c>
      <c r="E246" s="260"/>
    </row>
    <row r="247" spans="1:5" s="261" customFormat="1" ht="15" customHeight="1">
      <c r="A247" s="273">
        <v>5150111201</v>
      </c>
      <c r="B247" s="258" t="s">
        <v>573</v>
      </c>
      <c r="C247" s="259">
        <v>854800</v>
      </c>
      <c r="D247" s="259">
        <v>122.14</v>
      </c>
      <c r="E247" s="260"/>
    </row>
    <row r="248" spans="1:5" s="261" customFormat="1" ht="15" customHeight="1">
      <c r="A248" s="273">
        <v>5150111203</v>
      </c>
      <c r="B248" s="258" t="s">
        <v>574</v>
      </c>
      <c r="C248" s="259">
        <v>8663477</v>
      </c>
      <c r="D248" s="259">
        <v>1225.6199999999999</v>
      </c>
      <c r="E248" s="260"/>
    </row>
    <row r="249" spans="1:5" s="261" customFormat="1" ht="15" customHeight="1">
      <c r="A249" s="273">
        <v>5150111204</v>
      </c>
      <c r="B249" s="258" t="s">
        <v>575</v>
      </c>
      <c r="C249" s="259">
        <v>19048</v>
      </c>
      <c r="D249" s="259">
        <v>2.74</v>
      </c>
      <c r="E249" s="260"/>
    </row>
    <row r="250" spans="1:5" s="261" customFormat="1" ht="15" customHeight="1">
      <c r="A250" s="273">
        <v>51501113</v>
      </c>
      <c r="B250" s="258" t="s">
        <v>364</v>
      </c>
      <c r="C250" s="259">
        <v>400000</v>
      </c>
      <c r="D250" s="259">
        <v>57.55</v>
      </c>
      <c r="E250" s="260"/>
    </row>
    <row r="251" spans="1:5" s="261" customFormat="1" ht="15" customHeight="1">
      <c r="A251" s="273">
        <v>5150411103</v>
      </c>
      <c r="B251" s="258" t="s">
        <v>576</v>
      </c>
      <c r="C251" s="259">
        <v>400000</v>
      </c>
      <c r="D251" s="259">
        <v>57.55</v>
      </c>
      <c r="E251" s="260"/>
    </row>
    <row r="252" spans="1:5" s="261" customFormat="1" ht="15" customHeight="1">
      <c r="A252" s="273">
        <v>52</v>
      </c>
      <c r="B252" s="258" t="s">
        <v>577</v>
      </c>
      <c r="C252" s="259">
        <v>69</v>
      </c>
      <c r="D252" s="259">
        <v>0</v>
      </c>
      <c r="E252" s="260"/>
    </row>
    <row r="253" spans="1:5" s="261" customFormat="1" ht="15" customHeight="1">
      <c r="A253" s="273">
        <v>521</v>
      </c>
      <c r="B253" s="258" t="s">
        <v>577</v>
      </c>
      <c r="C253" s="259">
        <v>69</v>
      </c>
      <c r="D253" s="259">
        <v>0</v>
      </c>
      <c r="E253" s="260"/>
    </row>
    <row r="254" spans="1:5" s="261" customFormat="1" ht="15" customHeight="1">
      <c r="A254" s="273">
        <v>52101</v>
      </c>
      <c r="B254" s="258" t="s">
        <v>577</v>
      </c>
      <c r="C254" s="259">
        <v>69</v>
      </c>
      <c r="D254" s="259">
        <v>0</v>
      </c>
      <c r="E254" s="260"/>
    </row>
    <row r="255" spans="1:5" s="261" customFormat="1" ht="15" customHeight="1">
      <c r="A255" s="273">
        <v>521011</v>
      </c>
      <c r="B255" s="258" t="s">
        <v>577</v>
      </c>
      <c r="C255" s="259">
        <v>69</v>
      </c>
      <c r="D255" s="259">
        <v>0</v>
      </c>
      <c r="E255" s="260"/>
    </row>
    <row r="256" spans="1:5" s="261" customFormat="1" ht="15" customHeight="1">
      <c r="A256" s="273">
        <v>5210111</v>
      </c>
      <c r="B256" s="258" t="s">
        <v>577</v>
      </c>
      <c r="C256" s="259">
        <v>69</v>
      </c>
      <c r="D256" s="259">
        <v>0</v>
      </c>
      <c r="E256" s="260"/>
    </row>
    <row r="257" spans="1:5" s="261" customFormat="1" ht="15" customHeight="1">
      <c r="A257" s="273">
        <v>52101111</v>
      </c>
      <c r="B257" s="258" t="s">
        <v>577</v>
      </c>
      <c r="C257" s="259">
        <v>69</v>
      </c>
      <c r="D257" s="259">
        <v>0</v>
      </c>
      <c r="E257" s="260"/>
    </row>
    <row r="258" spans="1:5" s="261" customFormat="1" ht="15" customHeight="1">
      <c r="A258" s="273">
        <v>5210111101</v>
      </c>
      <c r="B258" s="258" t="s">
        <v>578</v>
      </c>
      <c r="C258" s="259">
        <v>69</v>
      </c>
      <c r="D258" s="259">
        <v>0</v>
      </c>
      <c r="E258" s="260"/>
    </row>
    <row r="259" spans="1:5" s="261" customFormat="1" ht="15" customHeight="1">
      <c r="A259" s="274"/>
      <c r="B259" s="256" t="s">
        <v>579</v>
      </c>
      <c r="C259" s="256"/>
      <c r="D259" s="262"/>
    </row>
    <row r="260" spans="1:5" s="261" customFormat="1" ht="15" customHeight="1">
      <c r="A260" s="274"/>
      <c r="B260" s="256" t="s">
        <v>580</v>
      </c>
      <c r="C260" s="256"/>
      <c r="D260" s="262"/>
    </row>
    <row r="261" spans="1:5">
      <c r="A261" s="255" t="s">
        <v>581</v>
      </c>
    </row>
  </sheetData>
  <autoFilter ref="A101:E261" xr:uid="{D12A9598-5B6A-400B-8A94-0D383464A3F2}"/>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9454D-0235-40C5-9A8D-E0B24BD4A148}">
  <sheetPr filterMode="1">
    <tabColor rgb="FFFFC000"/>
  </sheetPr>
  <dimension ref="A1:M267"/>
  <sheetViews>
    <sheetView showGridLines="0" zoomScale="90" zoomScaleNormal="90" workbookViewId="0">
      <pane xSplit="5" ySplit="4" topLeftCell="F5" activePane="bottomRight" state="frozen"/>
      <selection activeCell="B155" sqref="B155"/>
      <selection pane="topRight" activeCell="B155" sqref="B155"/>
      <selection pane="bottomLeft" activeCell="B155" sqref="B155"/>
      <selection pane="bottomRight" activeCell="B155" sqref="B155"/>
    </sheetView>
  </sheetViews>
  <sheetFormatPr baseColWidth="10" defaultColWidth="41.6640625" defaultRowHeight="11.4"/>
  <cols>
    <col min="1" max="1" width="12.109375" style="35" customWidth="1"/>
    <col min="2" max="2" width="51.88671875" style="35" bestFit="1" customWidth="1"/>
    <col min="3" max="3" width="14.5546875" style="37" customWidth="1"/>
    <col min="4" max="4" width="41.6640625" style="37"/>
    <col min="5" max="5" width="8.5546875" style="38" customWidth="1"/>
    <col min="6" max="6" width="7.109375" style="38" customWidth="1"/>
    <col min="7" max="7" width="16.77734375" style="35" bestFit="1" customWidth="1"/>
    <col min="8" max="8" width="4.33203125" style="35" bestFit="1" customWidth="1"/>
    <col min="9" max="9" width="14" style="35" bestFit="1" customWidth="1"/>
    <col min="10" max="10" width="3.77734375" style="35" customWidth="1"/>
    <col min="11" max="11" width="16.77734375" style="35" bestFit="1" customWidth="1"/>
    <col min="12" max="12" width="4.33203125" style="35" bestFit="1" customWidth="1"/>
    <col min="13" max="13" width="12.5546875" style="35" bestFit="1" customWidth="1"/>
    <col min="14" max="16384" width="41.6640625" style="35"/>
  </cols>
  <sheetData>
    <row r="1" spans="1:13">
      <c r="B1" s="36" t="s">
        <v>106</v>
      </c>
      <c r="I1" s="39"/>
      <c r="M1" s="39"/>
    </row>
    <row r="2" spans="1:13">
      <c r="B2" s="40" t="s">
        <v>107</v>
      </c>
      <c r="I2" s="39"/>
      <c r="M2" s="39"/>
    </row>
    <row r="3" spans="1:13" ht="12">
      <c r="G3" s="723" t="s">
        <v>349</v>
      </c>
      <c r="H3" s="723"/>
      <c r="I3" s="723"/>
      <c r="J3" s="41"/>
      <c r="K3" s="723" t="s">
        <v>350</v>
      </c>
      <c r="L3" s="723"/>
      <c r="M3" s="723"/>
    </row>
    <row r="4" spans="1:13" s="38" customFormat="1" ht="13.8" customHeight="1">
      <c r="A4" s="42" t="s">
        <v>24</v>
      </c>
      <c r="B4" s="42" t="s">
        <v>25</v>
      </c>
      <c r="C4" s="42" t="s">
        <v>70</v>
      </c>
      <c r="D4" s="42" t="s">
        <v>1</v>
      </c>
      <c r="E4" s="42" t="s">
        <v>2</v>
      </c>
      <c r="F4" s="42" t="s">
        <v>105</v>
      </c>
      <c r="G4" s="42" t="s">
        <v>73</v>
      </c>
      <c r="H4" s="42"/>
      <c r="I4" s="42" t="s">
        <v>74</v>
      </c>
      <c r="J4" s="42"/>
      <c r="K4" s="42" t="s">
        <v>73</v>
      </c>
      <c r="L4" s="42"/>
      <c r="M4" s="42" t="s">
        <v>74</v>
      </c>
    </row>
    <row r="5" spans="1:13" s="267" customFormat="1" ht="12.75" hidden="1" customHeight="1">
      <c r="A5" s="264" t="s">
        <v>3</v>
      </c>
      <c r="B5" s="264"/>
      <c r="C5" s="270">
        <v>1</v>
      </c>
      <c r="D5" s="268" t="s">
        <v>3</v>
      </c>
      <c r="E5" s="266" t="s">
        <v>6</v>
      </c>
      <c r="F5" s="266" t="s">
        <v>103</v>
      </c>
      <c r="G5" s="53">
        <f>IF(F5="I",IFERROR(VLOOKUP(C5,'BG 2021'!A:C,3,FALSE),0),0)</f>
        <v>0</v>
      </c>
      <c r="H5" s="264"/>
      <c r="I5" s="43">
        <f>IF(F5="I",IFERROR(VLOOKUP(C5,'BG 2021'!A:D,4,FALSE),0),0)</f>
        <v>0</v>
      </c>
      <c r="J5" s="43"/>
      <c r="K5" s="53">
        <f>IF(J5="I",IFERROR(VLOOKUP(G5,#REF!,3,FALSE),0),0)</f>
        <v>0</v>
      </c>
      <c r="L5" s="43"/>
      <c r="M5" s="43">
        <v>0</v>
      </c>
    </row>
    <row r="6" spans="1:13" s="267" customFormat="1" ht="12.75" hidden="1" customHeight="1">
      <c r="A6" s="264" t="s">
        <v>3</v>
      </c>
      <c r="B6" s="264"/>
      <c r="C6" s="270">
        <v>11</v>
      </c>
      <c r="D6" s="268" t="s">
        <v>4</v>
      </c>
      <c r="E6" s="266" t="s">
        <v>6</v>
      </c>
      <c r="F6" s="266" t="s">
        <v>103</v>
      </c>
      <c r="G6" s="53">
        <f>IF(F6="I",IFERROR(VLOOKUP(C6,'BG 2021'!A:C,3,FALSE),0),0)</f>
        <v>0</v>
      </c>
      <c r="H6" s="264"/>
      <c r="I6" s="43">
        <f>IF(F6="I",IFERROR(VLOOKUP(C6,'BG 2021'!A:D,4,FALSE),0),0)</f>
        <v>0</v>
      </c>
      <c r="J6" s="43"/>
      <c r="K6" s="53">
        <f>IF(J6="I",IFERROR(VLOOKUP(G6,#REF!,3,FALSE),0),0)</f>
        <v>0</v>
      </c>
      <c r="L6" s="43"/>
      <c r="M6" s="43">
        <v>0</v>
      </c>
    </row>
    <row r="7" spans="1:13" s="267" customFormat="1" ht="12.75" hidden="1" customHeight="1">
      <c r="A7" s="264" t="s">
        <v>3</v>
      </c>
      <c r="B7" s="264"/>
      <c r="C7" s="270">
        <v>111</v>
      </c>
      <c r="D7" s="268" t="s">
        <v>5</v>
      </c>
      <c r="E7" s="266" t="s">
        <v>6</v>
      </c>
      <c r="F7" s="266" t="s">
        <v>103</v>
      </c>
      <c r="G7" s="53">
        <f>IF(F7="I",IFERROR(VLOOKUP(C7,'BG 2021'!A:C,3,FALSE),0),0)</f>
        <v>0</v>
      </c>
      <c r="H7" s="264"/>
      <c r="I7" s="43">
        <f>IF(F7="I",IFERROR(VLOOKUP(C7,'BG 2021'!A:D,4,FALSE),0),0)</f>
        <v>0</v>
      </c>
      <c r="J7" s="43"/>
      <c r="K7" s="53">
        <f>IF(J7="I",IFERROR(VLOOKUP(G7,#REF!,3,FALSE),0),0)</f>
        <v>0</v>
      </c>
      <c r="L7" s="43"/>
      <c r="M7" s="43">
        <v>0</v>
      </c>
    </row>
    <row r="8" spans="1:13" s="267" customFormat="1" ht="12.75" hidden="1" customHeight="1">
      <c r="A8" s="264" t="s">
        <v>3</v>
      </c>
      <c r="B8" s="264"/>
      <c r="C8" s="270">
        <v>11114</v>
      </c>
      <c r="D8" s="268" t="s">
        <v>16</v>
      </c>
      <c r="E8" s="266" t="s">
        <v>6</v>
      </c>
      <c r="F8" s="266" t="s">
        <v>103</v>
      </c>
      <c r="G8" s="53">
        <f>IF(F8="I",IFERROR(VLOOKUP(C8,'BG 2021'!A:C,3,FALSE),0),0)</f>
        <v>0</v>
      </c>
      <c r="H8" s="264"/>
      <c r="I8" s="43">
        <f>IF(F8="I",IFERROR(VLOOKUP(C8,'BG 2021'!A:D,4,FALSE),0),0)</f>
        <v>0</v>
      </c>
      <c r="J8" s="43"/>
      <c r="K8" s="53">
        <v>0</v>
      </c>
      <c r="L8" s="43"/>
      <c r="M8" s="43">
        <v>0</v>
      </c>
    </row>
    <row r="9" spans="1:13" s="267" customFormat="1" ht="12.75" hidden="1" customHeight="1">
      <c r="A9" s="264" t="s">
        <v>3</v>
      </c>
      <c r="B9" s="264"/>
      <c r="C9" s="270">
        <v>111141</v>
      </c>
      <c r="D9" s="268" t="s">
        <v>445</v>
      </c>
      <c r="E9" s="266" t="s">
        <v>6</v>
      </c>
      <c r="F9" s="266" t="s">
        <v>103</v>
      </c>
      <c r="G9" s="53">
        <f>IF(F9="I",IFERROR(VLOOKUP(C9,'BG 2021'!A:C,3,FALSE),0),0)</f>
        <v>0</v>
      </c>
      <c r="H9" s="264"/>
      <c r="I9" s="43">
        <f>IF(F9="I",IFERROR(VLOOKUP(C9,'BG 2021'!A:D,4,FALSE),0),0)</f>
        <v>0</v>
      </c>
      <c r="J9" s="43"/>
      <c r="K9" s="53">
        <f>IF(F9="I",IFERROR(VLOOKUP(C9,#REF!,3,FALSE),0),0)</f>
        <v>0</v>
      </c>
      <c r="L9" s="43"/>
      <c r="M9" s="43">
        <f>IF(F9="I",IFERROR(VLOOKUP(C9,#REF!,4,FALSE),0),0)</f>
        <v>0</v>
      </c>
    </row>
    <row r="10" spans="1:13" s="267" customFormat="1" ht="12.75" hidden="1" customHeight="1">
      <c r="A10" s="264" t="s">
        <v>3</v>
      </c>
      <c r="B10" s="264"/>
      <c r="C10" s="270">
        <v>1111411</v>
      </c>
      <c r="D10" s="269" t="s">
        <v>446</v>
      </c>
      <c r="E10" s="266" t="s">
        <v>6</v>
      </c>
      <c r="F10" s="266" t="s">
        <v>103</v>
      </c>
      <c r="G10" s="53">
        <f>IF(F10="I",IFERROR(VLOOKUP(C10,'BG 2021'!A:C,3,FALSE),0),0)</f>
        <v>0</v>
      </c>
      <c r="H10" s="264"/>
      <c r="I10" s="43">
        <f>IF(F10="I",IFERROR(VLOOKUP(C10,'BG 2021'!A:D,4,FALSE),0),0)</f>
        <v>0</v>
      </c>
      <c r="J10" s="43"/>
      <c r="K10" s="53">
        <f>IF(F10="I",IFERROR(VLOOKUP(C10,#REF!,3,FALSE),0),0)</f>
        <v>0</v>
      </c>
      <c r="L10" s="43"/>
      <c r="M10" s="43">
        <f>IF(F10="I",IFERROR(VLOOKUP(C10,#REF!,4,FALSE),0),0)</f>
        <v>0</v>
      </c>
    </row>
    <row r="11" spans="1:13" s="267" customFormat="1" ht="12.75" hidden="1" customHeight="1">
      <c r="A11" s="264" t="s">
        <v>3</v>
      </c>
      <c r="B11" s="264"/>
      <c r="C11" s="270">
        <v>11114111</v>
      </c>
      <c r="D11" s="268" t="s">
        <v>447</v>
      </c>
      <c r="E11" s="266" t="s">
        <v>6</v>
      </c>
      <c r="F11" s="266" t="s">
        <v>103</v>
      </c>
      <c r="G11" s="53">
        <f>IF(F11="I",IFERROR(VLOOKUP(C11,'BG 2021'!A:C,3,FALSE),0),0)</f>
        <v>0</v>
      </c>
      <c r="H11" s="264"/>
      <c r="I11" s="43">
        <f>IF(F11="I",IFERROR(VLOOKUP(C11,'BG 2021'!A:D,4,FALSE),0),0)</f>
        <v>0</v>
      </c>
      <c r="J11" s="43"/>
      <c r="K11" s="53">
        <v>0</v>
      </c>
      <c r="L11" s="43"/>
      <c r="M11" s="43">
        <v>0</v>
      </c>
    </row>
    <row r="12" spans="1:13" s="267" customFormat="1" ht="12.75" hidden="1" customHeight="1">
      <c r="A12" s="264" t="s">
        <v>3</v>
      </c>
      <c r="B12" s="264" t="s">
        <v>16</v>
      </c>
      <c r="C12" s="270">
        <v>1111411101</v>
      </c>
      <c r="D12" s="268" t="s">
        <v>448</v>
      </c>
      <c r="E12" s="266" t="s">
        <v>6</v>
      </c>
      <c r="F12" s="266" t="s">
        <v>104</v>
      </c>
      <c r="G12" s="53">
        <f>IF(F12="I",IFERROR(VLOOKUP(C12,'BG 2021'!A:C,3,FALSE),0),0)</f>
        <v>671742375</v>
      </c>
      <c r="H12" s="43"/>
      <c r="I12" s="43">
        <f>IF(F12="I",IFERROR(VLOOKUP(C12,'BG 2021'!A:D,4,FALSE),0),0)</f>
        <v>97051.279999999329</v>
      </c>
      <c r="J12" s="43"/>
      <c r="K12" s="53">
        <v>0</v>
      </c>
      <c r="L12" s="43"/>
      <c r="M12" s="43">
        <v>0</v>
      </c>
    </row>
    <row r="13" spans="1:13" s="473" customFormat="1" ht="12.75" hidden="1" customHeight="1">
      <c r="A13" s="467" t="s">
        <v>3</v>
      </c>
      <c r="B13" s="467" t="s">
        <v>16</v>
      </c>
      <c r="C13" s="468">
        <v>1111411102</v>
      </c>
      <c r="D13" s="469" t="s">
        <v>449</v>
      </c>
      <c r="E13" s="470" t="s">
        <v>0</v>
      </c>
      <c r="F13" s="470" t="s">
        <v>104</v>
      </c>
      <c r="G13" s="471">
        <f>IF(F13="I",IFERROR(VLOOKUP(C13,'BG 2021'!A:C,3,FALSE),0),0)</f>
        <v>8028202</v>
      </c>
      <c r="H13" s="472"/>
      <c r="I13" s="472">
        <f>IF(F13="I",IFERROR(VLOOKUP(C13,'BG 2021'!A:D,4,FALSE),0),0)</f>
        <v>1159.8899999999994</v>
      </c>
      <c r="J13" s="472"/>
      <c r="K13" s="471">
        <v>0</v>
      </c>
      <c r="L13" s="472"/>
      <c r="M13" s="472">
        <v>0</v>
      </c>
    </row>
    <row r="14" spans="1:13" s="267" customFormat="1" ht="12.75" hidden="1" customHeight="1">
      <c r="A14" s="264" t="s">
        <v>3</v>
      </c>
      <c r="B14" s="264"/>
      <c r="C14" s="270">
        <v>112</v>
      </c>
      <c r="D14" s="268" t="s">
        <v>450</v>
      </c>
      <c r="E14" s="266" t="s">
        <v>6</v>
      </c>
      <c r="F14" s="266" t="s">
        <v>103</v>
      </c>
      <c r="G14" s="53">
        <f>IF(F14="I",IFERROR(VLOOKUP(C14,'BG 2021'!A:C,3,FALSE),0),0)</f>
        <v>0</v>
      </c>
      <c r="H14" s="43"/>
      <c r="I14" s="43">
        <f>IF(F14="I",IFERROR(VLOOKUP(C14,'BG 2021'!A:D,4,FALSE),0),0)</f>
        <v>0</v>
      </c>
      <c r="J14" s="43"/>
      <c r="K14" s="53">
        <f>IF(F14="I",IFERROR(VLOOKUP(C14,#REF!,3,FALSE),0),0)</f>
        <v>0</v>
      </c>
      <c r="L14" s="43"/>
      <c r="M14" s="43">
        <f>IF(F14="I",IFERROR(VLOOKUP(C14,#REF!,4,FALSE),0),0)</f>
        <v>0</v>
      </c>
    </row>
    <row r="15" spans="1:13" s="267" customFormat="1" ht="12.75" hidden="1" customHeight="1">
      <c r="A15" s="264" t="s">
        <v>3</v>
      </c>
      <c r="B15" s="264"/>
      <c r="C15" s="270">
        <v>11210</v>
      </c>
      <c r="D15" s="268" t="s">
        <v>451</v>
      </c>
      <c r="E15" s="266" t="s">
        <v>6</v>
      </c>
      <c r="F15" s="266" t="s">
        <v>103</v>
      </c>
      <c r="G15" s="53">
        <f>IF(F15="I",IFERROR(VLOOKUP(C15,'BG 2021'!A:C,3,FALSE),0),0)</f>
        <v>0</v>
      </c>
      <c r="H15" s="43"/>
      <c r="I15" s="43">
        <f>IF(F15="I",IFERROR(VLOOKUP(C15,'BG 2021'!A:D,4,FALSE),0),0)</f>
        <v>0</v>
      </c>
      <c r="J15" s="43"/>
      <c r="K15" s="53">
        <f>IF(F15="I",IFERROR(VLOOKUP(C15,#REF!,3,FALSE),0),0)</f>
        <v>0</v>
      </c>
      <c r="L15" s="43"/>
      <c r="M15" s="43">
        <f>IF(F15="I",IFERROR(VLOOKUP(C15,#REF!,4,FALSE),0),0)</f>
        <v>0</v>
      </c>
    </row>
    <row r="16" spans="1:13" s="267" customFormat="1" ht="12.75" hidden="1" customHeight="1">
      <c r="A16" s="264" t="s">
        <v>3</v>
      </c>
      <c r="B16" s="264"/>
      <c r="C16" s="270">
        <v>112101</v>
      </c>
      <c r="D16" s="268" t="s">
        <v>451</v>
      </c>
      <c r="E16" s="266" t="s">
        <v>6</v>
      </c>
      <c r="F16" s="266" t="s">
        <v>103</v>
      </c>
      <c r="G16" s="53">
        <f>IF(F16="I",IFERROR(VLOOKUP(C16,'BG 2021'!A:C,3,FALSE),0),0)</f>
        <v>0</v>
      </c>
      <c r="H16" s="43"/>
      <c r="I16" s="43">
        <f>IF(F16="I",IFERROR(VLOOKUP(C16,'BG 2021'!A:D,4,FALSE),0),0)</f>
        <v>0</v>
      </c>
      <c r="J16" s="43"/>
      <c r="K16" s="53">
        <f>IF(F16="I",IFERROR(VLOOKUP(C16,#REF!,3,FALSE),0),0)</f>
        <v>0</v>
      </c>
      <c r="L16" s="43"/>
      <c r="M16" s="43">
        <f>IF(F16="I",IFERROR(VLOOKUP(C16,#REF!,4,FALSE),0),0)</f>
        <v>0</v>
      </c>
    </row>
    <row r="17" spans="1:13" s="267" customFormat="1" ht="12.75" hidden="1" customHeight="1">
      <c r="A17" s="264" t="s">
        <v>3</v>
      </c>
      <c r="B17" s="264"/>
      <c r="C17" s="270">
        <v>1121011</v>
      </c>
      <c r="D17" s="268" t="s">
        <v>451</v>
      </c>
      <c r="E17" s="266" t="s">
        <v>6</v>
      </c>
      <c r="F17" s="266" t="s">
        <v>103</v>
      </c>
      <c r="G17" s="53">
        <f>IF(F17="I",IFERROR(VLOOKUP(C17,'BG 2021'!A:C,3,FALSE),0),0)</f>
        <v>0</v>
      </c>
      <c r="H17" s="43"/>
      <c r="I17" s="43">
        <f>IF(F17="I",IFERROR(VLOOKUP(C17,'BG 2021'!A:D,4,FALSE),0),0)</f>
        <v>0</v>
      </c>
      <c r="J17" s="43"/>
      <c r="K17" s="53">
        <v>0</v>
      </c>
      <c r="L17" s="43"/>
      <c r="M17" s="43">
        <v>0</v>
      </c>
    </row>
    <row r="18" spans="1:13" s="267" customFormat="1" ht="12.75" hidden="1" customHeight="1">
      <c r="A18" s="264" t="s">
        <v>3</v>
      </c>
      <c r="B18" s="264"/>
      <c r="C18" s="270">
        <v>11210112</v>
      </c>
      <c r="D18" s="268" t="s">
        <v>452</v>
      </c>
      <c r="E18" s="266" t="s">
        <v>6</v>
      </c>
      <c r="F18" s="266" t="s">
        <v>103</v>
      </c>
      <c r="G18" s="53">
        <f>IF(F18="I",IFERROR(VLOOKUP(C18,'BG 2021'!A:C,3,FALSE),0),0)</f>
        <v>0</v>
      </c>
      <c r="H18" s="43"/>
      <c r="I18" s="43">
        <f>IF(F18="I",IFERROR(VLOOKUP(C18,'BG 2021'!A:D,4,FALSE),0),0)</f>
        <v>0</v>
      </c>
      <c r="J18" s="43"/>
      <c r="K18" s="53">
        <f>IF(F18="I",IFERROR(VLOOKUP(C18,#REF!,3,FALSE),0),0)</f>
        <v>0</v>
      </c>
      <c r="L18" s="43"/>
      <c r="M18" s="43">
        <f>IF(F18="I",IFERROR(VLOOKUP(C18,#REF!,4,FALSE),0),0)</f>
        <v>0</v>
      </c>
    </row>
    <row r="19" spans="1:13" s="267" customFormat="1" ht="12.75" hidden="1" customHeight="1">
      <c r="A19" s="264" t="s">
        <v>3</v>
      </c>
      <c r="B19" s="264" t="s">
        <v>260</v>
      </c>
      <c r="C19" s="270">
        <v>1121011201</v>
      </c>
      <c r="D19" s="268" t="s">
        <v>453</v>
      </c>
      <c r="E19" s="266" t="s">
        <v>6</v>
      </c>
      <c r="F19" s="266" t="s">
        <v>104</v>
      </c>
      <c r="G19" s="53">
        <f>IF(F19="I",IFERROR(VLOOKUP(C19,'BG 2021'!A:C,3,FALSE),0),0)</f>
        <v>25074403</v>
      </c>
      <c r="H19" s="43"/>
      <c r="I19" s="43">
        <f>IF(F19="I",IFERROR(VLOOKUP(C19,'BG 2021'!A:D,4,FALSE),0),0)</f>
        <v>3622.67</v>
      </c>
      <c r="J19" s="43"/>
      <c r="K19" s="53">
        <f>IF(F19="I",IFERROR(VLOOKUP(C19,#REF!,3,FALSE),0),0)</f>
        <v>0</v>
      </c>
      <c r="L19" s="43"/>
      <c r="M19" s="43">
        <f>IF(F19="I",IFERROR(VLOOKUP(C19,#REF!,4,FALSE),0),0)</f>
        <v>0</v>
      </c>
    </row>
    <row r="20" spans="1:13" s="267" customFormat="1" ht="12.75" hidden="1" customHeight="1">
      <c r="A20" s="264" t="s">
        <v>3</v>
      </c>
      <c r="B20" s="264"/>
      <c r="C20" s="270">
        <v>11211</v>
      </c>
      <c r="D20" s="268" t="s">
        <v>454</v>
      </c>
      <c r="E20" s="266" t="s">
        <v>6</v>
      </c>
      <c r="F20" s="266" t="s">
        <v>103</v>
      </c>
      <c r="G20" s="53">
        <f>IF(F20="I",IFERROR(VLOOKUP(C20,'BG 2021'!A:C,3,FALSE),0),0)</f>
        <v>0</v>
      </c>
      <c r="H20" s="43"/>
      <c r="I20" s="43">
        <f>IF(F20="I",IFERROR(VLOOKUP(C20,'BG 2021'!A:D,4,FALSE),0),0)</f>
        <v>0</v>
      </c>
      <c r="J20" s="43"/>
      <c r="K20" s="53">
        <f>IF(F20="I",IFERROR(VLOOKUP(C20,#REF!,3,FALSE),0),0)</f>
        <v>0</v>
      </c>
      <c r="L20" s="43"/>
      <c r="M20" s="43">
        <f>IF(F20="I",IFERROR(VLOOKUP(C20,#REF!,4,FALSE),0),0)</f>
        <v>0</v>
      </c>
    </row>
    <row r="21" spans="1:13" s="267" customFormat="1" ht="12.75" hidden="1" customHeight="1">
      <c r="A21" s="264" t="s">
        <v>3</v>
      </c>
      <c r="B21" s="264"/>
      <c r="C21" s="270">
        <v>112111</v>
      </c>
      <c r="D21" s="268" t="s">
        <v>454</v>
      </c>
      <c r="E21" s="266" t="s">
        <v>6</v>
      </c>
      <c r="F21" s="266" t="s">
        <v>103</v>
      </c>
      <c r="G21" s="53">
        <f>IF(F21="I",IFERROR(VLOOKUP(C21,'BG 2021'!A:C,3,FALSE),0),0)</f>
        <v>0</v>
      </c>
      <c r="H21" s="43"/>
      <c r="I21" s="43">
        <f>IF(F21="I",IFERROR(VLOOKUP(C21,'BG 2021'!A:D,4,FALSE),0),0)</f>
        <v>0</v>
      </c>
      <c r="J21" s="43"/>
      <c r="K21" s="53">
        <f>IF(F21="I",IFERROR(VLOOKUP(C21,#REF!,3,FALSE),0),0)</f>
        <v>0</v>
      </c>
      <c r="L21" s="43"/>
      <c r="M21" s="43">
        <f>IF(F21="I",IFERROR(VLOOKUP(C21,#REF!,4,FALSE),0),0)</f>
        <v>0</v>
      </c>
    </row>
    <row r="22" spans="1:13" s="267" customFormat="1" ht="12.75" hidden="1" customHeight="1">
      <c r="A22" s="264" t="s">
        <v>3</v>
      </c>
      <c r="B22" s="264"/>
      <c r="C22" s="270">
        <v>1121111</v>
      </c>
      <c r="D22" s="268" t="s">
        <v>454</v>
      </c>
      <c r="E22" s="266" t="s">
        <v>6</v>
      </c>
      <c r="F22" s="266" t="s">
        <v>103</v>
      </c>
      <c r="G22" s="53">
        <f>IF(F22="I",IFERROR(VLOOKUP(C22,'BG 2021'!A:C,3,FALSE),0),0)</f>
        <v>0</v>
      </c>
      <c r="H22" s="43"/>
      <c r="I22" s="43">
        <f>IF(F22="I",IFERROR(VLOOKUP(C22,'BG 2021'!A:D,4,FALSE),0),0)</f>
        <v>0</v>
      </c>
      <c r="J22" s="43"/>
      <c r="K22" s="53">
        <f>IF(F22="I",IFERROR(VLOOKUP(C22,#REF!,3,FALSE),0),0)</f>
        <v>0</v>
      </c>
      <c r="L22" s="43"/>
      <c r="M22" s="43">
        <f>IF(F22="I",IFERROR(VLOOKUP(C22,#REF!,4,FALSE),0),0)</f>
        <v>0</v>
      </c>
    </row>
    <row r="23" spans="1:13" s="267" customFormat="1" ht="12.75" hidden="1" customHeight="1">
      <c r="A23" s="264" t="s">
        <v>3</v>
      </c>
      <c r="B23" s="264"/>
      <c r="C23" s="270">
        <v>11211111</v>
      </c>
      <c r="D23" s="268" t="s">
        <v>454</v>
      </c>
      <c r="E23" s="266" t="s">
        <v>6</v>
      </c>
      <c r="F23" s="266" t="s">
        <v>103</v>
      </c>
      <c r="G23" s="53">
        <f>IF(F23="I",IFERROR(VLOOKUP(C23,'BG 2021'!A:C,3,FALSE),0),0)</f>
        <v>0</v>
      </c>
      <c r="H23" s="43"/>
      <c r="I23" s="43">
        <f>IF(F23="I",IFERROR(VLOOKUP(C23,'BG 2021'!A:D,4,FALSE),0),0)</f>
        <v>0</v>
      </c>
      <c r="J23" s="43"/>
      <c r="K23" s="53">
        <f>IF(F23="I",IFERROR(VLOOKUP(C23,#REF!,3,FALSE),0),0)</f>
        <v>0</v>
      </c>
      <c r="L23" s="43"/>
      <c r="M23" s="43">
        <f>IF(F23="I",IFERROR(VLOOKUP(C23,#REF!,4,FALSE),0),0)</f>
        <v>0</v>
      </c>
    </row>
    <row r="24" spans="1:13" s="267" customFormat="1" ht="12.75" hidden="1" customHeight="1">
      <c r="A24" s="264" t="s">
        <v>3</v>
      </c>
      <c r="B24" s="264" t="s">
        <v>287</v>
      </c>
      <c r="C24" s="270">
        <v>1121111102</v>
      </c>
      <c r="D24" s="268" t="s">
        <v>229</v>
      </c>
      <c r="E24" s="266" t="s">
        <v>6</v>
      </c>
      <c r="F24" s="266" t="s">
        <v>104</v>
      </c>
      <c r="G24" s="53">
        <f>IF(F24="I",IFERROR(VLOOKUP(C24,'BG 2021'!A:C,3,FALSE),0),0)</f>
        <v>149835374</v>
      </c>
      <c r="H24" s="43"/>
      <c r="I24" s="43">
        <f>IF(F24="I",IFERROR(VLOOKUP(C24,'BG 2021'!A:D,4,FALSE),0),0)</f>
        <v>21647.760000000002</v>
      </c>
      <c r="J24" s="43"/>
      <c r="K24" s="53">
        <v>0</v>
      </c>
      <c r="L24" s="43"/>
      <c r="M24" s="43">
        <v>0</v>
      </c>
    </row>
    <row r="25" spans="1:13" s="267" customFormat="1" ht="12.75" hidden="1" customHeight="1">
      <c r="A25" s="264" t="s">
        <v>3</v>
      </c>
      <c r="B25" s="264"/>
      <c r="C25" s="270">
        <v>114</v>
      </c>
      <c r="D25" s="268" t="s">
        <v>81</v>
      </c>
      <c r="E25" s="266" t="s">
        <v>6</v>
      </c>
      <c r="F25" s="266" t="s">
        <v>103</v>
      </c>
      <c r="G25" s="53">
        <f>IF(F25="I",IFERROR(VLOOKUP(C25,'BG 2021'!A:C,3,FALSE),0),0)</f>
        <v>0</v>
      </c>
      <c r="H25" s="43"/>
      <c r="I25" s="43">
        <f>IF(F25="I",IFERROR(VLOOKUP(C25,'BG 2021'!A:D,4,FALSE),0),0)</f>
        <v>0</v>
      </c>
      <c r="J25" s="43"/>
      <c r="K25" s="53">
        <f>IF(F25="I",IFERROR(VLOOKUP(C25,#REF!,3,FALSE),0),0)</f>
        <v>0</v>
      </c>
      <c r="L25" s="43"/>
      <c r="M25" s="43">
        <f>IF(F25="I",IFERROR(VLOOKUP(C25,#REF!,4,FALSE),0),0)</f>
        <v>0</v>
      </c>
    </row>
    <row r="26" spans="1:13" s="267" customFormat="1" ht="12.75" hidden="1" customHeight="1">
      <c r="A26" s="264" t="s">
        <v>3</v>
      </c>
      <c r="B26" s="264"/>
      <c r="C26" s="270">
        <v>11402</v>
      </c>
      <c r="D26" s="268" t="s">
        <v>455</v>
      </c>
      <c r="E26" s="266" t="s">
        <v>6</v>
      </c>
      <c r="F26" s="266" t="s">
        <v>103</v>
      </c>
      <c r="G26" s="53">
        <f>IF(F26="I",IFERROR(VLOOKUP(C26,'BG 2021'!A:C,3,FALSE),0),0)</f>
        <v>0</v>
      </c>
      <c r="H26" s="43"/>
      <c r="I26" s="43">
        <f>IF(F26="I",IFERROR(VLOOKUP(C26,'BG 2021'!A:D,4,FALSE),0),0)</f>
        <v>0</v>
      </c>
      <c r="J26" s="43"/>
      <c r="K26" s="53">
        <f>IF(F26="I",IFERROR(VLOOKUP(C26,#REF!,3,FALSE),0),0)</f>
        <v>0</v>
      </c>
      <c r="L26" s="43"/>
      <c r="M26" s="43">
        <f>IF(F26="I",IFERROR(VLOOKUP(C26,#REF!,4,FALSE),0),0)</f>
        <v>0</v>
      </c>
    </row>
    <row r="27" spans="1:13" s="267" customFormat="1" ht="12.75" hidden="1" customHeight="1">
      <c r="A27" s="264" t="s">
        <v>3</v>
      </c>
      <c r="B27" s="264"/>
      <c r="C27" s="270">
        <v>114021</v>
      </c>
      <c r="D27" s="268" t="s">
        <v>456</v>
      </c>
      <c r="E27" s="266" t="s">
        <v>6</v>
      </c>
      <c r="F27" s="266" t="s">
        <v>103</v>
      </c>
      <c r="G27" s="53">
        <f>IF(F27="I",IFERROR(VLOOKUP(C27,'BG 2021'!A:C,3,FALSE),0),0)</f>
        <v>0</v>
      </c>
      <c r="H27" s="43"/>
      <c r="I27" s="43">
        <f>IF(F27="I",IFERROR(VLOOKUP(C27,'BG 2021'!A:D,4,FALSE),0),0)</f>
        <v>0</v>
      </c>
      <c r="J27" s="43"/>
      <c r="K27" s="53">
        <f>IF(F27="I",IFERROR(VLOOKUP(C27,#REF!,3,FALSE),0),0)</f>
        <v>0</v>
      </c>
      <c r="L27" s="43"/>
      <c r="M27" s="43">
        <f>IF(F27="I",IFERROR(VLOOKUP(C27,#REF!,4,FALSE),0),0)</f>
        <v>0</v>
      </c>
    </row>
    <row r="28" spans="1:13" s="267" customFormat="1" ht="12.75" hidden="1" customHeight="1">
      <c r="A28" s="264" t="s">
        <v>3</v>
      </c>
      <c r="B28" s="264"/>
      <c r="C28" s="270">
        <v>1140211</v>
      </c>
      <c r="D28" s="268" t="s">
        <v>457</v>
      </c>
      <c r="E28" s="266" t="s">
        <v>6</v>
      </c>
      <c r="F28" s="266" t="s">
        <v>103</v>
      </c>
      <c r="G28" s="53">
        <f>IF(F28="I",IFERROR(VLOOKUP(C28,'BG 2021'!A:C,3,FALSE),0),0)</f>
        <v>0</v>
      </c>
      <c r="H28" s="43"/>
      <c r="I28" s="43">
        <f>IF(F28="I",IFERROR(VLOOKUP(C28,'BG 2021'!A:D,4,FALSE),0),0)</f>
        <v>0</v>
      </c>
      <c r="J28" s="43"/>
      <c r="K28" s="53">
        <v>0</v>
      </c>
      <c r="L28" s="43"/>
      <c r="M28" s="43">
        <v>0</v>
      </c>
    </row>
    <row r="29" spans="1:13" s="267" customFormat="1" ht="12.75" hidden="1" customHeight="1">
      <c r="A29" s="264" t="s">
        <v>3</v>
      </c>
      <c r="B29" s="264"/>
      <c r="C29" s="270">
        <v>11402112</v>
      </c>
      <c r="D29" s="268" t="s">
        <v>458</v>
      </c>
      <c r="E29" s="266" t="s">
        <v>6</v>
      </c>
      <c r="F29" s="266" t="s">
        <v>103</v>
      </c>
      <c r="G29" s="53">
        <f>IF(F29="I",IFERROR(VLOOKUP(C29,'BG 2021'!A:C,3,FALSE),0),0)</f>
        <v>0</v>
      </c>
      <c r="H29" s="43"/>
      <c r="I29" s="43">
        <f>IF(F29="I",IFERROR(VLOOKUP(C29,'BG 2021'!A:D,4,FALSE),0),0)</f>
        <v>0</v>
      </c>
      <c r="J29" s="43"/>
      <c r="K29" s="53">
        <v>0</v>
      </c>
      <c r="L29" s="43"/>
      <c r="M29" s="43">
        <v>0</v>
      </c>
    </row>
    <row r="30" spans="1:13" s="267" customFormat="1" ht="12.75" hidden="1" customHeight="1">
      <c r="A30" s="264" t="s">
        <v>3</v>
      </c>
      <c r="B30" s="264" t="s">
        <v>259</v>
      </c>
      <c r="C30" s="270">
        <v>1140211201</v>
      </c>
      <c r="D30" s="268" t="s">
        <v>588</v>
      </c>
      <c r="E30" s="266" t="s">
        <v>6</v>
      </c>
      <c r="F30" s="266" t="s">
        <v>104</v>
      </c>
      <c r="G30" s="53">
        <f>IF(F30="I",IFERROR(VLOOKUP(C30,'BG 2021'!A:C,3,FALSE),0),0)</f>
        <v>7000000000</v>
      </c>
      <c r="H30" s="43"/>
      <c r="I30" s="43">
        <f>IF(F30="I",IFERROR(VLOOKUP(C30,'BG 2021'!A:D,4,FALSE),0),0)</f>
        <v>1011338.55</v>
      </c>
      <c r="J30" s="43"/>
      <c r="K30" s="53">
        <f>IF(F30="I",IFERROR(VLOOKUP(C30,#REF!,3,FALSE),0),0)</f>
        <v>0</v>
      </c>
      <c r="L30" s="43"/>
      <c r="M30" s="43">
        <f>IF(F30="I",IFERROR(VLOOKUP(C30,#REF!,4,FALSE),0),0)</f>
        <v>0</v>
      </c>
    </row>
    <row r="31" spans="1:13" s="267" customFormat="1" ht="12.75" hidden="1" customHeight="1">
      <c r="A31" s="264" t="s">
        <v>3</v>
      </c>
      <c r="B31" s="264"/>
      <c r="C31" s="270">
        <v>1140219</v>
      </c>
      <c r="D31" s="268" t="s">
        <v>460</v>
      </c>
      <c r="E31" s="266" t="s">
        <v>6</v>
      </c>
      <c r="F31" s="266" t="s">
        <v>103</v>
      </c>
      <c r="G31" s="53">
        <f>IF(F31="I",IFERROR(VLOOKUP(C31,'BG 2021'!A:C,3,FALSE),0),0)</f>
        <v>0</v>
      </c>
      <c r="H31" s="43"/>
      <c r="I31" s="43">
        <f>IF(F31="I",IFERROR(VLOOKUP(C31,'BG 2021'!A:D,4,FALSE),0),0)</f>
        <v>0</v>
      </c>
      <c r="J31" s="43"/>
      <c r="K31" s="53">
        <v>0</v>
      </c>
      <c r="L31" s="43"/>
      <c r="M31" s="43">
        <v>0</v>
      </c>
    </row>
    <row r="32" spans="1:13" s="267" customFormat="1" ht="12.75" hidden="1" customHeight="1">
      <c r="A32" s="264" t="s">
        <v>3</v>
      </c>
      <c r="B32" s="264"/>
      <c r="C32" s="270">
        <v>11402191</v>
      </c>
      <c r="D32" s="268" t="s">
        <v>461</v>
      </c>
      <c r="E32" s="266" t="s">
        <v>6</v>
      </c>
      <c r="F32" s="266" t="s">
        <v>103</v>
      </c>
      <c r="G32" s="53">
        <f>IF(F32="I",IFERROR(VLOOKUP(C32,'BG 2021'!A:C,3,FALSE),0),0)</f>
        <v>0</v>
      </c>
      <c r="H32" s="43"/>
      <c r="I32" s="43">
        <f>IF(F32="I",IFERROR(VLOOKUP(C32,'BG 2021'!A:D,4,FALSE),0),0)</f>
        <v>0</v>
      </c>
      <c r="J32" s="43"/>
      <c r="K32" s="53">
        <f>IF(F32="I",IFERROR(VLOOKUP(C32,#REF!,3,FALSE),0),0)</f>
        <v>0</v>
      </c>
      <c r="L32" s="43"/>
      <c r="M32" s="43">
        <f>IF(F32="I",IFERROR(VLOOKUP(C32,#REF!,4,FALSE),0),0)</f>
        <v>0</v>
      </c>
    </row>
    <row r="33" spans="1:13" s="267" customFormat="1" ht="12.75" hidden="1" customHeight="1">
      <c r="A33" s="264" t="s">
        <v>3</v>
      </c>
      <c r="B33" s="264" t="s">
        <v>259</v>
      </c>
      <c r="C33" s="270">
        <v>1140219131</v>
      </c>
      <c r="D33" s="268" t="s">
        <v>462</v>
      </c>
      <c r="E33" s="266" t="s">
        <v>6</v>
      </c>
      <c r="F33" s="266" t="s">
        <v>104</v>
      </c>
      <c r="G33" s="53">
        <f>IF(F33="I",IFERROR(VLOOKUP(C33,'BG 2021'!A:C,3,FALSE),0),0)</f>
        <v>-650596949</v>
      </c>
      <c r="H33" s="43"/>
      <c r="I33" s="43">
        <f>IF(F33="I",IFERROR(VLOOKUP(C33,'BG 2021'!A:D,4,FALSE),0),0)</f>
        <v>-93996.25</v>
      </c>
      <c r="J33" s="43"/>
      <c r="K33" s="53">
        <f>IF(F33="I",IFERROR(VLOOKUP(C33,#REF!,3,FALSE),0),0)</f>
        <v>0</v>
      </c>
      <c r="L33" s="43"/>
      <c r="M33" s="43">
        <f>IF(F33="I",IFERROR(VLOOKUP(C33,#REF!,4,FALSE),0),0)</f>
        <v>0</v>
      </c>
    </row>
    <row r="34" spans="1:13" s="267" customFormat="1" ht="12.75" hidden="1" customHeight="1">
      <c r="A34" s="264" t="s">
        <v>3</v>
      </c>
      <c r="B34" s="264"/>
      <c r="C34" s="270">
        <v>119</v>
      </c>
      <c r="D34" s="268" t="s">
        <v>463</v>
      </c>
      <c r="E34" s="266" t="s">
        <v>6</v>
      </c>
      <c r="F34" s="266" t="s">
        <v>103</v>
      </c>
      <c r="G34" s="53">
        <f>IF(F34="I",IFERROR(VLOOKUP(C34,'BG 2021'!A:C,3,FALSE),0),0)</f>
        <v>0</v>
      </c>
      <c r="H34" s="43"/>
      <c r="I34" s="43">
        <f>IF(F34="I",IFERROR(VLOOKUP(C34,'BG 2021'!A:D,4,FALSE),0),0)</f>
        <v>0</v>
      </c>
      <c r="J34" s="43"/>
      <c r="K34" s="53">
        <v>0</v>
      </c>
      <c r="L34" s="43"/>
      <c r="M34" s="43">
        <v>0</v>
      </c>
    </row>
    <row r="35" spans="1:13" s="267" customFormat="1" ht="12.75" hidden="1" customHeight="1">
      <c r="A35" s="264" t="s">
        <v>3</v>
      </c>
      <c r="B35" s="264"/>
      <c r="C35" s="270">
        <v>11901</v>
      </c>
      <c r="D35" s="268" t="s">
        <v>464</v>
      </c>
      <c r="E35" s="266" t="s">
        <v>6</v>
      </c>
      <c r="F35" s="266" t="s">
        <v>103</v>
      </c>
      <c r="G35" s="53">
        <f>IF(F35="I",IFERROR(VLOOKUP(C35,'BG 2021'!A:C,3,FALSE),0),0)</f>
        <v>0</v>
      </c>
      <c r="H35" s="43"/>
      <c r="I35" s="43">
        <f>IF(F35="I",IFERROR(VLOOKUP(C35,'BG 2021'!A:D,4,FALSE),0),0)</f>
        <v>0</v>
      </c>
      <c r="J35" s="43"/>
      <c r="K35" s="53">
        <f>IF(F35="I",IFERROR(VLOOKUP(C35,#REF!,3,FALSE),0),0)</f>
        <v>0</v>
      </c>
      <c r="L35" s="43"/>
      <c r="M35" s="43">
        <f>IF(F35="I",IFERROR(VLOOKUP(C35,#REF!,4,FALSE),0),0)</f>
        <v>0</v>
      </c>
    </row>
    <row r="36" spans="1:13" s="267" customFormat="1" ht="12.75" hidden="1" customHeight="1">
      <c r="A36" s="264" t="s">
        <v>3</v>
      </c>
      <c r="B36" s="264"/>
      <c r="C36" s="270">
        <v>119011</v>
      </c>
      <c r="D36" s="268" t="s">
        <v>464</v>
      </c>
      <c r="E36" s="266" t="s">
        <v>6</v>
      </c>
      <c r="F36" s="266" t="s">
        <v>103</v>
      </c>
      <c r="G36" s="53">
        <f>IF(F36="I",IFERROR(VLOOKUP(C36,'BG 2021'!A:C,3,FALSE),0),0)</f>
        <v>0</v>
      </c>
      <c r="H36" s="43"/>
      <c r="I36" s="43">
        <f>IF(F36="I",IFERROR(VLOOKUP(C36,'BG 2021'!A:D,4,FALSE),0),0)</f>
        <v>0</v>
      </c>
      <c r="J36" s="43"/>
      <c r="K36" s="53">
        <v>0</v>
      </c>
      <c r="L36" s="43"/>
      <c r="M36" s="43">
        <v>0</v>
      </c>
    </row>
    <row r="37" spans="1:13" s="267" customFormat="1" ht="12.75" hidden="1" customHeight="1">
      <c r="A37" s="264" t="s">
        <v>3</v>
      </c>
      <c r="B37" s="264"/>
      <c r="C37" s="270">
        <v>1190111</v>
      </c>
      <c r="D37" s="268" t="s">
        <v>464</v>
      </c>
      <c r="E37" s="266" t="s">
        <v>6</v>
      </c>
      <c r="F37" s="266" t="s">
        <v>103</v>
      </c>
      <c r="G37" s="53">
        <f>IF(F37="I",IFERROR(VLOOKUP(C37,'BG 2021'!A:C,3,FALSE),0),0)</f>
        <v>0</v>
      </c>
      <c r="H37" s="43"/>
      <c r="I37" s="43">
        <f>IF(F37="I",IFERROR(VLOOKUP(C37,'BG 2021'!A:D,4,FALSE),0),0)</f>
        <v>0</v>
      </c>
      <c r="J37" s="43"/>
      <c r="K37" s="53">
        <f>IF(F37="I",IFERROR(VLOOKUP(C37,#REF!,3,FALSE),0),0)</f>
        <v>0</v>
      </c>
      <c r="L37" s="43"/>
      <c r="M37" s="43">
        <f>IF(F37="I",IFERROR(VLOOKUP(C37,#REF!,4,FALSE),0),0)</f>
        <v>0</v>
      </c>
    </row>
    <row r="38" spans="1:13" s="267" customFormat="1" ht="12.75" hidden="1" customHeight="1">
      <c r="A38" s="264" t="s">
        <v>3</v>
      </c>
      <c r="B38" s="264"/>
      <c r="C38" s="270">
        <v>11901114</v>
      </c>
      <c r="D38" s="268" t="s">
        <v>465</v>
      </c>
      <c r="E38" s="266" t="s">
        <v>6</v>
      </c>
      <c r="F38" s="266" t="s">
        <v>103</v>
      </c>
      <c r="G38" s="53">
        <f>IF(F38="I",IFERROR(VLOOKUP(C38,'BG 2021'!A:C,3,FALSE),0),0)</f>
        <v>0</v>
      </c>
      <c r="H38" s="43"/>
      <c r="I38" s="43">
        <f>IF(F38="I",IFERROR(VLOOKUP(C38,'BG 2021'!A:D,4,FALSE),0),0)</f>
        <v>0</v>
      </c>
      <c r="J38" s="43"/>
      <c r="K38" s="53">
        <v>0</v>
      </c>
      <c r="L38" s="43"/>
      <c r="M38" s="43">
        <v>0</v>
      </c>
    </row>
    <row r="39" spans="1:13" s="267" customFormat="1" ht="12.75" hidden="1" customHeight="1">
      <c r="A39" s="264" t="s">
        <v>3</v>
      </c>
      <c r="B39" s="264" t="s">
        <v>295</v>
      </c>
      <c r="C39" s="270">
        <v>1190111403</v>
      </c>
      <c r="D39" s="268" t="s">
        <v>466</v>
      </c>
      <c r="E39" s="266" t="s">
        <v>0</v>
      </c>
      <c r="F39" s="266" t="s">
        <v>104</v>
      </c>
      <c r="G39" s="53">
        <f>IF(F39="I",IFERROR(VLOOKUP(C39,'BG 2021'!A:C,3,FALSE),0),0)</f>
        <v>34253533</v>
      </c>
      <c r="H39" s="43"/>
      <c r="I39" s="43">
        <f>IF(F39="I",IFERROR(VLOOKUP(C39,'BG 2021'!A:D,4,FALSE),0),0)</f>
        <v>4915.33</v>
      </c>
      <c r="J39" s="43"/>
      <c r="K39" s="53">
        <v>0</v>
      </c>
      <c r="L39" s="43"/>
      <c r="M39" s="43">
        <f>IF(F39="I",IFERROR(VLOOKUP(C39,#REF!,4,FALSE),0),0)</f>
        <v>0</v>
      </c>
    </row>
    <row r="40" spans="1:13" s="267" customFormat="1" ht="12.75" hidden="1" customHeight="1">
      <c r="A40" s="264" t="s">
        <v>3</v>
      </c>
      <c r="B40" s="264"/>
      <c r="C40" s="270">
        <v>12</v>
      </c>
      <c r="D40" s="268" t="s">
        <v>7</v>
      </c>
      <c r="E40" s="266" t="s">
        <v>6</v>
      </c>
      <c r="F40" s="266" t="s">
        <v>103</v>
      </c>
      <c r="G40" s="53">
        <f>IF(F40="I",IFERROR(VLOOKUP(C40,'BG 2021'!A:C,3,FALSE),0),0)</f>
        <v>0</v>
      </c>
      <c r="H40" s="43"/>
      <c r="I40" s="43">
        <f>IF(F40="I",IFERROR(VLOOKUP(C40,'BG 2021'!A:D,4,FALSE),0),0)</f>
        <v>0</v>
      </c>
      <c r="J40" s="43"/>
      <c r="K40" s="53">
        <v>0</v>
      </c>
      <c r="L40" s="43"/>
      <c r="M40" s="43">
        <v>0</v>
      </c>
    </row>
    <row r="41" spans="1:13" s="267" customFormat="1" ht="12.75" hidden="1" customHeight="1">
      <c r="A41" s="264" t="s">
        <v>3</v>
      </c>
      <c r="B41" s="264"/>
      <c r="C41" s="270">
        <v>128</v>
      </c>
      <c r="D41" s="268" t="s">
        <v>467</v>
      </c>
      <c r="E41" s="266" t="s">
        <v>6</v>
      </c>
      <c r="F41" s="266" t="s">
        <v>103</v>
      </c>
      <c r="G41" s="53">
        <f>IF(F41="I",IFERROR(VLOOKUP(C41,'BG 2021'!A:C,3,FALSE),0),0)</f>
        <v>0</v>
      </c>
      <c r="H41" s="43"/>
      <c r="I41" s="43">
        <f>IF(F41="I",IFERROR(VLOOKUP(C41,'BG 2021'!A:D,4,FALSE),0),0)</f>
        <v>0</v>
      </c>
      <c r="J41" s="43"/>
      <c r="K41" s="53">
        <f>IF(F41="I",IFERROR(VLOOKUP(C41,#REF!,3,FALSE),0),0)</f>
        <v>0</v>
      </c>
      <c r="L41" s="43"/>
      <c r="M41" s="43">
        <f>IF(F41="I",IFERROR(VLOOKUP(C41,#REF!,4,FALSE),0),0)</f>
        <v>0</v>
      </c>
    </row>
    <row r="42" spans="1:13" s="267" customFormat="1" ht="12.75" hidden="1" customHeight="1">
      <c r="A42" s="264" t="s">
        <v>3</v>
      </c>
      <c r="B42" s="264"/>
      <c r="C42" s="270">
        <v>12801</v>
      </c>
      <c r="D42" s="268" t="s">
        <v>468</v>
      </c>
      <c r="E42" s="266" t="s">
        <v>6</v>
      </c>
      <c r="F42" s="266" t="s">
        <v>103</v>
      </c>
      <c r="G42" s="53">
        <f>IF(F42="I",IFERROR(VLOOKUP(C42,'BG 2021'!A:C,3,FALSE),0),0)</f>
        <v>0</v>
      </c>
      <c r="H42" s="43"/>
      <c r="I42" s="43">
        <f>IF(F42="I",IFERROR(VLOOKUP(C42,'BG 2021'!A:D,4,FALSE),0),0)</f>
        <v>0</v>
      </c>
      <c r="J42" s="43"/>
      <c r="K42" s="53">
        <f>IF(F42="I",IFERROR(VLOOKUP(C42,#REF!,3,FALSE),0),0)</f>
        <v>0</v>
      </c>
      <c r="L42" s="43"/>
      <c r="M42" s="43">
        <f>IF(F42="I",IFERROR(VLOOKUP(C42,#REF!,4,FALSE),0),0)</f>
        <v>0</v>
      </c>
    </row>
    <row r="43" spans="1:13" s="267" customFormat="1" ht="12.75" hidden="1" customHeight="1">
      <c r="A43" s="264" t="s">
        <v>3</v>
      </c>
      <c r="B43" s="264"/>
      <c r="C43" s="270">
        <v>128011</v>
      </c>
      <c r="D43" s="268" t="s">
        <v>468</v>
      </c>
      <c r="E43" s="266" t="s">
        <v>6</v>
      </c>
      <c r="F43" s="266" t="s">
        <v>103</v>
      </c>
      <c r="G43" s="53">
        <f>IF(F43="I",IFERROR(VLOOKUP(C43,'BG 2021'!A:C,3,FALSE),0),0)</f>
        <v>0</v>
      </c>
      <c r="H43" s="43"/>
      <c r="I43" s="43">
        <f>IF(F43="I",IFERROR(VLOOKUP(C43,'BG 2021'!A:D,4,FALSE),0),0)</f>
        <v>0</v>
      </c>
      <c r="J43" s="43"/>
      <c r="K43" s="53">
        <v>0</v>
      </c>
      <c r="L43" s="43"/>
      <c r="M43" s="43">
        <v>0</v>
      </c>
    </row>
    <row r="44" spans="1:13" s="267" customFormat="1" ht="12.75" hidden="1" customHeight="1">
      <c r="A44" s="264" t="s">
        <v>3</v>
      </c>
      <c r="B44" s="264"/>
      <c r="C44" s="270">
        <v>1280112</v>
      </c>
      <c r="D44" s="268" t="s">
        <v>469</v>
      </c>
      <c r="E44" s="266" t="s">
        <v>6</v>
      </c>
      <c r="F44" s="266" t="s">
        <v>103</v>
      </c>
      <c r="G44" s="53">
        <f>IF(F44="I",IFERROR(VLOOKUP(C44,'BG 2021'!A:C,3,FALSE),0),0)</f>
        <v>0</v>
      </c>
      <c r="H44" s="43"/>
      <c r="I44" s="43">
        <f>IF(F44="I",IFERROR(VLOOKUP(C44,'BG 2021'!A:D,4,FALSE),0),0)</f>
        <v>0</v>
      </c>
      <c r="J44" s="43"/>
      <c r="K44" s="53">
        <v>0</v>
      </c>
      <c r="L44" s="43"/>
      <c r="M44" s="43">
        <v>0</v>
      </c>
    </row>
    <row r="45" spans="1:13" s="267" customFormat="1" ht="12.75" hidden="1" customHeight="1">
      <c r="A45" s="264" t="s">
        <v>3</v>
      </c>
      <c r="B45" s="264"/>
      <c r="C45" s="270">
        <v>12801121</v>
      </c>
      <c r="D45" s="268" t="s">
        <v>470</v>
      </c>
      <c r="E45" s="266" t="s">
        <v>6</v>
      </c>
      <c r="F45" s="266" t="s">
        <v>103</v>
      </c>
      <c r="G45" s="53">
        <f>IF(F45="I",IFERROR(VLOOKUP(C45,'BG 2021'!A:C,3,FALSE),0),0)</f>
        <v>0</v>
      </c>
      <c r="H45" s="43"/>
      <c r="I45" s="43">
        <f>IF(F45="I",IFERROR(VLOOKUP(C45,'BG 2021'!A:D,4,FALSE),0),0)</f>
        <v>0</v>
      </c>
      <c r="J45" s="43"/>
      <c r="K45" s="53">
        <v>0</v>
      </c>
      <c r="L45" s="43"/>
      <c r="M45" s="43">
        <v>0</v>
      </c>
    </row>
    <row r="46" spans="1:13" s="267" customFormat="1" ht="12.75" hidden="1" customHeight="1">
      <c r="A46" s="264" t="s">
        <v>3</v>
      </c>
      <c r="B46" s="264" t="s">
        <v>295</v>
      </c>
      <c r="C46" s="270">
        <v>1280112103</v>
      </c>
      <c r="D46" s="268" t="s">
        <v>471</v>
      </c>
      <c r="E46" s="266" t="s">
        <v>0</v>
      </c>
      <c r="F46" s="266" t="s">
        <v>104</v>
      </c>
      <c r="G46" s="53">
        <f>IF(F46="I",IFERROR(VLOOKUP(C46,'BG 2021'!A:C,3,FALSE),0),0)</f>
        <v>137069849</v>
      </c>
      <c r="H46" s="43"/>
      <c r="I46" s="43">
        <f>IF(F46="I",IFERROR(VLOOKUP(C46,'BG 2021'!A:D,4,FALSE),0),0)</f>
        <v>19937.5</v>
      </c>
      <c r="J46" s="43"/>
      <c r="K46" s="53">
        <f>IF(F46="I",IFERROR(VLOOKUP(C46,#REF!,3,FALSE),0),0)</f>
        <v>0</v>
      </c>
      <c r="L46" s="43"/>
      <c r="M46" s="43">
        <f>IF(F46="I",IFERROR(VLOOKUP(C46,#REF!,4,FALSE),0),0)</f>
        <v>0</v>
      </c>
    </row>
    <row r="47" spans="1:13" s="267" customFormat="1" ht="12.75" hidden="1" customHeight="1">
      <c r="A47" s="264" t="s">
        <v>8</v>
      </c>
      <c r="B47" s="264"/>
      <c r="C47" s="270">
        <v>2</v>
      </c>
      <c r="D47" s="268" t="s">
        <v>8</v>
      </c>
      <c r="E47" s="266" t="s">
        <v>6</v>
      </c>
      <c r="F47" s="266" t="s">
        <v>103</v>
      </c>
      <c r="G47" s="53">
        <f>IF(F47="I",IFERROR(VLOOKUP(C47,'BG 2021'!A:C,3,FALSE),0),0)</f>
        <v>0</v>
      </c>
      <c r="H47" s="43"/>
      <c r="I47" s="43">
        <f>IF(F47="I",IFERROR(VLOOKUP(C47,'BG 2021'!A:D,4,FALSE),0),0)</f>
        <v>0</v>
      </c>
      <c r="J47" s="43"/>
      <c r="K47" s="53">
        <f>IF(F47="I",IFERROR(VLOOKUP(C47,#REF!,3,FALSE),0),0)</f>
        <v>0</v>
      </c>
      <c r="L47" s="43"/>
      <c r="M47" s="43">
        <f>IF(F47="I",IFERROR(VLOOKUP(C47,#REF!,4,FALSE),0),0)</f>
        <v>0</v>
      </c>
    </row>
    <row r="48" spans="1:13" s="267" customFormat="1" ht="12.75" hidden="1" customHeight="1">
      <c r="A48" s="264" t="s">
        <v>8</v>
      </c>
      <c r="B48" s="264"/>
      <c r="C48" s="270">
        <v>21</v>
      </c>
      <c r="D48" s="268" t="s">
        <v>9</v>
      </c>
      <c r="E48" s="266" t="s">
        <v>6</v>
      </c>
      <c r="F48" s="266" t="s">
        <v>103</v>
      </c>
      <c r="G48" s="53">
        <f>IF(F48="I",IFERROR(VLOOKUP(C48,'BG 2021'!A:C,3,FALSE),0),0)</f>
        <v>0</v>
      </c>
      <c r="H48" s="43"/>
      <c r="I48" s="43">
        <f>IF(F48="I",IFERROR(VLOOKUP(C48,'BG 2021'!A:D,4,FALSE),0),0)</f>
        <v>0</v>
      </c>
      <c r="J48" s="43"/>
      <c r="K48" s="53">
        <v>0</v>
      </c>
      <c r="L48" s="43"/>
      <c r="M48" s="43">
        <v>0</v>
      </c>
    </row>
    <row r="49" spans="1:13" s="267" customFormat="1" ht="12.75" hidden="1" customHeight="1">
      <c r="A49" s="264" t="s">
        <v>8</v>
      </c>
      <c r="B49" s="264"/>
      <c r="C49" s="270">
        <v>211</v>
      </c>
      <c r="D49" s="268" t="s">
        <v>472</v>
      </c>
      <c r="E49" s="266" t="s">
        <v>6</v>
      </c>
      <c r="F49" s="266" t="s">
        <v>103</v>
      </c>
      <c r="G49" s="53">
        <f>IF(F49="I",IFERROR(VLOOKUP(C49,'BG 2021'!A:C,3,FALSE),0),0)</f>
        <v>0</v>
      </c>
      <c r="H49" s="43"/>
      <c r="I49" s="43">
        <f>IF(F49="I",IFERROR(VLOOKUP(C49,'BG 2021'!A:D,4,FALSE),0),0)</f>
        <v>0</v>
      </c>
      <c r="J49" s="43"/>
      <c r="K49" s="53">
        <v>0</v>
      </c>
      <c r="L49" s="43"/>
      <c r="M49" s="43">
        <v>0</v>
      </c>
    </row>
    <row r="50" spans="1:13" s="267" customFormat="1" ht="12.75" hidden="1" customHeight="1">
      <c r="A50" s="264" t="s">
        <v>8</v>
      </c>
      <c r="B50" s="264"/>
      <c r="C50" s="270">
        <v>21101</v>
      </c>
      <c r="D50" s="268" t="s">
        <v>473</v>
      </c>
      <c r="E50" s="266" t="s">
        <v>6</v>
      </c>
      <c r="F50" s="266" t="s">
        <v>103</v>
      </c>
      <c r="G50" s="53">
        <f>IF(F50="I",IFERROR(VLOOKUP(C50,'BG 2021'!A:C,3,FALSE),0),0)</f>
        <v>0</v>
      </c>
      <c r="H50" s="43"/>
      <c r="I50" s="43">
        <f>IF(F50="I",IFERROR(VLOOKUP(C50,'BG 2021'!A:D,4,FALSE),0),0)</f>
        <v>0</v>
      </c>
      <c r="J50" s="43"/>
      <c r="K50" s="53">
        <f>IF(F50="I",IFERROR(VLOOKUP(C50,#REF!,3,FALSE),0),0)</f>
        <v>0</v>
      </c>
      <c r="L50" s="43"/>
      <c r="M50" s="43">
        <f>IF(F50="I",IFERROR(VLOOKUP(C50,#REF!,4,FALSE),0),0)</f>
        <v>0</v>
      </c>
    </row>
    <row r="51" spans="1:13" s="267" customFormat="1" ht="12.75" hidden="1" customHeight="1">
      <c r="A51" s="264" t="s">
        <v>8</v>
      </c>
      <c r="B51" s="264"/>
      <c r="C51" s="270">
        <v>211012</v>
      </c>
      <c r="D51" s="268" t="s">
        <v>474</v>
      </c>
      <c r="E51" s="266" t="s">
        <v>6</v>
      </c>
      <c r="F51" s="266" t="s">
        <v>103</v>
      </c>
      <c r="G51" s="53">
        <f>IF(F51="I",IFERROR(VLOOKUP(C51,'BG 2021'!A:C,3,FALSE),0),0)</f>
        <v>0</v>
      </c>
      <c r="H51" s="43"/>
      <c r="I51" s="43">
        <f>IF(F51="I",IFERROR(VLOOKUP(C51,'BG 2021'!A:D,4,FALSE),0),0)</f>
        <v>0</v>
      </c>
      <c r="J51" s="43"/>
      <c r="K51" s="53">
        <f>IF(F51="I",IFERROR(VLOOKUP(C51,#REF!,3,FALSE),0),0)</f>
        <v>0</v>
      </c>
      <c r="L51" s="43"/>
      <c r="M51" s="43">
        <f>IF(F51="I",IFERROR(VLOOKUP(C51,#REF!,4,FALSE),0),0)</f>
        <v>0</v>
      </c>
    </row>
    <row r="52" spans="1:13" s="267" customFormat="1" ht="12.75" hidden="1" customHeight="1">
      <c r="A52" s="264" t="s">
        <v>8</v>
      </c>
      <c r="B52" s="264"/>
      <c r="C52" s="270">
        <v>2110121</v>
      </c>
      <c r="D52" s="268" t="s">
        <v>474</v>
      </c>
      <c r="E52" s="266" t="s">
        <v>6</v>
      </c>
      <c r="F52" s="266" t="s">
        <v>103</v>
      </c>
      <c r="G52" s="53">
        <f>IF(F52="I",IFERROR(VLOOKUP(C52,'BG 2021'!A:C,3,FALSE),0),0)</f>
        <v>0</v>
      </c>
      <c r="H52" s="43"/>
      <c r="I52" s="43">
        <f>IF(F52="I",IFERROR(VLOOKUP(C52,'BG 2021'!A:D,4,FALSE),0),0)</f>
        <v>0</v>
      </c>
      <c r="J52" s="43"/>
      <c r="K52" s="53">
        <f>-IF(F52="I",IFERROR(VLOOKUP(C52,#REF!,3,FALSE),0),0)</f>
        <v>0</v>
      </c>
      <c r="L52" s="43"/>
      <c r="M52" s="43">
        <v>0</v>
      </c>
    </row>
    <row r="53" spans="1:13" s="267" customFormat="1" ht="12.75" hidden="1" customHeight="1">
      <c r="A53" s="264" t="s">
        <v>8</v>
      </c>
      <c r="B53" s="264"/>
      <c r="C53" s="270">
        <v>21101211</v>
      </c>
      <c r="D53" s="268" t="s">
        <v>474</v>
      </c>
      <c r="E53" s="266" t="s">
        <v>6</v>
      </c>
      <c r="F53" s="266" t="s">
        <v>103</v>
      </c>
      <c r="G53" s="53">
        <f>IF(F53="I",IFERROR(VLOOKUP(C53,'BG 2021'!A:C,3,FALSE),0),0)</f>
        <v>0</v>
      </c>
      <c r="H53" s="43"/>
      <c r="I53" s="43">
        <f>IF(F53="I",IFERROR(VLOOKUP(C53,'BG 2021'!A:D,4,FALSE),0),0)</f>
        <v>0</v>
      </c>
      <c r="J53" s="43"/>
      <c r="K53" s="53">
        <f>-IF(F53="I",IFERROR(VLOOKUP(C53,#REF!,3,FALSE),0),0)</f>
        <v>0</v>
      </c>
      <c r="L53" s="43"/>
      <c r="M53" s="43">
        <v>0</v>
      </c>
    </row>
    <row r="54" spans="1:13" s="267" customFormat="1" ht="12.75" hidden="1" customHeight="1">
      <c r="A54" s="264" t="s">
        <v>8</v>
      </c>
      <c r="B54" s="264" t="s">
        <v>263</v>
      </c>
      <c r="C54" s="270">
        <v>2110121101</v>
      </c>
      <c r="D54" s="268" t="s">
        <v>474</v>
      </c>
      <c r="E54" s="266" t="s">
        <v>6</v>
      </c>
      <c r="F54" s="266" t="s">
        <v>104</v>
      </c>
      <c r="G54" s="53">
        <f>IF(F54="I",IFERROR(VLOOKUP(C54,'BG 2021'!A:C,3,FALSE),0),0)</f>
        <v>1695763</v>
      </c>
      <c r="H54" s="43"/>
      <c r="I54" s="43">
        <f>IF(F54="I",IFERROR(VLOOKUP(C54,'BG 2021'!A:D,4,FALSE),0),0)</f>
        <v>244.64999999990687</v>
      </c>
      <c r="J54" s="43"/>
      <c r="K54" s="53">
        <f>-IF(F54="I",IFERROR(VLOOKUP(C54,#REF!,3,FALSE),0),0)</f>
        <v>0</v>
      </c>
      <c r="L54" s="43"/>
      <c r="M54" s="43">
        <v>0</v>
      </c>
    </row>
    <row r="55" spans="1:13" s="267" customFormat="1" ht="12.75" hidden="1" customHeight="1">
      <c r="A55" s="264" t="s">
        <v>8</v>
      </c>
      <c r="B55" s="264" t="s">
        <v>263</v>
      </c>
      <c r="C55" s="265">
        <v>2110121104</v>
      </c>
      <c r="D55" s="268" t="s">
        <v>475</v>
      </c>
      <c r="E55" s="266" t="s">
        <v>6</v>
      </c>
      <c r="F55" s="266" t="s">
        <v>104</v>
      </c>
      <c r="G55" s="53">
        <f>IF(F55="I",IFERROR(VLOOKUP(C55,'BG 2021'!A:C,3,FALSE),0),0)</f>
        <v>11397457</v>
      </c>
      <c r="H55" s="43"/>
      <c r="I55" s="43">
        <f>IF(F55="I",IFERROR(VLOOKUP(C55,'BG 2021'!A:D,4,FALSE),0),0)</f>
        <v>1647.67</v>
      </c>
      <c r="J55" s="43"/>
      <c r="K55" s="53">
        <f>-IF(F55="I",IFERROR(VLOOKUP(C55,#REF!,3,FALSE),0),0)</f>
        <v>0</v>
      </c>
      <c r="L55" s="43"/>
      <c r="M55" s="43">
        <v>0</v>
      </c>
    </row>
    <row r="56" spans="1:13" s="267" customFormat="1" ht="12.75" hidden="1" customHeight="1">
      <c r="A56" s="264" t="s">
        <v>8</v>
      </c>
      <c r="B56" s="264"/>
      <c r="C56" s="270">
        <v>211015</v>
      </c>
      <c r="D56" s="268" t="s">
        <v>476</v>
      </c>
      <c r="E56" s="266" t="s">
        <v>6</v>
      </c>
      <c r="F56" s="266" t="s">
        <v>103</v>
      </c>
      <c r="G56" s="53">
        <f>IF(F56="I",IFERROR(VLOOKUP(C56,'BG 2021'!A:C,3,FALSE),0),0)</f>
        <v>0</v>
      </c>
      <c r="H56" s="43"/>
      <c r="I56" s="43">
        <f>IF(F56="I",IFERROR(VLOOKUP(C56,'BG 2021'!A:D,4,FALSE),0),0)</f>
        <v>0</v>
      </c>
      <c r="J56" s="43"/>
      <c r="K56" s="53">
        <f>-IF(F56="I",IFERROR(VLOOKUP(C56,#REF!,3,FALSE),0),0)</f>
        <v>0</v>
      </c>
      <c r="L56" s="43"/>
      <c r="M56" s="43">
        <f>-IF(F56="I",IFERROR(VLOOKUP(C56,#REF!,4,FALSE),0),0)</f>
        <v>0</v>
      </c>
    </row>
    <row r="57" spans="1:13" s="267" customFormat="1" ht="12.75" hidden="1" customHeight="1">
      <c r="A57" s="264" t="s">
        <v>8</v>
      </c>
      <c r="B57" s="264"/>
      <c r="C57" s="270">
        <v>2110151</v>
      </c>
      <c r="D57" s="268" t="s">
        <v>476</v>
      </c>
      <c r="E57" s="266" t="s">
        <v>6</v>
      </c>
      <c r="F57" s="266" t="s">
        <v>103</v>
      </c>
      <c r="G57" s="53">
        <f>IF(F57="I",IFERROR(VLOOKUP(C57,'BG 2021'!A:C,3,FALSE),0),0)</f>
        <v>0</v>
      </c>
      <c r="H57" s="43"/>
      <c r="I57" s="43">
        <f>IF(F57="I",IFERROR(VLOOKUP(C57,'BG 2021'!A:D,4,FALSE),0),0)</f>
        <v>0</v>
      </c>
      <c r="J57" s="43"/>
      <c r="K57" s="53">
        <f>-IF(F57="I",IFERROR(VLOOKUP(C57,#REF!,3,FALSE),0),0)</f>
        <v>0</v>
      </c>
      <c r="L57" s="43"/>
      <c r="M57" s="43">
        <f>-IF(F57="I",IFERROR(VLOOKUP(C57,#REF!,4,FALSE),0),0)</f>
        <v>0</v>
      </c>
    </row>
    <row r="58" spans="1:13" s="267" customFormat="1" ht="12.75" hidden="1" customHeight="1">
      <c r="A58" s="264" t="s">
        <v>8</v>
      </c>
      <c r="B58" s="264"/>
      <c r="C58" s="270">
        <v>21101511</v>
      </c>
      <c r="D58" s="268" t="s">
        <v>476</v>
      </c>
      <c r="E58" s="266" t="s">
        <v>6</v>
      </c>
      <c r="F58" s="266" t="s">
        <v>103</v>
      </c>
      <c r="G58" s="53">
        <f>IF(F58="I",IFERROR(VLOOKUP(C58,'BG 2021'!A:C,3,FALSE),0),0)</f>
        <v>0</v>
      </c>
      <c r="H58" s="43"/>
      <c r="I58" s="43">
        <f>IF(F58="I",IFERROR(VLOOKUP(C58,'BG 2021'!A:D,4,FALSE),0),0)</f>
        <v>0</v>
      </c>
      <c r="J58" s="43"/>
      <c r="K58" s="53">
        <f>-IF(F58="I",IFERROR(VLOOKUP(C58,#REF!,3,FALSE),0),0)</f>
        <v>0</v>
      </c>
      <c r="L58" s="43"/>
      <c r="M58" s="43">
        <f>-IF(F58="I",IFERROR(VLOOKUP(C58,#REF!,4,FALSE),0),0)</f>
        <v>0</v>
      </c>
    </row>
    <row r="59" spans="1:13" s="267" customFormat="1" ht="12.75" hidden="1" customHeight="1">
      <c r="A59" s="264" t="s">
        <v>8</v>
      </c>
      <c r="B59" s="264" t="s">
        <v>269</v>
      </c>
      <c r="C59" s="270">
        <v>2110151101</v>
      </c>
      <c r="D59" s="268" t="s">
        <v>477</v>
      </c>
      <c r="E59" s="266" t="s">
        <v>6</v>
      </c>
      <c r="F59" s="266" t="s">
        <v>104</v>
      </c>
      <c r="G59" s="53">
        <f>IF(F59="I",IFERROR(VLOOKUP(C59,'BG 2021'!A:C,3,FALSE),0),0)</f>
        <v>1327200</v>
      </c>
      <c r="H59" s="43"/>
      <c r="I59" s="43">
        <f>IF(F59="I",IFERROR(VLOOKUP(C59,'BG 2021'!A:D,4,FALSE),0),0)</f>
        <v>191.48000000000002</v>
      </c>
      <c r="J59" s="43"/>
      <c r="K59" s="53">
        <f>-IF(F59="I",IFERROR(VLOOKUP(C59,#REF!,3,FALSE),0),0)</f>
        <v>0</v>
      </c>
      <c r="L59" s="43"/>
      <c r="M59" s="43">
        <f>-IF(F59="I",IFERROR(VLOOKUP(C59,#REF!,4,FALSE),0),0)</f>
        <v>0</v>
      </c>
    </row>
    <row r="60" spans="1:13" s="473" customFormat="1" ht="12.75" hidden="1" customHeight="1">
      <c r="A60" s="467" t="s">
        <v>8</v>
      </c>
      <c r="B60" s="467" t="s">
        <v>269</v>
      </c>
      <c r="C60" s="468">
        <v>2110151103</v>
      </c>
      <c r="D60" s="469" t="s">
        <v>478</v>
      </c>
      <c r="E60" s="470" t="s">
        <v>0</v>
      </c>
      <c r="F60" s="470" t="s">
        <v>104</v>
      </c>
      <c r="G60" s="471">
        <f>IF(F60="I",IFERROR(VLOOKUP(C60,'BG 2021'!A:C,3,FALSE),0),0)</f>
        <v>42004708</v>
      </c>
      <c r="H60" s="472"/>
      <c r="I60" s="472">
        <f>IF(F60="I",IFERROR(VLOOKUP(C60,'BG 2021'!A:D,4,FALSE),0),0)</f>
        <v>6060</v>
      </c>
      <c r="J60" s="472"/>
      <c r="K60" s="471">
        <f>-IF(F60="I",IFERROR(VLOOKUP(C60,#REF!,3,FALSE),0),0)</f>
        <v>0</v>
      </c>
      <c r="L60" s="472"/>
      <c r="M60" s="472">
        <f>-IF(F60="I",IFERROR(VLOOKUP(C60,#REF!,4,FALSE),0),0)</f>
        <v>0</v>
      </c>
    </row>
    <row r="61" spans="1:13" s="267" customFormat="1" ht="12.75" hidden="1" customHeight="1">
      <c r="A61" s="264" t="s">
        <v>8</v>
      </c>
      <c r="B61" s="264"/>
      <c r="C61" s="270">
        <v>214</v>
      </c>
      <c r="D61" s="268" t="s">
        <v>315</v>
      </c>
      <c r="E61" s="266" t="s">
        <v>6</v>
      </c>
      <c r="F61" s="266" t="s">
        <v>103</v>
      </c>
      <c r="G61" s="53">
        <f>IF(F61="I",IFERROR(VLOOKUP(C61,'BG 2021'!A:C,3,FALSE),0),0)</f>
        <v>0</v>
      </c>
      <c r="H61" s="43"/>
      <c r="I61" s="43">
        <f>IF(F61="I",IFERROR(VLOOKUP(C61,'BG 2021'!A:D,4,FALSE),0),0)</f>
        <v>0</v>
      </c>
      <c r="J61" s="43"/>
      <c r="K61" s="53">
        <f>-IF(F61="I",IFERROR(VLOOKUP(C61,#REF!,3,FALSE),0),0)</f>
        <v>0</v>
      </c>
      <c r="L61" s="43"/>
      <c r="M61" s="43">
        <f>-IF(F61="I",IFERROR(VLOOKUP(C61,#REF!,4,FALSE),0),0)</f>
        <v>0</v>
      </c>
    </row>
    <row r="62" spans="1:13" s="267" customFormat="1" ht="12.75" hidden="1" customHeight="1">
      <c r="A62" s="264" t="s">
        <v>8</v>
      </c>
      <c r="B62" s="264"/>
      <c r="C62" s="270">
        <v>21401</v>
      </c>
      <c r="D62" s="268" t="s">
        <v>479</v>
      </c>
      <c r="E62" s="266" t="s">
        <v>6</v>
      </c>
      <c r="F62" s="266" t="s">
        <v>103</v>
      </c>
      <c r="G62" s="53">
        <f>IF(F62="I",IFERROR(VLOOKUP(C62,'BG 2021'!A:C,3,FALSE),0),0)</f>
        <v>0</v>
      </c>
      <c r="H62" s="43"/>
      <c r="I62" s="43">
        <f>IF(F62="I",IFERROR(VLOOKUP(C62,'BG 2021'!A:D,4,FALSE),0),0)</f>
        <v>0</v>
      </c>
      <c r="J62" s="43"/>
      <c r="K62" s="53">
        <f>-IF(F62="I",IFERROR(VLOOKUP(C62,#REF!,3,FALSE),0),0)</f>
        <v>0</v>
      </c>
      <c r="L62" s="43"/>
      <c r="M62" s="43">
        <v>0</v>
      </c>
    </row>
    <row r="63" spans="1:13" s="267" customFormat="1" ht="12.75" hidden="1" customHeight="1">
      <c r="A63" s="264" t="s">
        <v>8</v>
      </c>
      <c r="B63" s="264"/>
      <c r="C63" s="270">
        <v>214011</v>
      </c>
      <c r="D63" s="268" t="s">
        <v>479</v>
      </c>
      <c r="E63" s="266" t="s">
        <v>6</v>
      </c>
      <c r="F63" s="266" t="s">
        <v>103</v>
      </c>
      <c r="G63" s="53">
        <f>IF(F63="I",IFERROR(VLOOKUP(C63,'BG 2021'!A:C,3,FALSE),0),0)</f>
        <v>0</v>
      </c>
      <c r="H63" s="43"/>
      <c r="I63" s="43">
        <f>IF(F63="I",IFERROR(VLOOKUP(C63,'BG 2021'!A:D,4,FALSE),0),0)</f>
        <v>0</v>
      </c>
      <c r="J63" s="43"/>
      <c r="K63" s="53">
        <f>-IF(F63="I",IFERROR(VLOOKUP(C63,#REF!,3,FALSE),0),0)</f>
        <v>0</v>
      </c>
      <c r="L63" s="43"/>
      <c r="M63" s="43">
        <f>-IF(F63="I",IFERROR(VLOOKUP(C63,#REF!,4,FALSE),0),0)</f>
        <v>0</v>
      </c>
    </row>
    <row r="64" spans="1:13" s="267" customFormat="1" ht="12.75" hidden="1" customHeight="1">
      <c r="A64" s="264" t="s">
        <v>8</v>
      </c>
      <c r="B64" s="264"/>
      <c r="C64" s="270">
        <v>2140111</v>
      </c>
      <c r="D64" s="268" t="s">
        <v>479</v>
      </c>
      <c r="E64" s="266" t="s">
        <v>6</v>
      </c>
      <c r="F64" s="266" t="s">
        <v>103</v>
      </c>
      <c r="G64" s="53">
        <f>IF(F64="I",IFERROR(VLOOKUP(C64,'BG 2021'!A:C,3,FALSE),0),0)</f>
        <v>0</v>
      </c>
      <c r="H64" s="43"/>
      <c r="I64" s="43">
        <f>IF(F64="I",IFERROR(VLOOKUP(C64,'BG 2021'!A:D,4,FALSE),0),0)</f>
        <v>0</v>
      </c>
      <c r="J64" s="43"/>
      <c r="K64" s="53">
        <f>-IF(F64="I",IFERROR(VLOOKUP(C64,#REF!,3,FALSE),0),0)</f>
        <v>0</v>
      </c>
      <c r="L64" s="43"/>
      <c r="M64" s="43">
        <f>-IF(F64="I",IFERROR(VLOOKUP(C64,#REF!,4,FALSE),0),0)</f>
        <v>0</v>
      </c>
    </row>
    <row r="65" spans="1:13" s="267" customFormat="1" ht="12.75" hidden="1" customHeight="1">
      <c r="A65" s="264" t="s">
        <v>8</v>
      </c>
      <c r="B65" s="264"/>
      <c r="C65" s="270">
        <v>21401111</v>
      </c>
      <c r="D65" s="268" t="s">
        <v>480</v>
      </c>
      <c r="E65" s="266" t="s">
        <v>6</v>
      </c>
      <c r="F65" s="266" t="s">
        <v>103</v>
      </c>
      <c r="G65" s="53">
        <f>IF(F65="I",IFERROR(VLOOKUP(C65,'BG 2021'!A:C,3,FALSE),0),0)</f>
        <v>0</v>
      </c>
      <c r="H65" s="43"/>
      <c r="I65" s="43">
        <f>IF(F65="I",IFERROR(VLOOKUP(C65,'BG 2021'!A:D,4,FALSE),0),0)</f>
        <v>0</v>
      </c>
      <c r="J65" s="43"/>
      <c r="K65" s="53">
        <v>0</v>
      </c>
      <c r="L65" s="43"/>
      <c r="M65" s="43">
        <v>0</v>
      </c>
    </row>
    <row r="66" spans="1:13" s="267" customFormat="1" ht="12.75" hidden="1" customHeight="1">
      <c r="A66" s="264" t="s">
        <v>8</v>
      </c>
      <c r="B66" s="264" t="s">
        <v>269</v>
      </c>
      <c r="C66" s="270">
        <v>2140111101</v>
      </c>
      <c r="D66" s="268" t="s">
        <v>316</v>
      </c>
      <c r="E66" s="266" t="s">
        <v>6</v>
      </c>
      <c r="F66" s="266" t="s">
        <v>104</v>
      </c>
      <c r="G66" s="53">
        <f>IF(F66="I",IFERROR(VLOOKUP(C66,'BG 2021'!A:C,3,FALSE),0),0)</f>
        <v>12602660</v>
      </c>
      <c r="H66" s="43"/>
      <c r="I66" s="43">
        <f>IF(F66="I",IFERROR(VLOOKUP(C66,'BG 2021'!A:D,4,FALSE),0),0)</f>
        <v>1818.1799999999996</v>
      </c>
      <c r="J66" s="43"/>
      <c r="K66" s="53">
        <f>IF(F66="I",IFERROR(VLOOKUP(C66,#REF!,3,FALSE),0),0)</f>
        <v>0</v>
      </c>
      <c r="L66" s="43"/>
      <c r="M66" s="43">
        <f>IF(F66="I",IFERROR(VLOOKUP(C66,#REF!,4,FALSE),0),0)</f>
        <v>0</v>
      </c>
    </row>
    <row r="67" spans="1:13" s="267" customFormat="1" ht="12.75" hidden="1" customHeight="1">
      <c r="A67" s="264" t="s">
        <v>8</v>
      </c>
      <c r="B67" s="264" t="s">
        <v>269</v>
      </c>
      <c r="C67" s="270">
        <v>2140111103</v>
      </c>
      <c r="D67" s="268" t="s">
        <v>481</v>
      </c>
      <c r="E67" s="266" t="s">
        <v>6</v>
      </c>
      <c r="F67" s="266" t="s">
        <v>104</v>
      </c>
      <c r="G67" s="53">
        <f>IF(F67="I",IFERROR(VLOOKUP(C67,'BG 2021'!A:C,3,FALSE),0),0)</f>
        <v>10934157</v>
      </c>
      <c r="H67" s="43"/>
      <c r="I67" s="43">
        <f>IF(F67="I",IFERROR(VLOOKUP(C67,'BG 2021'!A:D,4,FALSE),0),0)</f>
        <v>1577.4699999999996</v>
      </c>
      <c r="J67" s="43"/>
      <c r="K67" s="53">
        <f>IF(F67="I",IFERROR(VLOOKUP(C67,#REF!,3,FALSE),0),0)</f>
        <v>0</v>
      </c>
      <c r="L67" s="43"/>
      <c r="M67" s="43">
        <f>IF(F67="I",IFERROR(VLOOKUP(C67,#REF!,4,FALSE),0),0)</f>
        <v>0</v>
      </c>
    </row>
    <row r="68" spans="1:13" s="267" customFormat="1" ht="12.75" hidden="1" customHeight="1">
      <c r="A68" s="264" t="s">
        <v>8</v>
      </c>
      <c r="B68" s="264" t="s">
        <v>269</v>
      </c>
      <c r="C68" s="270">
        <v>2140111105</v>
      </c>
      <c r="D68" s="268" t="s">
        <v>482</v>
      </c>
      <c r="E68" s="266" t="s">
        <v>6</v>
      </c>
      <c r="F68" s="266" t="s">
        <v>104</v>
      </c>
      <c r="G68" s="53">
        <f>IF(F68="I",IFERROR(VLOOKUP(C68,'BG 2021'!A:C,3,FALSE),0),0)</f>
        <v>9975222</v>
      </c>
      <c r="H68" s="43"/>
      <c r="I68" s="43">
        <f>IF(F68="I",IFERROR(VLOOKUP(C68,'BG 2021'!A:D,4,FALSE),0),0)</f>
        <v>1439.1200000000001</v>
      </c>
      <c r="J68" s="43"/>
      <c r="K68" s="53">
        <f>IF(F68="I",IFERROR(VLOOKUP(C68,#REF!,3,FALSE),0),0)</f>
        <v>0</v>
      </c>
      <c r="L68" s="43"/>
      <c r="M68" s="43">
        <f>IF(F68="I",IFERROR(VLOOKUP(C68,#REF!,4,FALSE),0),0)</f>
        <v>0</v>
      </c>
    </row>
    <row r="69" spans="1:13" s="267" customFormat="1" ht="12.75" hidden="1" customHeight="1">
      <c r="A69" s="264" t="s">
        <v>8</v>
      </c>
      <c r="B69" s="264" t="s">
        <v>269</v>
      </c>
      <c r="C69" s="270">
        <v>2140111111</v>
      </c>
      <c r="D69" s="268" t="s">
        <v>483</v>
      </c>
      <c r="E69" s="266" t="s">
        <v>6</v>
      </c>
      <c r="F69" s="266" t="s">
        <v>104</v>
      </c>
      <c r="G69" s="53">
        <f>IF(F69="I",IFERROR(VLOOKUP(C69,'BG 2021'!A:C,3,FALSE),0),0)</f>
        <v>9965697</v>
      </c>
      <c r="H69" s="43"/>
      <c r="I69" s="43">
        <f>IF(F69="I",IFERROR(VLOOKUP(C69,'BG 2021'!A:D,4,FALSE),0),0)</f>
        <v>1437.75</v>
      </c>
      <c r="J69" s="43"/>
      <c r="K69" s="53">
        <f>IF(F69="I",IFERROR(VLOOKUP(C69,#REF!,3,FALSE),0),0)</f>
        <v>0</v>
      </c>
      <c r="L69" s="43"/>
      <c r="M69" s="43">
        <f>IF(F69="I",IFERROR(VLOOKUP(C69,#REF!,4,FALSE),0),0)</f>
        <v>0</v>
      </c>
    </row>
    <row r="70" spans="1:13" s="267" customFormat="1" ht="12.75" hidden="1" customHeight="1">
      <c r="A70" s="264" t="s">
        <v>8</v>
      </c>
      <c r="B70" s="264" t="s">
        <v>269</v>
      </c>
      <c r="C70" s="270">
        <v>2140111112</v>
      </c>
      <c r="D70" s="268" t="s">
        <v>484</v>
      </c>
      <c r="E70" s="266" t="s">
        <v>6</v>
      </c>
      <c r="F70" s="266" t="s">
        <v>104</v>
      </c>
      <c r="G70" s="53">
        <f>IF(F70="I",IFERROR(VLOOKUP(C70,'BG 2021'!A:C,3,FALSE),0),0)</f>
        <v>8857850</v>
      </c>
      <c r="H70" s="43"/>
      <c r="I70" s="43">
        <f>IF(F70="I",IFERROR(VLOOKUP(C70,'BG 2021'!A:D,4,FALSE),0),0)</f>
        <v>1277.9199999999998</v>
      </c>
      <c r="J70" s="43"/>
      <c r="K70" s="53">
        <f>IF(F70="I",IFERROR(VLOOKUP(C70,#REF!,3,FALSE),0),0)</f>
        <v>0</v>
      </c>
      <c r="L70" s="43"/>
      <c r="M70" s="43">
        <f>IF(F70="I",IFERROR(VLOOKUP(C70,#REF!,4,FALSE),0),0)</f>
        <v>0</v>
      </c>
    </row>
    <row r="71" spans="1:13" s="267" customFormat="1" ht="12.75" hidden="1" customHeight="1">
      <c r="A71" s="264" t="s">
        <v>8</v>
      </c>
      <c r="B71" s="264"/>
      <c r="C71" s="270">
        <v>21402</v>
      </c>
      <c r="D71" s="268" t="s">
        <v>485</v>
      </c>
      <c r="E71" s="266" t="s">
        <v>6</v>
      </c>
      <c r="F71" s="266" t="s">
        <v>103</v>
      </c>
      <c r="G71" s="53">
        <f>IF(F71="I",IFERROR(VLOOKUP(C71,'BG 2021'!A:C,3,FALSE),0),0)</f>
        <v>0</v>
      </c>
      <c r="H71" s="43"/>
      <c r="I71" s="43">
        <f>IF(F71="I",IFERROR(VLOOKUP(C71,'BG 2021'!A:D,4,FALSE),0),0)</f>
        <v>0</v>
      </c>
      <c r="J71" s="43"/>
      <c r="K71" s="53">
        <f>IF(F71="I",IFERROR(VLOOKUP(C71,#REF!,3,FALSE),0),0)</f>
        <v>0</v>
      </c>
      <c r="L71" s="43"/>
      <c r="M71" s="43">
        <f>IF(F71="I",IFERROR(VLOOKUP(C71,#REF!,4,FALSE),0),0)</f>
        <v>0</v>
      </c>
    </row>
    <row r="72" spans="1:13" s="267" customFormat="1" ht="12.75" hidden="1" customHeight="1">
      <c r="A72" s="264" t="s">
        <v>8</v>
      </c>
      <c r="B72" s="264"/>
      <c r="C72" s="270">
        <v>214021</v>
      </c>
      <c r="D72" s="268" t="s">
        <v>485</v>
      </c>
      <c r="E72" s="266" t="s">
        <v>6</v>
      </c>
      <c r="F72" s="266" t="s">
        <v>103</v>
      </c>
      <c r="G72" s="53">
        <f>IF(F72="I",IFERROR(VLOOKUP(C72,'BG 2021'!A:C,3,FALSE),0),0)</f>
        <v>0</v>
      </c>
      <c r="H72" s="43"/>
      <c r="I72" s="43">
        <f>IF(F72="I",IFERROR(VLOOKUP(C72,'BG 2021'!A:D,4,FALSE),0),0)</f>
        <v>0</v>
      </c>
      <c r="J72" s="43"/>
      <c r="K72" s="53">
        <v>0</v>
      </c>
      <c r="L72" s="43"/>
      <c r="M72" s="43">
        <v>0</v>
      </c>
    </row>
    <row r="73" spans="1:13" s="267" customFormat="1" ht="12.75" hidden="1" customHeight="1">
      <c r="A73" s="264" t="s">
        <v>8</v>
      </c>
      <c r="B73" s="264"/>
      <c r="C73" s="270">
        <v>2140211</v>
      </c>
      <c r="D73" s="268" t="s">
        <v>485</v>
      </c>
      <c r="E73" s="266" t="s">
        <v>6</v>
      </c>
      <c r="F73" s="266" t="s">
        <v>103</v>
      </c>
      <c r="G73" s="53">
        <f>IF(F73="I",IFERROR(VLOOKUP(C73,'BG 2021'!A:C,3,FALSE),0),0)</f>
        <v>0</v>
      </c>
      <c r="H73" s="43"/>
      <c r="I73" s="43">
        <f>IF(F73="I",IFERROR(VLOOKUP(C73,'BG 2021'!A:D,4,FALSE),0),0)</f>
        <v>0</v>
      </c>
      <c r="J73" s="43"/>
      <c r="K73" s="53">
        <f>IF(F73="I",IFERROR(VLOOKUP(C73,#REF!,3,FALSE),0),0)</f>
        <v>0</v>
      </c>
      <c r="L73" s="43"/>
      <c r="M73" s="43">
        <f>IF(F73="I",IFERROR(VLOOKUP(C73,#REF!,4,FALSE),0),0)</f>
        <v>0</v>
      </c>
    </row>
    <row r="74" spans="1:13" s="267" customFormat="1" ht="12.75" hidden="1" customHeight="1">
      <c r="A74" s="264" t="s">
        <v>8</v>
      </c>
      <c r="B74" s="264"/>
      <c r="C74" s="270">
        <v>21402111</v>
      </c>
      <c r="D74" s="268" t="s">
        <v>485</v>
      </c>
      <c r="E74" s="266" t="s">
        <v>6</v>
      </c>
      <c r="F74" s="266" t="s">
        <v>103</v>
      </c>
      <c r="G74" s="53">
        <f>IF(F74="I",IFERROR(VLOOKUP(C74,'BG 2021'!A:C,3,FALSE),0),0)</f>
        <v>0</v>
      </c>
      <c r="H74" s="43"/>
      <c r="I74" s="43">
        <f>IF(F74="I",IFERROR(VLOOKUP(C74,'BG 2021'!A:D,4,FALSE),0),0)</f>
        <v>0</v>
      </c>
      <c r="J74" s="43"/>
      <c r="K74" s="53">
        <f>IF(F74="I",IFERROR(VLOOKUP(C74,#REF!,3,FALSE),0),0)</f>
        <v>0</v>
      </c>
      <c r="L74" s="43"/>
      <c r="M74" s="43">
        <f>IF(F74="I",IFERROR(VLOOKUP(C74,#REF!,4,FALSE),0),0)</f>
        <v>0</v>
      </c>
    </row>
    <row r="75" spans="1:13" s="267" customFormat="1" ht="12.75" hidden="1" customHeight="1">
      <c r="A75" s="264" t="s">
        <v>8</v>
      </c>
      <c r="B75" s="264" t="s">
        <v>132</v>
      </c>
      <c r="C75" s="270">
        <v>2140211105</v>
      </c>
      <c r="D75" s="268" t="s">
        <v>486</v>
      </c>
      <c r="E75" s="266" t="s">
        <v>6</v>
      </c>
      <c r="F75" s="266" t="s">
        <v>104</v>
      </c>
      <c r="G75" s="53">
        <f>IF(F75="I",IFERROR(VLOOKUP(C75,'BG 2021'!A:C,3,FALSE),0),0)</f>
        <v>13308672</v>
      </c>
      <c r="H75" s="43"/>
      <c r="I75" s="43">
        <f>IF(F75="I",IFERROR(VLOOKUP(C75,'BG 2021'!A:D,4,FALSE),0),0)</f>
        <v>1920.0399999999993</v>
      </c>
      <c r="J75" s="43"/>
      <c r="K75" s="53">
        <f>IF(F75="I",IFERROR(VLOOKUP(C75,#REF!,3,FALSE),0),0)</f>
        <v>0</v>
      </c>
      <c r="L75" s="43"/>
      <c r="M75" s="43">
        <f>IF(F75="I",IFERROR(VLOOKUP(C75,#REF!,4,FALSE),0),0)</f>
        <v>0</v>
      </c>
    </row>
    <row r="76" spans="1:13" s="267" customFormat="1" ht="12.75" hidden="1" customHeight="1">
      <c r="A76" s="264" t="s">
        <v>8</v>
      </c>
      <c r="B76" s="264" t="s">
        <v>132</v>
      </c>
      <c r="C76" s="270">
        <v>2140211106</v>
      </c>
      <c r="D76" s="268" t="s">
        <v>487</v>
      </c>
      <c r="E76" s="266" t="s">
        <v>6</v>
      </c>
      <c r="F76" s="266" t="s">
        <v>104</v>
      </c>
      <c r="G76" s="53">
        <f>IF(F76="I",IFERROR(VLOOKUP(C76,'BG 2021'!A:C,3,FALSE),0),0)</f>
        <v>13613249</v>
      </c>
      <c r="H76" s="43"/>
      <c r="I76" s="43">
        <f>IF(F76="I",IFERROR(VLOOKUP(C76,'BG 2021'!A:D,4,FALSE),0),0)</f>
        <v>1963.9799999999998</v>
      </c>
      <c r="J76" s="43"/>
      <c r="K76" s="53">
        <v>0</v>
      </c>
      <c r="L76" s="43"/>
      <c r="M76" s="43">
        <v>0</v>
      </c>
    </row>
    <row r="77" spans="1:13" s="267" customFormat="1" ht="12.75" hidden="1" customHeight="1">
      <c r="A77" s="264" t="s">
        <v>8</v>
      </c>
      <c r="B77" s="264"/>
      <c r="C77" s="270">
        <v>21403</v>
      </c>
      <c r="D77" s="268" t="s">
        <v>488</v>
      </c>
      <c r="E77" s="266" t="s">
        <v>6</v>
      </c>
      <c r="F77" s="266" t="s">
        <v>103</v>
      </c>
      <c r="G77" s="53">
        <f>IF(F77="I",IFERROR(VLOOKUP(C77,'BG 2021'!A:C,3,FALSE),0),0)</f>
        <v>0</v>
      </c>
      <c r="H77" s="43"/>
      <c r="I77" s="43">
        <f>IF(F77="I",IFERROR(VLOOKUP(C77,'BG 2021'!A:D,4,FALSE),0),0)</f>
        <v>0</v>
      </c>
      <c r="J77" s="43"/>
      <c r="K77" s="53">
        <v>0</v>
      </c>
      <c r="L77" s="43"/>
      <c r="M77" s="43">
        <v>0</v>
      </c>
    </row>
    <row r="78" spans="1:13" s="267" customFormat="1" ht="12.75" hidden="1" customHeight="1">
      <c r="A78" s="264" t="s">
        <v>8</v>
      </c>
      <c r="B78" s="264"/>
      <c r="C78" s="270">
        <v>214031</v>
      </c>
      <c r="D78" s="268" t="s">
        <v>489</v>
      </c>
      <c r="E78" s="266" t="s">
        <v>6</v>
      </c>
      <c r="F78" s="266" t="s">
        <v>103</v>
      </c>
      <c r="G78" s="53">
        <f>IF(F78="I",IFERROR(VLOOKUP(C78,'BG 2021'!A:C,3,FALSE),0),0)</f>
        <v>0</v>
      </c>
      <c r="H78" s="43"/>
      <c r="I78" s="43">
        <f>IF(F78="I",IFERROR(VLOOKUP(C78,'BG 2021'!A:D,4,FALSE),0),0)</f>
        <v>0</v>
      </c>
      <c r="J78" s="43"/>
      <c r="K78" s="53">
        <f>IF(F78="I",IFERROR(VLOOKUP(C78,#REF!,3,FALSE),0),0)</f>
        <v>0</v>
      </c>
      <c r="L78" s="43"/>
      <c r="M78" s="43">
        <f>IF(F78="I",IFERROR(VLOOKUP(C78,#REF!,4,FALSE),0),0)</f>
        <v>0</v>
      </c>
    </row>
    <row r="79" spans="1:13" s="267" customFormat="1" ht="12.75" hidden="1" customHeight="1">
      <c r="A79" s="264" t="s">
        <v>8</v>
      </c>
      <c r="B79" s="264"/>
      <c r="C79" s="270">
        <v>2140311</v>
      </c>
      <c r="D79" s="268" t="s">
        <v>489</v>
      </c>
      <c r="E79" s="266" t="s">
        <v>6</v>
      </c>
      <c r="F79" s="266" t="s">
        <v>103</v>
      </c>
      <c r="G79" s="53">
        <f>IF(F79="I",IFERROR(VLOOKUP(C79,'BG 2021'!A:C,3,FALSE),0),0)</f>
        <v>0</v>
      </c>
      <c r="H79" s="43"/>
      <c r="I79" s="43">
        <f>IF(F79="I",IFERROR(VLOOKUP(C79,'BG 2021'!A:D,4,FALSE),0),0)</f>
        <v>0</v>
      </c>
      <c r="J79" s="43"/>
      <c r="K79" s="53">
        <v>0</v>
      </c>
      <c r="L79" s="43"/>
      <c r="M79" s="43">
        <v>0</v>
      </c>
    </row>
    <row r="80" spans="1:13" s="267" customFormat="1" ht="12.75" hidden="1" customHeight="1">
      <c r="A80" s="264" t="s">
        <v>8</v>
      </c>
      <c r="B80" s="264"/>
      <c r="C80" s="270">
        <v>21403111</v>
      </c>
      <c r="D80" s="268" t="s">
        <v>489</v>
      </c>
      <c r="E80" s="266" t="s">
        <v>6</v>
      </c>
      <c r="F80" s="266" t="s">
        <v>103</v>
      </c>
      <c r="G80" s="53">
        <f>IF(F80="I",IFERROR(VLOOKUP(C80,'BG 2021'!A:C,3,FALSE),0),0)</f>
        <v>0</v>
      </c>
      <c r="H80" s="43"/>
      <c r="I80" s="43">
        <f>IF(F80="I",IFERROR(VLOOKUP(C80,'BG 2021'!A:D,4,FALSE),0),0)</f>
        <v>0</v>
      </c>
      <c r="J80" s="43"/>
      <c r="K80" s="53">
        <f>IF(F80="I",IFERROR(VLOOKUP(C80,#REF!,3,FALSE),0),0)</f>
        <v>0</v>
      </c>
      <c r="L80" s="43"/>
      <c r="M80" s="43">
        <f>IF(F80="I",IFERROR(VLOOKUP(C80,#REF!,4,FALSE),0),0)</f>
        <v>0</v>
      </c>
    </row>
    <row r="81" spans="1:13" s="267" customFormat="1" ht="12.75" hidden="1" customHeight="1">
      <c r="A81" s="264" t="s">
        <v>8</v>
      </c>
      <c r="B81" s="264" t="s">
        <v>269</v>
      </c>
      <c r="C81" s="270">
        <v>2140311197</v>
      </c>
      <c r="D81" s="268" t="s">
        <v>490</v>
      </c>
      <c r="E81" s="266" t="s">
        <v>6</v>
      </c>
      <c r="F81" s="266" t="s">
        <v>104</v>
      </c>
      <c r="G81" s="53">
        <f>IF(F81="I",IFERROR(VLOOKUP(C81,'BG 2021'!A:C,3,FALSE),0),0)</f>
        <v>10356164</v>
      </c>
      <c r="H81" s="43"/>
      <c r="I81" s="43">
        <f>IF(F81="I",IFERROR(VLOOKUP(C81,'BG 2021'!A:D,4,FALSE),0),0)</f>
        <v>1485.09</v>
      </c>
      <c r="J81" s="43"/>
      <c r="K81" s="53">
        <f>IF(F81="I",IFERROR(VLOOKUP(C81,#REF!,3,FALSE),0),0)</f>
        <v>0</v>
      </c>
      <c r="L81" s="43"/>
      <c r="M81" s="43">
        <f>IF(F81="I",IFERROR(VLOOKUP(C81,#REF!,4,FALSE),0),0)</f>
        <v>0</v>
      </c>
    </row>
    <row r="82" spans="1:13" s="267" customFormat="1" ht="12.75" hidden="1" customHeight="1">
      <c r="A82" s="264" t="s">
        <v>18</v>
      </c>
      <c r="B82" s="264"/>
      <c r="C82" s="270">
        <v>3</v>
      </c>
      <c r="D82" s="268" t="s">
        <v>19</v>
      </c>
      <c r="E82" s="266" t="s">
        <v>6</v>
      </c>
      <c r="F82" s="266" t="s">
        <v>103</v>
      </c>
      <c r="G82" s="53">
        <f>IF(F82="I",IFERROR(VLOOKUP(C82,'BG 2021'!A:C,3,FALSE),0),0)</f>
        <v>0</v>
      </c>
      <c r="H82" s="43"/>
      <c r="I82" s="43">
        <f>IF(F82="I",IFERROR(VLOOKUP(C82,'BG 2021'!A:D,4,FALSE),0),0)</f>
        <v>0</v>
      </c>
      <c r="J82" s="43"/>
      <c r="K82" s="53">
        <v>0</v>
      </c>
      <c r="L82" s="43"/>
      <c r="M82" s="43">
        <v>0</v>
      </c>
    </row>
    <row r="83" spans="1:13" s="267" customFormat="1" ht="12.75" hidden="1" customHeight="1">
      <c r="A83" s="264" t="s">
        <v>18</v>
      </c>
      <c r="B83" s="264"/>
      <c r="C83" s="270">
        <v>30</v>
      </c>
      <c r="D83" s="268" t="s">
        <v>491</v>
      </c>
      <c r="E83" s="266" t="s">
        <v>6</v>
      </c>
      <c r="F83" s="266" t="s">
        <v>103</v>
      </c>
      <c r="G83" s="53">
        <f>IF(F83="I",IFERROR(VLOOKUP(C83,'BG 2021'!A:C,3,FALSE),0),0)</f>
        <v>0</v>
      </c>
      <c r="H83" s="43"/>
      <c r="I83" s="43">
        <f>IF(F83="I",IFERROR(VLOOKUP(C83,'BG 2021'!A:D,4,FALSE),0),0)</f>
        <v>0</v>
      </c>
      <c r="J83" s="43"/>
      <c r="K83" s="53">
        <f>IF(F83="I",IFERROR(VLOOKUP(C83,#REF!,3,FALSE),0),0)</f>
        <v>0</v>
      </c>
      <c r="L83" s="43"/>
      <c r="M83" s="43">
        <f>IF(F83="I",IFERROR(VLOOKUP(C83,#REF!,4,FALSE),0),0)</f>
        <v>0</v>
      </c>
    </row>
    <row r="84" spans="1:13" s="267" customFormat="1" ht="12" hidden="1" customHeight="1">
      <c r="A84" s="264" t="s">
        <v>18</v>
      </c>
      <c r="B84" s="264"/>
      <c r="C84" s="270">
        <v>301</v>
      </c>
      <c r="D84" s="268" t="s">
        <v>492</v>
      </c>
      <c r="E84" s="266" t="s">
        <v>6</v>
      </c>
      <c r="F84" s="266" t="s">
        <v>103</v>
      </c>
      <c r="G84" s="53">
        <f>IF(F84="I",IFERROR(VLOOKUP(C84,'BG 2021'!A:C,3,FALSE),0),0)</f>
        <v>0</v>
      </c>
      <c r="H84" s="43"/>
      <c r="I84" s="43">
        <f>IF(F84="I",IFERROR(VLOOKUP(C84,'BG 2021'!A:D,4,FALSE),0),0)</f>
        <v>0</v>
      </c>
      <c r="J84" s="43"/>
      <c r="K84" s="53">
        <v>0</v>
      </c>
      <c r="L84" s="43"/>
      <c r="M84" s="43">
        <v>0</v>
      </c>
    </row>
    <row r="85" spans="1:13" s="267" customFormat="1" ht="12.75" hidden="1" customHeight="1">
      <c r="A85" s="264" t="s">
        <v>18</v>
      </c>
      <c r="B85" s="264"/>
      <c r="C85" s="270">
        <v>3011</v>
      </c>
      <c r="D85" s="268" t="s">
        <v>492</v>
      </c>
      <c r="E85" s="266" t="s">
        <v>6</v>
      </c>
      <c r="F85" s="266" t="s">
        <v>103</v>
      </c>
      <c r="G85" s="53">
        <f>IF(F85="I",IFERROR(VLOOKUP(C85,'BG 2021'!A:C,3,FALSE),0),0)</f>
        <v>0</v>
      </c>
      <c r="H85" s="43"/>
      <c r="I85" s="43">
        <f>IF(F85="I",IFERROR(VLOOKUP(C85,'BG 2021'!A:D,4,FALSE),0),0)</f>
        <v>0</v>
      </c>
      <c r="J85" s="43"/>
      <c r="K85" s="53">
        <f>IF(F85="I",IFERROR(VLOOKUP(C85,#REF!,3,FALSE),0),0)</f>
        <v>0</v>
      </c>
      <c r="L85" s="43"/>
      <c r="M85" s="43">
        <f>IF(F85="I",IFERROR(VLOOKUP(C85,#REF!,4,FALSE),0),0)</f>
        <v>0</v>
      </c>
    </row>
    <row r="86" spans="1:13" s="267" customFormat="1" ht="12.75" hidden="1" customHeight="1">
      <c r="A86" s="264" t="s">
        <v>18</v>
      </c>
      <c r="B86" s="264"/>
      <c r="C86" s="270">
        <v>30111</v>
      </c>
      <c r="D86" s="268" t="s">
        <v>492</v>
      </c>
      <c r="E86" s="266" t="s">
        <v>6</v>
      </c>
      <c r="F86" s="266" t="s">
        <v>103</v>
      </c>
      <c r="G86" s="53">
        <f>IF(F86="I",IFERROR(VLOOKUP(C86,'BG 2021'!A:C,3,FALSE),0),0)</f>
        <v>0</v>
      </c>
      <c r="H86" s="43"/>
      <c r="I86" s="43">
        <f>IF(F86="I",IFERROR(VLOOKUP(C86,'BG 2021'!A:D,4,FALSE),0),0)</f>
        <v>0</v>
      </c>
      <c r="J86" s="43"/>
      <c r="K86" s="53">
        <v>0</v>
      </c>
      <c r="L86" s="43"/>
      <c r="M86" s="43">
        <v>0</v>
      </c>
    </row>
    <row r="87" spans="1:13" s="267" customFormat="1" ht="12.75" hidden="1" customHeight="1">
      <c r="A87" s="264" t="s">
        <v>18</v>
      </c>
      <c r="B87" s="264"/>
      <c r="C87" s="270">
        <v>301112</v>
      </c>
      <c r="D87" s="268" t="s">
        <v>317</v>
      </c>
      <c r="E87" s="266" t="s">
        <v>6</v>
      </c>
      <c r="F87" s="266" t="s">
        <v>103</v>
      </c>
      <c r="G87" s="53">
        <f>IF(F87="I",IFERROR(VLOOKUP(C87,'BG 2021'!A:C,3,FALSE),0),0)</f>
        <v>0</v>
      </c>
      <c r="H87" s="43"/>
      <c r="I87" s="43">
        <f>IF(F87="I",IFERROR(VLOOKUP(C87,'BG 2021'!A:D,4,FALSE),0),0)</f>
        <v>0</v>
      </c>
      <c r="J87" s="43"/>
      <c r="K87" s="53">
        <f>IF(F87="I",IFERROR(VLOOKUP(C87,#REF!,3,FALSE),0),0)</f>
        <v>0</v>
      </c>
      <c r="L87" s="43"/>
      <c r="M87" s="43">
        <f>IF(F87="I",IFERROR(VLOOKUP(C87,#REF!,4,FALSE),0),0)</f>
        <v>0</v>
      </c>
    </row>
    <row r="88" spans="1:13" s="267" customFormat="1" ht="12.75" hidden="1" customHeight="1">
      <c r="A88" s="264" t="s">
        <v>18</v>
      </c>
      <c r="B88" s="264"/>
      <c r="C88" s="270">
        <v>3011121</v>
      </c>
      <c r="D88" s="268" t="s">
        <v>317</v>
      </c>
      <c r="E88" s="266" t="s">
        <v>6</v>
      </c>
      <c r="F88" s="266" t="s">
        <v>103</v>
      </c>
      <c r="G88" s="53">
        <f>IF(F88="I",IFERROR(VLOOKUP(C88,'BG 2021'!A:C,3,FALSE),0),0)</f>
        <v>0</v>
      </c>
      <c r="H88" s="43"/>
      <c r="I88" s="43">
        <f>IF(F88="I",IFERROR(VLOOKUP(C88,'BG 2021'!A:D,4,FALSE),0),0)</f>
        <v>0</v>
      </c>
      <c r="J88" s="43"/>
      <c r="K88" s="53">
        <v>0</v>
      </c>
      <c r="L88" s="43"/>
      <c r="M88" s="43">
        <v>0</v>
      </c>
    </row>
    <row r="89" spans="1:13" s="267" customFormat="1" ht="12.75" hidden="1" customHeight="1">
      <c r="A89" s="264" t="s">
        <v>18</v>
      </c>
      <c r="B89" s="264"/>
      <c r="C89" s="270">
        <v>30111211</v>
      </c>
      <c r="D89" s="268" t="s">
        <v>317</v>
      </c>
      <c r="E89" s="266" t="s">
        <v>6</v>
      </c>
      <c r="F89" s="266" t="s">
        <v>103</v>
      </c>
      <c r="G89" s="53">
        <f>IF(F89="I",IFERROR(VLOOKUP(C89,'BG 2021'!A:C,3,FALSE),0),0)</f>
        <v>0</v>
      </c>
      <c r="H89" s="43"/>
      <c r="I89" s="43">
        <f>IF(F89="I",IFERROR(VLOOKUP(C89,'BG 2021'!A:D,4,FALSE),0),0)</f>
        <v>0</v>
      </c>
      <c r="J89" s="43"/>
      <c r="K89" s="53">
        <f>IF(F89="I",IFERROR(VLOOKUP(C89,#REF!,3,FALSE),0),0)</f>
        <v>0</v>
      </c>
      <c r="L89" s="43"/>
      <c r="M89" s="43">
        <f>IF(F89="I",IFERROR(VLOOKUP(C89,#REF!,4,FALSE),0),0)</f>
        <v>0</v>
      </c>
    </row>
    <row r="90" spans="1:13" s="267" customFormat="1" ht="12.75" hidden="1" customHeight="1">
      <c r="A90" s="264" t="s">
        <v>18</v>
      </c>
      <c r="B90" s="264"/>
      <c r="C90" s="270">
        <v>3011121101</v>
      </c>
      <c r="D90" s="268" t="s">
        <v>493</v>
      </c>
      <c r="E90" s="266" t="s">
        <v>6</v>
      </c>
      <c r="F90" s="266" t="s">
        <v>104</v>
      </c>
      <c r="G90" s="53">
        <f>IF(F90="I",IFERROR(VLOOKUP(C90,'BG 2021'!A:C,3,FALSE),0),0)</f>
        <v>9000000000</v>
      </c>
      <c r="H90" s="43"/>
      <c r="I90" s="43">
        <f>IF(F90="I",IFERROR(VLOOKUP(C90,'BG 2021'!A:D,4,FALSE),0),0)</f>
        <v>1298549.3</v>
      </c>
      <c r="J90" s="43"/>
      <c r="K90" s="53">
        <f>IF(F90="I",IFERROR(VLOOKUP(C90,#REF!,3,FALSE),0),0)</f>
        <v>0</v>
      </c>
      <c r="L90" s="43"/>
      <c r="M90" s="43">
        <f>IF(F90="I",IFERROR(VLOOKUP(C90,#REF!,4,FALSE),0),0)</f>
        <v>0</v>
      </c>
    </row>
    <row r="91" spans="1:13" s="267" customFormat="1" ht="12.75" hidden="1" customHeight="1">
      <c r="A91" s="264" t="s">
        <v>18</v>
      </c>
      <c r="B91" s="264"/>
      <c r="C91" s="270">
        <v>303</v>
      </c>
      <c r="D91" s="268" t="s">
        <v>53</v>
      </c>
      <c r="E91" s="266" t="s">
        <v>6</v>
      </c>
      <c r="F91" s="266" t="s">
        <v>103</v>
      </c>
      <c r="G91" s="53">
        <f>IF(F91="I",IFERROR(VLOOKUP(C91,'BG 2021'!A:C,3,FALSE),0),0)</f>
        <v>0</v>
      </c>
      <c r="H91" s="43"/>
      <c r="I91" s="43">
        <f>IF(F91="I",IFERROR(VLOOKUP(C91,'BG 2021'!A:D,4,FALSE),0),0)</f>
        <v>0</v>
      </c>
      <c r="J91" s="43"/>
      <c r="K91" s="53">
        <v>0</v>
      </c>
      <c r="L91" s="43"/>
      <c r="M91" s="43">
        <v>0</v>
      </c>
    </row>
    <row r="92" spans="1:13" s="267" customFormat="1" ht="12.75" hidden="1" customHeight="1">
      <c r="A92" s="264" t="s">
        <v>18</v>
      </c>
      <c r="B92" s="264"/>
      <c r="C92" s="270">
        <v>3031</v>
      </c>
      <c r="D92" s="268" t="s">
        <v>494</v>
      </c>
      <c r="E92" s="266" t="s">
        <v>6</v>
      </c>
      <c r="F92" s="266" t="s">
        <v>103</v>
      </c>
      <c r="G92" s="53">
        <f>IF(F92="I",IFERROR(VLOOKUP(C92,'BG 2021'!A:C,3,FALSE),0),0)</f>
        <v>0</v>
      </c>
      <c r="H92" s="43"/>
      <c r="I92" s="43">
        <f>IF(F92="I",IFERROR(VLOOKUP(C92,'BG 2021'!A:D,4,FALSE),0),0)</f>
        <v>0</v>
      </c>
      <c r="J92" s="43"/>
      <c r="K92" s="53">
        <v>0</v>
      </c>
      <c r="L92" s="43"/>
      <c r="M92" s="43">
        <v>0</v>
      </c>
    </row>
    <row r="93" spans="1:13" s="267" customFormat="1" ht="12.75" hidden="1" customHeight="1">
      <c r="A93" s="264" t="s">
        <v>18</v>
      </c>
      <c r="B93" s="264"/>
      <c r="C93" s="270">
        <v>30311</v>
      </c>
      <c r="D93" s="268" t="s">
        <v>494</v>
      </c>
      <c r="E93" s="266" t="s">
        <v>6</v>
      </c>
      <c r="F93" s="266" t="s">
        <v>103</v>
      </c>
      <c r="G93" s="53">
        <f>IF(F93="I",IFERROR(VLOOKUP(C93,'BG 2021'!A:C,3,FALSE),0),0)</f>
        <v>0</v>
      </c>
      <c r="H93" s="43"/>
      <c r="I93" s="43">
        <f>IF(F93="I",IFERROR(VLOOKUP(C93,'BG 2021'!A:D,4,FALSE),0),0)</f>
        <v>0</v>
      </c>
      <c r="J93" s="43"/>
      <c r="K93" s="53">
        <v>0</v>
      </c>
      <c r="L93" s="43"/>
      <c r="M93" s="43">
        <v>0</v>
      </c>
    </row>
    <row r="94" spans="1:13" s="267" customFormat="1" ht="12.75" hidden="1" customHeight="1">
      <c r="A94" s="264" t="s">
        <v>18</v>
      </c>
      <c r="B94" s="264"/>
      <c r="C94" s="270">
        <v>303111</v>
      </c>
      <c r="D94" s="268" t="s">
        <v>494</v>
      </c>
      <c r="E94" s="266" t="s">
        <v>6</v>
      </c>
      <c r="F94" s="266" t="s">
        <v>103</v>
      </c>
      <c r="G94" s="53">
        <f>IF(F94="I",IFERROR(VLOOKUP(C94,'BG 2021'!A:C,3,FALSE),0),0)</f>
        <v>0</v>
      </c>
      <c r="H94" s="43"/>
      <c r="I94" s="43">
        <f>IF(F94="I",IFERROR(VLOOKUP(C94,'BG 2021'!A:D,4,FALSE),0),0)</f>
        <v>0</v>
      </c>
      <c r="J94" s="43"/>
      <c r="K94" s="53">
        <f>IF(F94="I",IFERROR(VLOOKUP(C94,#REF!,3,FALSE),0),0)</f>
        <v>0</v>
      </c>
      <c r="L94" s="43"/>
      <c r="M94" s="43">
        <f>IF(F94="I",IFERROR(VLOOKUP(C94,#REF!,4,FALSE),0),0)</f>
        <v>0</v>
      </c>
    </row>
    <row r="95" spans="1:13" s="267" customFormat="1" ht="12.75" hidden="1" customHeight="1">
      <c r="A95" s="264" t="s">
        <v>18</v>
      </c>
      <c r="B95" s="264"/>
      <c r="C95" s="270">
        <v>3031111</v>
      </c>
      <c r="D95" s="268" t="s">
        <v>494</v>
      </c>
      <c r="E95" s="266" t="s">
        <v>6</v>
      </c>
      <c r="F95" s="266" t="s">
        <v>103</v>
      </c>
      <c r="G95" s="53">
        <f>IF(F95="I",IFERROR(VLOOKUP(C95,'BG 2021'!A:C,3,FALSE),0),0)</f>
        <v>0</v>
      </c>
      <c r="H95" s="43"/>
      <c r="I95" s="43">
        <f>IF(F95="I",IFERROR(VLOOKUP(C95,'BG 2021'!A:D,4,FALSE),0),0)</f>
        <v>0</v>
      </c>
      <c r="J95" s="43"/>
      <c r="K95" s="53">
        <f>IF(F95="I",IFERROR(VLOOKUP(C95,#REF!,3,FALSE),0),0)</f>
        <v>0</v>
      </c>
      <c r="L95" s="43"/>
      <c r="M95" s="43">
        <f>IF(F95="I",IFERROR(VLOOKUP(C95,#REF!,4,FALSE),0),0)</f>
        <v>0</v>
      </c>
    </row>
    <row r="96" spans="1:13" s="267" customFormat="1" ht="12.75" hidden="1" customHeight="1">
      <c r="A96" s="264" t="s">
        <v>18</v>
      </c>
      <c r="B96" s="264"/>
      <c r="C96" s="270">
        <v>30311111</v>
      </c>
      <c r="D96" s="268" t="s">
        <v>494</v>
      </c>
      <c r="E96" s="266" t="s">
        <v>6</v>
      </c>
      <c r="F96" s="266" t="s">
        <v>103</v>
      </c>
      <c r="G96" s="53">
        <f>IF(F96="I",IFERROR(VLOOKUP(C96,'BG 2021'!A:C,3,FALSE),0),0)</f>
        <v>0</v>
      </c>
      <c r="H96" s="43"/>
      <c r="I96" s="43">
        <f>IF(F96="I",IFERROR(VLOOKUP(C96,'BG 2021'!A:D,4,FALSE),0),0)</f>
        <v>0</v>
      </c>
      <c r="J96" s="43"/>
      <c r="K96" s="53">
        <v>0</v>
      </c>
      <c r="L96" s="43"/>
      <c r="M96" s="43">
        <v>0</v>
      </c>
    </row>
    <row r="97" spans="1:13" s="267" customFormat="1" ht="12.75" hidden="1" customHeight="1">
      <c r="A97" s="264" t="s">
        <v>18</v>
      </c>
      <c r="B97" s="264"/>
      <c r="C97" s="270">
        <v>3031111101</v>
      </c>
      <c r="D97" s="268" t="s">
        <v>303</v>
      </c>
      <c r="E97" s="266" t="s">
        <v>6</v>
      </c>
      <c r="F97" s="266" t="s">
        <v>104</v>
      </c>
      <c r="G97" s="53">
        <f>IF(F97="I",IFERROR(VLOOKUP(C97,'BG 2021'!A:C,3,FALSE),0),0)</f>
        <v>-576412791</v>
      </c>
      <c r="H97" s="43"/>
      <c r="I97" s="43">
        <f>IF(F97="I",IFERROR(VLOOKUP(C97,'BG 2021'!A:D,4,FALSE),0),0)</f>
        <v>-72534.100000000006</v>
      </c>
      <c r="J97" s="43"/>
      <c r="K97" s="53">
        <v>0</v>
      </c>
      <c r="L97" s="43"/>
      <c r="M97" s="43">
        <v>0</v>
      </c>
    </row>
    <row r="98" spans="1:13" s="267" customFormat="1" ht="12.75" hidden="1" customHeight="1">
      <c r="A98" s="264" t="s">
        <v>18</v>
      </c>
      <c r="B98" s="264"/>
      <c r="C98" s="270">
        <v>3031111102</v>
      </c>
      <c r="D98" s="268" t="s">
        <v>495</v>
      </c>
      <c r="E98" s="266" t="s">
        <v>6</v>
      </c>
      <c r="F98" s="266" t="s">
        <v>104</v>
      </c>
      <c r="G98" s="53">
        <f>IF(F98="I",IFERROR(VLOOKUP(C98,'BG 2021'!A:C,3,FALSE),0),0)</f>
        <v>-1194219221</v>
      </c>
      <c r="H98" s="43"/>
      <c r="I98" s="43">
        <f>IF(F98="I",IFERROR(VLOOKUP(C98,'BG 2021'!A:D,4,FALSE),0),0)</f>
        <v>-181401.83</v>
      </c>
      <c r="J98" s="43"/>
      <c r="K98" s="53">
        <f>IF(F98="I",IFERROR(VLOOKUP(C98,#REF!,3,FALSE),0),0)</f>
        <v>0</v>
      </c>
      <c r="L98" s="43"/>
      <c r="M98" s="43">
        <f>IF(F98="I",IFERROR(VLOOKUP(C98,#REF!,4,FALSE),0),0)</f>
        <v>0</v>
      </c>
    </row>
    <row r="99" spans="1:13" s="267" customFormat="1" ht="12.75" hidden="1" customHeight="1">
      <c r="A99" s="264" t="s">
        <v>86</v>
      </c>
      <c r="B99" s="264"/>
      <c r="C99" s="270">
        <v>4</v>
      </c>
      <c r="D99" s="268" t="s">
        <v>69</v>
      </c>
      <c r="E99" s="266" t="s">
        <v>6</v>
      </c>
      <c r="F99" s="266" t="s">
        <v>103</v>
      </c>
      <c r="G99" s="53">
        <f>IF(F99="I",IFERROR(VLOOKUP(C99,'BG 2021'!A:C,3,FALSE),0),0)</f>
        <v>0</v>
      </c>
      <c r="H99" s="43"/>
      <c r="I99" s="43">
        <f>IF(F99="I",IFERROR(VLOOKUP(C99,'BG 2021'!A:D,4,FALSE),0),0)</f>
        <v>0</v>
      </c>
      <c r="J99" s="43"/>
      <c r="K99" s="53">
        <f>IF(F99="I",IFERROR(VLOOKUP(C99,#REF!,3,FALSE),0),0)</f>
        <v>0</v>
      </c>
      <c r="L99" s="43"/>
      <c r="M99" s="43">
        <f>IF(F99="I",IFERROR(VLOOKUP(C99,#REF!,4,FALSE),0),0)</f>
        <v>0</v>
      </c>
    </row>
    <row r="100" spans="1:13" s="267" customFormat="1" ht="12.75" hidden="1" customHeight="1">
      <c r="A100" s="264" t="s">
        <v>86</v>
      </c>
      <c r="B100" s="264"/>
      <c r="C100" s="270">
        <v>41</v>
      </c>
      <c r="D100" s="268" t="s">
        <v>13</v>
      </c>
      <c r="E100" s="266" t="s">
        <v>6</v>
      </c>
      <c r="F100" s="266" t="s">
        <v>103</v>
      </c>
      <c r="G100" s="53">
        <f>IF(F100="I",IFERROR(VLOOKUP(C100,'BG 2021'!A:C,3,FALSE),0),0)</f>
        <v>0</v>
      </c>
      <c r="H100" s="43"/>
      <c r="I100" s="43">
        <f>IF(F100="I",IFERROR(VLOOKUP(C100,'BG 2021'!A:D,4,FALSE),0),0)</f>
        <v>0</v>
      </c>
      <c r="J100" s="43"/>
      <c r="K100" s="53">
        <f>-IF(F100="I",IFERROR(VLOOKUP(C100,#REF!,3,FALSE),0),0)</f>
        <v>0</v>
      </c>
      <c r="L100" s="43"/>
      <c r="M100" s="43">
        <v>0</v>
      </c>
    </row>
    <row r="101" spans="1:13" s="267" customFormat="1" ht="12.75" hidden="1" customHeight="1">
      <c r="A101" s="264" t="s">
        <v>86</v>
      </c>
      <c r="B101" s="264"/>
      <c r="C101" s="270">
        <v>412</v>
      </c>
      <c r="D101" s="268" t="s">
        <v>496</v>
      </c>
      <c r="E101" s="266" t="s">
        <v>6</v>
      </c>
      <c r="F101" s="266" t="s">
        <v>103</v>
      </c>
      <c r="G101" s="53">
        <f>IF(F101="I",IFERROR(VLOOKUP(C101,'BG 2021'!A:C,3,FALSE),0),0)</f>
        <v>0</v>
      </c>
      <c r="H101" s="43"/>
      <c r="I101" s="43">
        <f>IF(F101="I",IFERROR(VLOOKUP(C101,'BG 2021'!A:D,4,FALSE),0),0)</f>
        <v>0</v>
      </c>
      <c r="J101" s="43"/>
      <c r="K101" s="53">
        <f>-IF(F101="I",IFERROR(VLOOKUP(C101,#REF!,3,FALSE),0),0)</f>
        <v>0</v>
      </c>
      <c r="L101" s="43"/>
      <c r="M101" s="43">
        <v>0</v>
      </c>
    </row>
    <row r="102" spans="1:13" s="267" customFormat="1" ht="12.75" hidden="1" customHeight="1">
      <c r="A102" s="264" t="s">
        <v>86</v>
      </c>
      <c r="B102" s="264"/>
      <c r="C102" s="270">
        <v>41201</v>
      </c>
      <c r="D102" s="268" t="s">
        <v>496</v>
      </c>
      <c r="E102" s="266" t="s">
        <v>6</v>
      </c>
      <c r="F102" s="266" t="s">
        <v>103</v>
      </c>
      <c r="G102" s="53">
        <f>IF(F102="I",IFERROR(VLOOKUP(C102,'BG 2021'!A:C,3,FALSE),0),0)</f>
        <v>0</v>
      </c>
      <c r="H102" s="43"/>
      <c r="I102" s="43">
        <f>IF(F102="I",IFERROR(VLOOKUP(C102,'BG 2021'!A:D,4,FALSE),0),0)</f>
        <v>0</v>
      </c>
      <c r="J102" s="43"/>
      <c r="K102" s="53">
        <f>-IF(F102="I",IFERROR(VLOOKUP(C102,#REF!,3,FALSE),0),0)</f>
        <v>0</v>
      </c>
      <c r="L102" s="43"/>
      <c r="M102" s="43">
        <v>0</v>
      </c>
    </row>
    <row r="103" spans="1:13" s="267" customFormat="1" ht="12.75" hidden="1" customHeight="1">
      <c r="A103" s="264" t="s">
        <v>86</v>
      </c>
      <c r="B103" s="264"/>
      <c r="C103" s="270">
        <v>412011</v>
      </c>
      <c r="D103" s="268" t="s">
        <v>496</v>
      </c>
      <c r="E103" s="266" t="s">
        <v>6</v>
      </c>
      <c r="F103" s="266" t="s">
        <v>103</v>
      </c>
      <c r="G103" s="53">
        <f>IF(F103="I",IFERROR(VLOOKUP(C103,'BG 2021'!A:C,3,FALSE),0),0)</f>
        <v>0</v>
      </c>
      <c r="H103" s="43"/>
      <c r="I103" s="43">
        <f>IF(F103="I",IFERROR(VLOOKUP(C103,'BG 2021'!A:D,4,FALSE),0),0)</f>
        <v>0</v>
      </c>
      <c r="J103" s="43"/>
      <c r="K103" s="53">
        <f>-IF(F103="I",IFERROR(VLOOKUP(C103,#REF!,3,FALSE),0),0)</f>
        <v>0</v>
      </c>
      <c r="L103" s="43"/>
      <c r="M103" s="43">
        <v>0</v>
      </c>
    </row>
    <row r="104" spans="1:13" s="267" customFormat="1" ht="12.75" hidden="1" customHeight="1">
      <c r="A104" s="264" t="s">
        <v>86</v>
      </c>
      <c r="B104" s="264"/>
      <c r="C104" s="270">
        <v>4120113</v>
      </c>
      <c r="D104" s="268" t="s">
        <v>497</v>
      </c>
      <c r="E104" s="266" t="s">
        <v>6</v>
      </c>
      <c r="F104" s="266" t="s">
        <v>103</v>
      </c>
      <c r="G104" s="53">
        <f>IF(F104="I",IFERROR(VLOOKUP(C104,'BG 2021'!A:C,3,FALSE),0),0)</f>
        <v>0</v>
      </c>
      <c r="H104" s="43"/>
      <c r="I104" s="43">
        <f>IF(F104="I",IFERROR(VLOOKUP(C104,'BG 2021'!A:D,4,FALSE),0),0)</f>
        <v>0</v>
      </c>
      <c r="J104" s="43"/>
      <c r="K104" s="53">
        <f>-IF(F104="I",IFERROR(VLOOKUP(C104,#REF!,3,FALSE),0),0)</f>
        <v>0</v>
      </c>
      <c r="L104" s="43"/>
      <c r="M104" s="43">
        <f>-IF(F104="I",IFERROR(VLOOKUP(C104,#REF!,4,FALSE),0),0)</f>
        <v>0</v>
      </c>
    </row>
    <row r="105" spans="1:13" s="267" customFormat="1" ht="12.75" hidden="1" customHeight="1">
      <c r="A105" s="264" t="s">
        <v>86</v>
      </c>
      <c r="B105" s="264"/>
      <c r="C105" s="270">
        <v>41201131</v>
      </c>
      <c r="D105" s="268" t="s">
        <v>498</v>
      </c>
      <c r="E105" s="266" t="s">
        <v>6</v>
      </c>
      <c r="F105" s="266" t="s">
        <v>103</v>
      </c>
      <c r="G105" s="53">
        <f>IF(F105="I",IFERROR(VLOOKUP(C105,'BG 2021'!A:C,3,FALSE),0),0)</f>
        <v>0</v>
      </c>
      <c r="H105" s="43"/>
      <c r="I105" s="43">
        <f>IF(F105="I",IFERROR(VLOOKUP(C105,'BG 2021'!A:D,4,FALSE),0),0)</f>
        <v>0</v>
      </c>
      <c r="J105" s="43"/>
      <c r="K105" s="53">
        <f>-IF(F105="I",IFERROR(VLOOKUP(C105,#REF!,3,FALSE),0),0)</f>
        <v>0</v>
      </c>
      <c r="L105" s="43"/>
      <c r="M105" s="43">
        <f>-IF(F105="I",IFERROR(VLOOKUP(C105,#REF!,4,FALSE),0),0)</f>
        <v>0</v>
      </c>
    </row>
    <row r="106" spans="1:13" s="267" customFormat="1" ht="12.75" hidden="1" customHeight="1">
      <c r="A106" s="264" t="s">
        <v>86</v>
      </c>
      <c r="B106" s="264" t="s">
        <v>279</v>
      </c>
      <c r="C106" s="270">
        <v>4120113101</v>
      </c>
      <c r="D106" s="268" t="s">
        <v>499</v>
      </c>
      <c r="E106" s="266" t="s">
        <v>6</v>
      </c>
      <c r="F106" s="266" t="s">
        <v>104</v>
      </c>
      <c r="G106" s="53">
        <f>IF(F106="I",IFERROR(VLOOKUP(C106,'BG 2021'!A:C,3,FALSE),0),0)</f>
        <v>32511366</v>
      </c>
      <c r="H106" s="43"/>
      <c r="I106" s="43">
        <f>IF(F106="I",IFERROR(VLOOKUP(C106,'BG 2021'!A:D,4,FALSE),0),0)</f>
        <v>4668.41</v>
      </c>
      <c r="J106" s="43"/>
      <c r="K106" s="53">
        <f>-IF(F106="I",IFERROR(VLOOKUP(C106,#REF!,3,FALSE),0),0)</f>
        <v>0</v>
      </c>
      <c r="L106" s="43"/>
      <c r="M106" s="43">
        <f>-IF(F106="I",IFERROR(VLOOKUP(C106,#REF!,4,FALSE),0),0)</f>
        <v>0</v>
      </c>
    </row>
    <row r="107" spans="1:13" s="267" customFormat="1" ht="12.75" hidden="1" customHeight="1">
      <c r="A107" s="264" t="s">
        <v>86</v>
      </c>
      <c r="B107" s="264"/>
      <c r="C107" s="270">
        <v>413</v>
      </c>
      <c r="D107" s="268" t="s">
        <v>500</v>
      </c>
      <c r="E107" s="266" t="s">
        <v>6</v>
      </c>
      <c r="F107" s="266" t="s">
        <v>103</v>
      </c>
      <c r="G107" s="53">
        <f>IF(F107="I",IFERROR(VLOOKUP(C107,'BG 2021'!A:C,3,FALSE),0),0)</f>
        <v>0</v>
      </c>
      <c r="H107" s="43"/>
      <c r="I107" s="43">
        <f>IF(F107="I",IFERROR(VLOOKUP(C107,'BG 2021'!A:D,4,FALSE),0),0)</f>
        <v>0</v>
      </c>
      <c r="J107" s="43"/>
      <c r="K107" s="53">
        <f>-IF(F107="I",IFERROR(VLOOKUP(C107,#REF!,3,FALSE),0),0)</f>
        <v>0</v>
      </c>
      <c r="L107" s="43"/>
      <c r="M107" s="43">
        <f>-IF(F107="I",IFERROR(VLOOKUP(C107,#REF!,4,FALSE),0),0)</f>
        <v>0</v>
      </c>
    </row>
    <row r="108" spans="1:13" s="267" customFormat="1" ht="12.75" hidden="1" customHeight="1">
      <c r="A108" s="264" t="s">
        <v>86</v>
      </c>
      <c r="B108" s="264"/>
      <c r="C108" s="270">
        <v>41301</v>
      </c>
      <c r="D108" s="268" t="s">
        <v>501</v>
      </c>
      <c r="E108" s="266" t="s">
        <v>6</v>
      </c>
      <c r="F108" s="266" t="s">
        <v>103</v>
      </c>
      <c r="G108" s="53">
        <f>IF(F108="I",IFERROR(VLOOKUP(C108,'BG 2021'!A:C,3,FALSE),0),0)</f>
        <v>0</v>
      </c>
      <c r="H108" s="43"/>
      <c r="I108" s="43">
        <f>IF(F108="I",IFERROR(VLOOKUP(C108,'BG 2021'!A:D,4,FALSE),0),0)</f>
        <v>0</v>
      </c>
      <c r="J108" s="43"/>
      <c r="K108" s="53">
        <f>-IF(F108="I",IFERROR(VLOOKUP(C108,#REF!,3,FALSE),0),0)</f>
        <v>0</v>
      </c>
      <c r="L108" s="43"/>
      <c r="M108" s="43">
        <f>-IF(F108="I",IFERROR(VLOOKUP(C108,#REF!,4,FALSE),0),0)</f>
        <v>0</v>
      </c>
    </row>
    <row r="109" spans="1:13" s="267" customFormat="1" ht="12.75" hidden="1" customHeight="1">
      <c r="A109" s="264" t="s">
        <v>86</v>
      </c>
      <c r="B109" s="264"/>
      <c r="C109" s="270">
        <v>413011</v>
      </c>
      <c r="D109" s="268" t="s">
        <v>501</v>
      </c>
      <c r="E109" s="266" t="s">
        <v>6</v>
      </c>
      <c r="F109" s="266" t="s">
        <v>103</v>
      </c>
      <c r="G109" s="53">
        <f>IF(F109="I",IFERROR(VLOOKUP(C109,'BG 2021'!A:C,3,FALSE),0),0)</f>
        <v>0</v>
      </c>
      <c r="H109" s="43"/>
      <c r="I109" s="43">
        <f>IF(F109="I",IFERROR(VLOOKUP(C109,'BG 2021'!A:D,4,FALSE),0),0)</f>
        <v>0</v>
      </c>
      <c r="J109" s="43"/>
      <c r="K109" s="53">
        <f>-IF(F109="I",IFERROR(VLOOKUP(C109,#REF!,3,FALSE),0),0)</f>
        <v>0</v>
      </c>
      <c r="L109" s="43"/>
      <c r="M109" s="43">
        <f>-IF(F109="I",IFERROR(VLOOKUP(C109,#REF!,4,FALSE),0),0)</f>
        <v>0</v>
      </c>
    </row>
    <row r="110" spans="1:13" s="267" customFormat="1" ht="12.75" hidden="1" customHeight="1">
      <c r="A110" s="264" t="s">
        <v>86</v>
      </c>
      <c r="B110" s="264"/>
      <c r="C110" s="270">
        <v>4130111</v>
      </c>
      <c r="D110" s="268" t="s">
        <v>501</v>
      </c>
      <c r="E110" s="266" t="s">
        <v>6</v>
      </c>
      <c r="F110" s="266" t="s">
        <v>103</v>
      </c>
      <c r="G110" s="53">
        <f>IF(F110="I",IFERROR(VLOOKUP(C110,'BG 2021'!A:C,3,FALSE),0),0)</f>
        <v>0</v>
      </c>
      <c r="H110" s="43"/>
      <c r="I110" s="43">
        <f>IF(F110="I",IFERROR(VLOOKUP(C110,'BG 2021'!A:D,4,FALSE),0),0)</f>
        <v>0</v>
      </c>
      <c r="J110" s="43"/>
      <c r="K110" s="53">
        <f>-IF(F110="I",IFERROR(VLOOKUP(C110,#REF!,3,FALSE),0),0)</f>
        <v>0</v>
      </c>
      <c r="L110" s="43"/>
      <c r="M110" s="43">
        <v>0</v>
      </c>
    </row>
    <row r="111" spans="1:13" s="267" customFormat="1" ht="12.75" hidden="1" customHeight="1">
      <c r="A111" s="264" t="s">
        <v>86</v>
      </c>
      <c r="B111" s="264"/>
      <c r="C111" s="270">
        <v>41301111</v>
      </c>
      <c r="D111" s="268" t="s">
        <v>501</v>
      </c>
      <c r="E111" s="266" t="s">
        <v>6</v>
      </c>
      <c r="F111" s="266" t="s">
        <v>103</v>
      </c>
      <c r="G111" s="53">
        <f>IF(F111="I",IFERROR(VLOOKUP(C111,'BG 2021'!A:C,3,FALSE),0),0)</f>
        <v>0</v>
      </c>
      <c r="H111" s="43"/>
      <c r="I111" s="43">
        <f>IF(F111="I",IFERROR(VLOOKUP(C111,'BG 2021'!A:D,4,FALSE),0),0)</f>
        <v>0</v>
      </c>
      <c r="J111" s="43"/>
      <c r="K111" s="53">
        <f>-IF(F111="I",IFERROR(VLOOKUP(C111,#REF!,3,FALSE),0),0)</f>
        <v>0</v>
      </c>
      <c r="L111" s="43"/>
      <c r="M111" s="43">
        <f>-IF(F111="I",IFERROR(VLOOKUP(C111,#REF!,4,FALSE),0),0)</f>
        <v>0</v>
      </c>
    </row>
    <row r="112" spans="1:13" s="267" customFormat="1" ht="12.75" hidden="1" customHeight="1">
      <c r="A112" s="264" t="s">
        <v>86</v>
      </c>
      <c r="B112" s="264" t="s">
        <v>280</v>
      </c>
      <c r="C112" s="270">
        <v>4130111129</v>
      </c>
      <c r="D112" s="268" t="s">
        <v>502</v>
      </c>
      <c r="E112" s="266" t="s">
        <v>6</v>
      </c>
      <c r="F112" s="266" t="s">
        <v>104</v>
      </c>
      <c r="G112" s="53">
        <f>IF(F112="I",IFERROR(VLOOKUP(C112,'BG 2021'!A:C,3,FALSE),0),0)</f>
        <v>20826370</v>
      </c>
      <c r="H112" s="43"/>
      <c r="I112" s="43">
        <f>IF(F112="I",IFERROR(VLOOKUP(C112,'BG 2021'!A:D,4,FALSE),0),0)</f>
        <v>2995.39</v>
      </c>
      <c r="J112" s="43"/>
      <c r="K112" s="53">
        <f>-IF(F112="I",IFERROR(VLOOKUP(C112,#REF!,3,FALSE),0),0)</f>
        <v>0</v>
      </c>
      <c r="L112" s="43"/>
      <c r="M112" s="43">
        <f>-IF(F112="I",IFERROR(VLOOKUP(C112,#REF!,4,FALSE),0),0)</f>
        <v>0</v>
      </c>
    </row>
    <row r="113" spans="1:13" s="267" customFormat="1" ht="12.75" hidden="1" customHeight="1">
      <c r="A113" s="264" t="s">
        <v>86</v>
      </c>
      <c r="B113" s="264"/>
      <c r="C113" s="270">
        <v>4130112</v>
      </c>
      <c r="D113" s="268" t="s">
        <v>503</v>
      </c>
      <c r="E113" s="266" t="s">
        <v>6</v>
      </c>
      <c r="F113" s="266" t="s">
        <v>103</v>
      </c>
      <c r="G113" s="53">
        <f>IF(F113="I",IFERROR(VLOOKUP(C113,'BG 2021'!A:C,3,FALSE),0),0)</f>
        <v>0</v>
      </c>
      <c r="H113" s="43"/>
      <c r="I113" s="43">
        <f>IF(F113="I",IFERROR(VLOOKUP(C113,'BG 2021'!A:D,4,FALSE),0),0)</f>
        <v>0</v>
      </c>
      <c r="J113" s="43"/>
      <c r="K113" s="53">
        <v>0</v>
      </c>
      <c r="L113" s="43"/>
      <c r="M113" s="43">
        <v>0</v>
      </c>
    </row>
    <row r="114" spans="1:13" s="267" customFormat="1" ht="12.75" hidden="1" customHeight="1">
      <c r="A114" s="264" t="s">
        <v>86</v>
      </c>
      <c r="B114" s="264"/>
      <c r="C114" s="270">
        <v>41301121</v>
      </c>
      <c r="D114" s="268" t="s">
        <v>504</v>
      </c>
      <c r="E114" s="266" t="s">
        <v>6</v>
      </c>
      <c r="F114" s="266" t="s">
        <v>103</v>
      </c>
      <c r="G114" s="53">
        <f>IF(F114="I",IFERROR(VLOOKUP(C114,'BG 2021'!A:C,3,FALSE),0),0)</f>
        <v>0</v>
      </c>
      <c r="H114" s="43"/>
      <c r="I114" s="43">
        <f>IF(F114="I",IFERROR(VLOOKUP(C114,'BG 2021'!A:D,4,FALSE),0),0)</f>
        <v>0</v>
      </c>
      <c r="J114" s="43"/>
      <c r="K114" s="53">
        <f>IF(F114="I",IFERROR(VLOOKUP(C114,#REF!,3,FALSE),0),0)</f>
        <v>0</v>
      </c>
      <c r="L114" s="43"/>
      <c r="M114" s="43">
        <f>IF(F114="I",IFERROR(VLOOKUP(C114,#REF!,4,FALSE),0),0)</f>
        <v>0</v>
      </c>
    </row>
    <row r="115" spans="1:13" s="267" customFormat="1" ht="12.75" hidden="1" customHeight="1">
      <c r="A115" s="264" t="s">
        <v>86</v>
      </c>
      <c r="B115" s="264" t="s">
        <v>280</v>
      </c>
      <c r="C115" s="270">
        <v>4130112131</v>
      </c>
      <c r="D115" s="268" t="s">
        <v>459</v>
      </c>
      <c r="E115" s="266" t="s">
        <v>6</v>
      </c>
      <c r="F115" s="266" t="s">
        <v>104</v>
      </c>
      <c r="G115" s="53">
        <f>IF(F115="I",IFERROR(VLOOKUP(C115,'BG 2021'!A:C,3,FALSE),0),0)</f>
        <v>34705748</v>
      </c>
      <c r="H115" s="43"/>
      <c r="I115" s="43">
        <f>IF(F115="I",IFERROR(VLOOKUP(C115,'BG 2021'!A:D,4,FALSE),0),0)</f>
        <v>4986.54</v>
      </c>
      <c r="J115" s="43"/>
      <c r="K115" s="53">
        <f>IF(F115="I",IFERROR(VLOOKUP(C115,#REF!,3,FALSE),0),0)</f>
        <v>0</v>
      </c>
      <c r="L115" s="43"/>
      <c r="M115" s="43">
        <f>IF(F115="I",IFERROR(VLOOKUP(C115,#REF!,4,FALSE),0),0)</f>
        <v>0</v>
      </c>
    </row>
    <row r="116" spans="1:13" s="267" customFormat="1" ht="12.75" hidden="1" customHeight="1">
      <c r="A116" s="264" t="s">
        <v>86</v>
      </c>
      <c r="B116" s="264"/>
      <c r="C116" s="270">
        <v>42</v>
      </c>
      <c r="D116" s="268" t="s">
        <v>85</v>
      </c>
      <c r="E116" s="266" t="s">
        <v>6</v>
      </c>
      <c r="F116" s="266" t="s">
        <v>103</v>
      </c>
      <c r="G116" s="53">
        <f>IF(F116="I",IFERROR(VLOOKUP(C116,'BG 2021'!A:C,3,FALSE),0),0)</f>
        <v>0</v>
      </c>
      <c r="H116" s="43"/>
      <c r="I116" s="43">
        <f>IF(F116="I",IFERROR(VLOOKUP(C116,'BG 2021'!A:D,4,FALSE),0),0)</f>
        <v>0</v>
      </c>
      <c r="J116" s="43"/>
      <c r="K116" s="53">
        <f>IF(F116="I",IFERROR(VLOOKUP(C116,#REF!,3,FALSE),0),0)</f>
        <v>0</v>
      </c>
      <c r="L116" s="43"/>
      <c r="M116" s="43">
        <f>IF(F116="I",IFERROR(VLOOKUP(C116,#REF!,4,FALSE),0),0)</f>
        <v>0</v>
      </c>
    </row>
    <row r="117" spans="1:13" s="267" customFormat="1" ht="12.75" hidden="1" customHeight="1">
      <c r="A117" s="264" t="s">
        <v>86</v>
      </c>
      <c r="B117" s="264"/>
      <c r="C117" s="270">
        <v>421</v>
      </c>
      <c r="D117" s="268" t="s">
        <v>505</v>
      </c>
      <c r="E117" s="266" t="s">
        <v>6</v>
      </c>
      <c r="F117" s="266" t="s">
        <v>103</v>
      </c>
      <c r="G117" s="53">
        <f>IF(F117="I",IFERROR(VLOOKUP(C117,'BG 2021'!A:C,3,FALSE),0),0)</f>
        <v>0</v>
      </c>
      <c r="H117" s="43"/>
      <c r="I117" s="43">
        <f>IF(F117="I",IFERROR(VLOOKUP(C117,'BG 2021'!A:D,4,FALSE),0),0)</f>
        <v>0</v>
      </c>
      <c r="J117" s="43"/>
      <c r="K117" s="53">
        <f>IF(F117="I",IFERROR(VLOOKUP(C117,#REF!,3,FALSE),0),0)</f>
        <v>0</v>
      </c>
      <c r="L117" s="43"/>
      <c r="M117" s="43">
        <f>IF(F117="I",IFERROR(VLOOKUP(C117,#REF!,4,FALSE),0),0)</f>
        <v>0</v>
      </c>
    </row>
    <row r="118" spans="1:13" s="267" customFormat="1" ht="12.75" hidden="1" customHeight="1">
      <c r="A118" s="264" t="s">
        <v>86</v>
      </c>
      <c r="B118" s="264"/>
      <c r="C118" s="270">
        <v>42101</v>
      </c>
      <c r="D118" s="268" t="s">
        <v>505</v>
      </c>
      <c r="E118" s="266" t="s">
        <v>6</v>
      </c>
      <c r="F118" s="266" t="s">
        <v>103</v>
      </c>
      <c r="G118" s="53">
        <f>IF(F118="I",IFERROR(VLOOKUP(C118,'BG 2021'!A:C,3,FALSE),0),0)</f>
        <v>0</v>
      </c>
      <c r="H118" s="43"/>
      <c r="I118" s="43">
        <f>IF(F118="I",IFERROR(VLOOKUP(C118,'BG 2021'!A:D,4,FALSE),0),0)</f>
        <v>0</v>
      </c>
      <c r="J118" s="43"/>
      <c r="K118" s="53">
        <f>IF(F118="I",IFERROR(VLOOKUP(C118,#REF!,3,FALSE),0),0)</f>
        <v>0</v>
      </c>
      <c r="L118" s="43"/>
      <c r="M118" s="43">
        <f>IF(F118="I",IFERROR(VLOOKUP(C118,#REF!,4,FALSE),0),0)</f>
        <v>0</v>
      </c>
    </row>
    <row r="119" spans="1:13" s="267" customFormat="1" ht="12.75" hidden="1" customHeight="1">
      <c r="A119" s="264" t="s">
        <v>86</v>
      </c>
      <c r="B119" s="264"/>
      <c r="C119" s="270">
        <v>421011</v>
      </c>
      <c r="D119" s="268" t="s">
        <v>505</v>
      </c>
      <c r="E119" s="266" t="s">
        <v>6</v>
      </c>
      <c r="F119" s="266" t="s">
        <v>103</v>
      </c>
      <c r="G119" s="53">
        <f>IF(F119="I",IFERROR(VLOOKUP(C119,'BG 2021'!A:C,3,FALSE),0),0)</f>
        <v>0</v>
      </c>
      <c r="H119" s="43"/>
      <c r="I119" s="43">
        <f>IF(F119="I",IFERROR(VLOOKUP(C119,'BG 2021'!A:D,4,FALSE),0),0)</f>
        <v>0</v>
      </c>
      <c r="J119" s="43"/>
      <c r="K119" s="53">
        <f>IF(F119="I",IFERROR(VLOOKUP(C119,#REF!,3,FALSE),0),0)</f>
        <v>0</v>
      </c>
      <c r="L119" s="43"/>
      <c r="M119" s="43">
        <f>IF(F119="I",IFERROR(VLOOKUP(C119,#REF!,4,FALSE),0),0)</f>
        <v>0</v>
      </c>
    </row>
    <row r="120" spans="1:13" s="267" customFormat="1" ht="12.75" hidden="1" customHeight="1">
      <c r="A120" s="264" t="s">
        <v>86</v>
      </c>
      <c r="B120" s="264"/>
      <c r="C120" s="270">
        <v>4210111</v>
      </c>
      <c r="D120" s="268" t="s">
        <v>505</v>
      </c>
      <c r="E120" s="266" t="s">
        <v>6</v>
      </c>
      <c r="F120" s="266" t="s">
        <v>103</v>
      </c>
      <c r="G120" s="53">
        <f>IF(F120="I",IFERROR(VLOOKUP(C120,'BG 2021'!A:C,3,FALSE),0),0)</f>
        <v>0</v>
      </c>
      <c r="H120" s="43"/>
      <c r="I120" s="43">
        <f>IF(F120="I",IFERROR(VLOOKUP(C120,'BG 2021'!A:D,4,FALSE),0),0)</f>
        <v>0</v>
      </c>
      <c r="J120" s="43"/>
      <c r="K120" s="53">
        <v>0</v>
      </c>
      <c r="L120" s="43"/>
      <c r="M120" s="43">
        <v>0</v>
      </c>
    </row>
    <row r="121" spans="1:13" s="267" customFormat="1" ht="12.75" hidden="1" customHeight="1">
      <c r="A121" s="264" t="s">
        <v>86</v>
      </c>
      <c r="B121" s="264"/>
      <c r="C121" s="270">
        <v>42101111</v>
      </c>
      <c r="D121" s="268" t="s">
        <v>506</v>
      </c>
      <c r="E121" s="266" t="s">
        <v>6</v>
      </c>
      <c r="F121" s="266" t="s">
        <v>103</v>
      </c>
      <c r="G121" s="53">
        <f>IF(F121="I",IFERROR(VLOOKUP(C121,'BG 2021'!A:C,3,FALSE),0),0)</f>
        <v>0</v>
      </c>
      <c r="H121" s="43"/>
      <c r="I121" s="43">
        <f>IF(F121="I",IFERROR(VLOOKUP(C121,'BG 2021'!A:D,4,FALSE),0),0)</f>
        <v>0</v>
      </c>
      <c r="J121" s="43"/>
      <c r="K121" s="53">
        <f>IF(F121="I",IFERROR(VLOOKUP(C121,#REF!,3,FALSE),0),0)</f>
        <v>0</v>
      </c>
      <c r="L121" s="43"/>
      <c r="M121" s="43">
        <f>IF(F121="I",IFERROR(VLOOKUP(C121,#REF!,4,FALSE),0),0)</f>
        <v>0</v>
      </c>
    </row>
    <row r="122" spans="1:13" s="267" customFormat="1" ht="12.75" hidden="1" customHeight="1">
      <c r="A122" s="264" t="s">
        <v>86</v>
      </c>
      <c r="B122" s="264" t="s">
        <v>280</v>
      </c>
      <c r="C122" s="270">
        <v>4210111101</v>
      </c>
      <c r="D122" s="268" t="s">
        <v>506</v>
      </c>
      <c r="E122" s="266" t="s">
        <v>6</v>
      </c>
      <c r="F122" s="266" t="s">
        <v>104</v>
      </c>
      <c r="G122" s="53">
        <f>IF(F122="I",IFERROR(VLOOKUP(C122,'BG 2021'!A:C,3,FALSE),0),0)</f>
        <v>121637</v>
      </c>
      <c r="H122" s="43"/>
      <c r="I122" s="43">
        <f>IF(F122="I",IFERROR(VLOOKUP(C122,'BG 2021'!A:D,4,FALSE),0),0)</f>
        <v>17.29</v>
      </c>
      <c r="J122" s="43"/>
      <c r="K122" s="53">
        <f>IF(F122="I",IFERROR(VLOOKUP(C122,#REF!,3,FALSE),0),0)</f>
        <v>0</v>
      </c>
      <c r="L122" s="43"/>
      <c r="M122" s="43">
        <f>IF(F122="I",IFERROR(VLOOKUP(C122,#REF!,4,FALSE),0),0)</f>
        <v>0</v>
      </c>
    </row>
    <row r="123" spans="1:13" s="267" customFormat="1" ht="12.75" hidden="1" customHeight="1">
      <c r="A123" s="264" t="s">
        <v>86</v>
      </c>
      <c r="B123" s="264"/>
      <c r="C123" s="270">
        <v>422</v>
      </c>
      <c r="D123" s="268" t="s">
        <v>157</v>
      </c>
      <c r="E123" s="266" t="s">
        <v>6</v>
      </c>
      <c r="F123" s="266" t="s">
        <v>103</v>
      </c>
      <c r="G123" s="53">
        <f>IF(F123="I",IFERROR(VLOOKUP(C123,'BG 2021'!A:C,3,FALSE),0),0)</f>
        <v>0</v>
      </c>
      <c r="H123" s="43"/>
      <c r="I123" s="43">
        <f>IF(F123="I",IFERROR(VLOOKUP(C123,'BG 2021'!A:D,4,FALSE),0),0)</f>
        <v>0</v>
      </c>
      <c r="J123" s="43"/>
      <c r="K123" s="53">
        <f>IF(F123="I",IFERROR(VLOOKUP(C123,#REF!,3,FALSE),0),0)</f>
        <v>0</v>
      </c>
      <c r="L123" s="43"/>
      <c r="M123" s="43">
        <f>IF(F123="I",IFERROR(VLOOKUP(C123,#REF!,4,FALSE),0),0)</f>
        <v>0</v>
      </c>
    </row>
    <row r="124" spans="1:13" s="267" customFormat="1" ht="12.75" hidden="1" customHeight="1">
      <c r="A124" s="264" t="s">
        <v>86</v>
      </c>
      <c r="B124" s="264"/>
      <c r="C124" s="270">
        <v>42201</v>
      </c>
      <c r="D124" s="268" t="s">
        <v>157</v>
      </c>
      <c r="E124" s="266" t="s">
        <v>6</v>
      </c>
      <c r="F124" s="266" t="s">
        <v>103</v>
      </c>
      <c r="G124" s="53">
        <f>IF(F124="I",IFERROR(VLOOKUP(C124,'BG 2021'!A:C,3,FALSE),0),0)</f>
        <v>0</v>
      </c>
      <c r="H124" s="43"/>
      <c r="I124" s="43">
        <f>IF(F124="I",IFERROR(VLOOKUP(C124,'BG 2021'!A:D,4,FALSE),0),0)</f>
        <v>0</v>
      </c>
      <c r="J124" s="43"/>
      <c r="K124" s="53">
        <v>0</v>
      </c>
      <c r="L124" s="43"/>
      <c r="M124" s="43">
        <v>0</v>
      </c>
    </row>
    <row r="125" spans="1:13" s="267" customFormat="1" ht="12.75" hidden="1" customHeight="1">
      <c r="A125" s="264" t="s">
        <v>86</v>
      </c>
      <c r="B125" s="264"/>
      <c r="C125" s="270">
        <v>422011</v>
      </c>
      <c r="D125" s="268" t="s">
        <v>157</v>
      </c>
      <c r="E125" s="266" t="s">
        <v>6</v>
      </c>
      <c r="F125" s="266" t="s">
        <v>103</v>
      </c>
      <c r="G125" s="53">
        <f>IF(F125="I",IFERROR(VLOOKUP(C125,'BG 2021'!A:C,3,FALSE),0),0)</f>
        <v>0</v>
      </c>
      <c r="H125" s="43"/>
      <c r="I125" s="43">
        <f>IF(F125="I",IFERROR(VLOOKUP(C125,'BG 2021'!A:D,4,FALSE),0),0)</f>
        <v>0</v>
      </c>
      <c r="J125" s="43"/>
      <c r="K125" s="53">
        <v>0</v>
      </c>
      <c r="L125" s="43"/>
      <c r="M125" s="43">
        <v>0</v>
      </c>
    </row>
    <row r="126" spans="1:13" s="267" customFormat="1" ht="12.75" hidden="1" customHeight="1">
      <c r="A126" s="264" t="s">
        <v>86</v>
      </c>
      <c r="B126" s="264"/>
      <c r="C126" s="270">
        <v>4220111</v>
      </c>
      <c r="D126" s="268" t="s">
        <v>157</v>
      </c>
      <c r="E126" s="266" t="s">
        <v>6</v>
      </c>
      <c r="F126" s="266" t="s">
        <v>103</v>
      </c>
      <c r="G126" s="53">
        <f>IF(F126="I",IFERROR(VLOOKUP(C126,'BG 2021'!A:C,3,FALSE),0),0)</f>
        <v>0</v>
      </c>
      <c r="H126" s="43"/>
      <c r="I126" s="43">
        <f>IF(F126="I",IFERROR(VLOOKUP(C126,'BG 2021'!A:D,4,FALSE),0),0)</f>
        <v>0</v>
      </c>
      <c r="J126" s="43"/>
      <c r="K126" s="53">
        <f>IF(F126="I",IFERROR(VLOOKUP(C126,#REF!,3,FALSE),0),0)</f>
        <v>0</v>
      </c>
      <c r="L126" s="43"/>
      <c r="M126" s="43">
        <f>IF(F126="I",IFERROR(VLOOKUP(C126,#REF!,4,FALSE),0),0)</f>
        <v>0</v>
      </c>
    </row>
    <row r="127" spans="1:13" s="267" customFormat="1" ht="12.75" hidden="1" customHeight="1">
      <c r="A127" s="264" t="s">
        <v>86</v>
      </c>
      <c r="B127" s="264"/>
      <c r="C127" s="270">
        <v>42201111</v>
      </c>
      <c r="D127" s="268" t="s">
        <v>157</v>
      </c>
      <c r="E127" s="266" t="s">
        <v>6</v>
      </c>
      <c r="F127" s="266" t="s">
        <v>103</v>
      </c>
      <c r="G127" s="53">
        <f>IF(F127="I",IFERROR(VLOOKUP(C127,'BG 2021'!A:C,3,FALSE),0),0)</f>
        <v>0</v>
      </c>
      <c r="H127" s="43"/>
      <c r="I127" s="43">
        <f>IF(F127="I",IFERROR(VLOOKUP(C127,'BG 2021'!A:D,4,FALSE),0),0)</f>
        <v>0</v>
      </c>
      <c r="J127" s="43"/>
      <c r="K127" s="53">
        <v>0</v>
      </c>
      <c r="L127" s="43"/>
      <c r="M127" s="43">
        <v>0</v>
      </c>
    </row>
    <row r="128" spans="1:13" s="267" customFormat="1" ht="12.75" hidden="1" customHeight="1">
      <c r="A128" s="264" t="s">
        <v>86</v>
      </c>
      <c r="B128" s="264" t="s">
        <v>282</v>
      </c>
      <c r="C128" s="270">
        <v>4220111101</v>
      </c>
      <c r="D128" s="268" t="s">
        <v>583</v>
      </c>
      <c r="E128" s="266" t="s">
        <v>6</v>
      </c>
      <c r="F128" s="266" t="s">
        <v>104</v>
      </c>
      <c r="G128" s="53">
        <f>IF(F128="I",IFERROR(VLOOKUP(C128,'BG 2021'!A:C,3,FALSE),0),0)</f>
        <v>0</v>
      </c>
      <c r="H128" s="43"/>
      <c r="I128" s="43">
        <f>IF(F128="I",IFERROR(VLOOKUP(C128,'BG 2021'!A:D,4,FALSE),0),0)</f>
        <v>77629.8</v>
      </c>
      <c r="J128" s="43"/>
      <c r="K128" s="53">
        <f>IF(F128="I",IFERROR(VLOOKUP(C128,#REF!,3,FALSE),0),0)</f>
        <v>0</v>
      </c>
      <c r="L128" s="43"/>
      <c r="M128" s="43">
        <f>IF(F128="I",IFERROR(VLOOKUP(C128,#REF!,4,FALSE),0),0)</f>
        <v>0</v>
      </c>
    </row>
    <row r="129" spans="1:13" s="267" customFormat="1" ht="12.75" hidden="1" customHeight="1">
      <c r="A129" s="264" t="s">
        <v>86</v>
      </c>
      <c r="B129" s="264" t="s">
        <v>282</v>
      </c>
      <c r="C129" s="270">
        <v>4220111102</v>
      </c>
      <c r="D129" s="268" t="s">
        <v>507</v>
      </c>
      <c r="E129" s="266" t="s">
        <v>6</v>
      </c>
      <c r="F129" s="266" t="s">
        <v>104</v>
      </c>
      <c r="G129" s="53">
        <f>IF(F129="I",IFERROR(VLOOKUP(C129,'BG 2021'!A:C,3,FALSE),0),0)</f>
        <v>6439238</v>
      </c>
      <c r="H129" s="43"/>
      <c r="I129" s="43">
        <f>IF(F129="I",IFERROR(VLOOKUP(C129,'BG 2021'!A:D,4,FALSE),0),0)</f>
        <v>716.42</v>
      </c>
      <c r="J129" s="43"/>
      <c r="K129" s="53">
        <f>IF(F129="I",IFERROR(VLOOKUP(C129,#REF!,3,FALSE),0),0)</f>
        <v>0</v>
      </c>
      <c r="L129" s="43"/>
      <c r="M129" s="43">
        <f>IF(F129="I",IFERROR(VLOOKUP(C129,#REF!,4,FALSE),0),0)</f>
        <v>0</v>
      </c>
    </row>
    <row r="130" spans="1:13" s="267" customFormat="1" ht="12.75" hidden="1" customHeight="1">
      <c r="A130" s="264" t="s">
        <v>86</v>
      </c>
      <c r="B130" s="264"/>
      <c r="C130" s="270">
        <v>48</v>
      </c>
      <c r="D130" s="268" t="s">
        <v>508</v>
      </c>
      <c r="E130" s="266" t="s">
        <v>6</v>
      </c>
      <c r="F130" s="266" t="s">
        <v>103</v>
      </c>
      <c r="G130" s="53">
        <f>IF(F130="I",IFERROR(VLOOKUP(C130,'BG 2021'!A:C,3,FALSE),0),0)</f>
        <v>0</v>
      </c>
      <c r="H130" s="43"/>
      <c r="I130" s="43">
        <f>IF(F130="I",IFERROR(VLOOKUP(C130,'BG 2021'!A:D,4,FALSE),0),0)</f>
        <v>0</v>
      </c>
      <c r="J130" s="43"/>
      <c r="K130" s="53">
        <f>IF(F130="I",IFERROR(VLOOKUP(C130,#REF!,3,FALSE),0),0)</f>
        <v>0</v>
      </c>
      <c r="L130" s="43"/>
      <c r="M130" s="43">
        <f>IF(F130="I",IFERROR(VLOOKUP(C130,#REF!,4,FALSE),0),0)</f>
        <v>0</v>
      </c>
    </row>
    <row r="131" spans="1:13" s="267" customFormat="1" ht="12.75" hidden="1" customHeight="1">
      <c r="A131" s="264" t="s">
        <v>86</v>
      </c>
      <c r="B131" s="264"/>
      <c r="C131" s="270">
        <v>481</v>
      </c>
      <c r="D131" s="268" t="s">
        <v>509</v>
      </c>
      <c r="E131" s="266" t="s">
        <v>6</v>
      </c>
      <c r="F131" s="266" t="s">
        <v>103</v>
      </c>
      <c r="G131" s="53">
        <f>IF(F131="I",IFERROR(VLOOKUP(C131,'BG 2021'!A:C,3,FALSE),0),0)</f>
        <v>0</v>
      </c>
      <c r="H131" s="43"/>
      <c r="I131" s="43">
        <f>IF(F131="I",IFERROR(VLOOKUP(C131,'BG 2021'!A:D,4,FALSE),0),0)</f>
        <v>0</v>
      </c>
      <c r="J131" s="43"/>
      <c r="K131" s="53">
        <v>0</v>
      </c>
      <c r="L131" s="43"/>
      <c r="M131" s="43">
        <v>0</v>
      </c>
    </row>
    <row r="132" spans="1:13" s="267" customFormat="1" ht="12.75" hidden="1" customHeight="1">
      <c r="A132" s="264" t="s">
        <v>86</v>
      </c>
      <c r="B132" s="264"/>
      <c r="C132" s="270">
        <v>48101</v>
      </c>
      <c r="D132" s="268" t="s">
        <v>509</v>
      </c>
      <c r="E132" s="266" t="s">
        <v>6</v>
      </c>
      <c r="F132" s="266" t="s">
        <v>103</v>
      </c>
      <c r="G132" s="53">
        <f>IF(F132="I",IFERROR(VLOOKUP(C132,'BG 2021'!A:C,3,FALSE),0),0)</f>
        <v>0</v>
      </c>
      <c r="H132" s="43"/>
      <c r="I132" s="43">
        <f>IF(F132="I",IFERROR(VLOOKUP(C132,'BG 2021'!A:D,4,FALSE),0),0)</f>
        <v>0</v>
      </c>
      <c r="J132" s="43"/>
      <c r="K132" s="53">
        <f>IF(F132="I",IFERROR(VLOOKUP(C132,#REF!,3,FALSE),0),0)</f>
        <v>0</v>
      </c>
      <c r="L132" s="43"/>
      <c r="M132" s="43">
        <f>IF(F132="I",IFERROR(VLOOKUP(C132,#REF!,4,FALSE),0),0)</f>
        <v>0</v>
      </c>
    </row>
    <row r="133" spans="1:13" s="267" customFormat="1" ht="12.75" hidden="1" customHeight="1">
      <c r="A133" s="264" t="s">
        <v>86</v>
      </c>
      <c r="B133" s="264"/>
      <c r="C133" s="270">
        <v>481011</v>
      </c>
      <c r="D133" s="268" t="s">
        <v>509</v>
      </c>
      <c r="E133" s="266" t="s">
        <v>6</v>
      </c>
      <c r="F133" s="266" t="s">
        <v>103</v>
      </c>
      <c r="G133" s="53">
        <f>IF(F133="I",IFERROR(VLOOKUP(C133,'BG 2021'!A:C,3,FALSE),0),0)</f>
        <v>0</v>
      </c>
      <c r="H133" s="43"/>
      <c r="I133" s="43">
        <f>IF(F133="I",IFERROR(VLOOKUP(C133,'BG 2021'!A:D,4,FALSE),0),0)</f>
        <v>0</v>
      </c>
      <c r="J133" s="43"/>
      <c r="K133" s="53">
        <v>0</v>
      </c>
      <c r="L133" s="43"/>
      <c r="M133" s="43">
        <v>0</v>
      </c>
    </row>
    <row r="134" spans="1:13" s="267" customFormat="1" ht="12.75" hidden="1" customHeight="1">
      <c r="A134" s="264" t="s">
        <v>86</v>
      </c>
      <c r="B134" s="264"/>
      <c r="C134" s="270">
        <v>4810111</v>
      </c>
      <c r="D134" s="268" t="s">
        <v>509</v>
      </c>
      <c r="E134" s="266" t="s">
        <v>6</v>
      </c>
      <c r="F134" s="266" t="s">
        <v>103</v>
      </c>
      <c r="G134" s="53">
        <f>IF(F134="I",IFERROR(VLOOKUP(C134,'BG 2021'!A:C,3,FALSE),0),0)</f>
        <v>0</v>
      </c>
      <c r="H134" s="43"/>
      <c r="I134" s="43">
        <f>IF(F134="I",IFERROR(VLOOKUP(C134,'BG 2021'!A:D,4,FALSE),0),0)</f>
        <v>0</v>
      </c>
      <c r="J134" s="43"/>
      <c r="K134" s="53">
        <f>IF(F134="I",IFERROR(VLOOKUP(C134,#REF!,3,FALSE),0),0)</f>
        <v>0</v>
      </c>
      <c r="L134" s="43"/>
      <c r="M134" s="43">
        <f>IF(F134="I",IFERROR(VLOOKUP(C134,#REF!,4,FALSE),0),0)</f>
        <v>0</v>
      </c>
    </row>
    <row r="135" spans="1:13" s="267" customFormat="1" ht="12.75" hidden="1" customHeight="1">
      <c r="A135" s="264" t="s">
        <v>86</v>
      </c>
      <c r="B135" s="264"/>
      <c r="C135" s="270">
        <v>48101111</v>
      </c>
      <c r="D135" s="268" t="s">
        <v>509</v>
      </c>
      <c r="E135" s="266" t="s">
        <v>6</v>
      </c>
      <c r="F135" s="266" t="s">
        <v>103</v>
      </c>
      <c r="G135" s="53">
        <f>IF(F135="I",IFERROR(VLOOKUP(C135,'BG 2021'!A:C,3,FALSE),0),0)</f>
        <v>0</v>
      </c>
      <c r="H135" s="43"/>
      <c r="I135" s="43">
        <f>IF(F135="I",IFERROR(VLOOKUP(C135,'BG 2021'!A:D,4,FALSE),0),0)</f>
        <v>0</v>
      </c>
      <c r="J135" s="43"/>
      <c r="K135" s="53">
        <v>0</v>
      </c>
      <c r="L135" s="43"/>
      <c r="M135" s="43">
        <v>0</v>
      </c>
    </row>
    <row r="136" spans="1:13" s="267" customFormat="1" ht="12.75" hidden="1" customHeight="1">
      <c r="A136" s="264" t="s">
        <v>86</v>
      </c>
      <c r="B136" s="264" t="s">
        <v>282</v>
      </c>
      <c r="C136" s="270">
        <v>4810111102</v>
      </c>
      <c r="D136" s="268" t="s">
        <v>510</v>
      </c>
      <c r="E136" s="266" t="s">
        <v>6</v>
      </c>
      <c r="F136" s="266" t="s">
        <v>104</v>
      </c>
      <c r="G136" s="53">
        <f>IF(F136="I",IFERROR(VLOOKUP(C136,'BG 2021'!A:C,3,FALSE),0),0)</f>
        <v>21</v>
      </c>
      <c r="H136" s="43"/>
      <c r="I136" s="43">
        <f>IF(F136="I",IFERROR(VLOOKUP(C136,'BG 2021'!A:D,4,FALSE),0),0)</f>
        <v>3.18</v>
      </c>
      <c r="J136" s="43"/>
      <c r="K136" s="53">
        <f>IF(F136="I",IFERROR(VLOOKUP(C136,#REF!,3,FALSE),0),0)</f>
        <v>0</v>
      </c>
      <c r="L136" s="43"/>
      <c r="M136" s="43">
        <f>IF(F136="I",IFERROR(VLOOKUP(C136,#REF!,4,FALSE),0),0)</f>
        <v>0</v>
      </c>
    </row>
    <row r="137" spans="1:13" s="267" customFormat="1" ht="12.75" hidden="1" customHeight="1">
      <c r="A137" s="264" t="s">
        <v>86</v>
      </c>
      <c r="B137" s="264" t="s">
        <v>282</v>
      </c>
      <c r="C137" s="270">
        <v>4810111103</v>
      </c>
      <c r="D137" s="268" t="s">
        <v>511</v>
      </c>
      <c r="E137" s="266" t="s">
        <v>6</v>
      </c>
      <c r="F137" s="266" t="s">
        <v>104</v>
      </c>
      <c r="G137" s="53">
        <f>IF(F137="I",IFERROR(VLOOKUP(C137,'BG 2021'!A:C,3,FALSE),0),0)</f>
        <v>73229</v>
      </c>
      <c r="H137" s="43"/>
      <c r="I137" s="43">
        <f>IF(F137="I",IFERROR(VLOOKUP(C137,'BG 2021'!A:D,4,FALSE),0),0)</f>
        <v>10.55</v>
      </c>
      <c r="J137" s="43"/>
      <c r="K137" s="53">
        <v>0</v>
      </c>
      <c r="L137" s="43"/>
      <c r="M137" s="43">
        <v>0</v>
      </c>
    </row>
    <row r="138" spans="1:13" s="267" customFormat="1" ht="12.75" hidden="1" customHeight="1">
      <c r="A138" s="264" t="s">
        <v>87</v>
      </c>
      <c r="B138" s="264"/>
      <c r="C138" s="270">
        <v>5</v>
      </c>
      <c r="D138" s="268" t="s">
        <v>71</v>
      </c>
      <c r="E138" s="266" t="s">
        <v>6</v>
      </c>
      <c r="F138" s="266" t="s">
        <v>103</v>
      </c>
      <c r="G138" s="53">
        <f>IF(F138="I",IFERROR(VLOOKUP(C138,'BG 2021'!A:C,3,FALSE),0),0)</f>
        <v>0</v>
      </c>
      <c r="H138" s="43"/>
      <c r="I138" s="43">
        <f>IF(F138="I",IFERROR(VLOOKUP(C138,'BG 2021'!A:D,4,FALSE),0),0)</f>
        <v>0</v>
      </c>
      <c r="J138" s="43"/>
      <c r="K138" s="53">
        <f>IF(F138="I",IFERROR(VLOOKUP(C138,#REF!,3,FALSE),0),0)</f>
        <v>0</v>
      </c>
      <c r="L138" s="43"/>
      <c r="M138" s="43">
        <f>IF(F138="I",IFERROR(VLOOKUP(C138,#REF!,4,FALSE),0),0)</f>
        <v>0</v>
      </c>
    </row>
    <row r="139" spans="1:13" s="267" customFormat="1" ht="12.75" hidden="1" customHeight="1">
      <c r="A139" s="264" t="s">
        <v>87</v>
      </c>
      <c r="B139" s="264"/>
      <c r="C139" s="270">
        <v>51</v>
      </c>
      <c r="D139" s="268" t="s">
        <v>156</v>
      </c>
      <c r="E139" s="266" t="s">
        <v>6</v>
      </c>
      <c r="F139" s="266" t="s">
        <v>103</v>
      </c>
      <c r="G139" s="53">
        <f>IF(F139="I",IFERROR(VLOOKUP(C139,'BG 2021'!A:C,3,FALSE),0),0)</f>
        <v>0</v>
      </c>
      <c r="H139" s="43"/>
      <c r="I139" s="43">
        <f>IF(F139="I",IFERROR(VLOOKUP(C139,'BG 2021'!A:D,4,FALSE),0),0)</f>
        <v>0</v>
      </c>
      <c r="J139" s="43"/>
      <c r="K139" s="53">
        <f>IF(F139="I",IFERROR(VLOOKUP(C139,#REF!,3,FALSE),0),0)</f>
        <v>0</v>
      </c>
      <c r="L139" s="43"/>
      <c r="M139" s="43">
        <f>IF(F139="I",IFERROR(VLOOKUP(C139,#REF!,4,FALSE),0),0)</f>
        <v>0</v>
      </c>
    </row>
    <row r="140" spans="1:13" s="267" customFormat="1" ht="12.75" hidden="1" customHeight="1">
      <c r="A140" s="264" t="s">
        <v>87</v>
      </c>
      <c r="B140" s="264"/>
      <c r="C140" s="270">
        <v>511</v>
      </c>
      <c r="D140" s="268" t="s">
        <v>512</v>
      </c>
      <c r="E140" s="266" t="s">
        <v>6</v>
      </c>
      <c r="F140" s="266" t="s">
        <v>103</v>
      </c>
      <c r="G140" s="53">
        <f>IF(F140="I",IFERROR(VLOOKUP(C140,'BG 2021'!A:C,3,FALSE),0),0)</f>
        <v>0</v>
      </c>
      <c r="H140" s="43"/>
      <c r="I140" s="43">
        <f>IF(F140="I",IFERROR(VLOOKUP(C140,'BG 2021'!A:D,4,FALSE),0),0)</f>
        <v>0</v>
      </c>
      <c r="J140" s="43"/>
      <c r="K140" s="53">
        <v>0</v>
      </c>
      <c r="L140" s="43"/>
      <c r="M140" s="43">
        <v>0</v>
      </c>
    </row>
    <row r="141" spans="1:13" s="267" customFormat="1" ht="12.75" hidden="1" customHeight="1">
      <c r="A141" s="264" t="s">
        <v>87</v>
      </c>
      <c r="B141" s="264"/>
      <c r="C141" s="270">
        <v>51101</v>
      </c>
      <c r="D141" s="268" t="s">
        <v>513</v>
      </c>
      <c r="E141" s="266" t="s">
        <v>6</v>
      </c>
      <c r="F141" s="266" t="s">
        <v>103</v>
      </c>
      <c r="G141" s="53">
        <f>IF(F141="I",IFERROR(VLOOKUP(C141,'BG 2021'!A:C,3,FALSE),0),0)</f>
        <v>0</v>
      </c>
      <c r="H141" s="43"/>
      <c r="I141" s="43">
        <f>IF(F141="I",IFERROR(VLOOKUP(C141,'BG 2021'!A:D,4,FALSE),0),0)</f>
        <v>0</v>
      </c>
      <c r="J141" s="43"/>
      <c r="K141" s="53">
        <v>0</v>
      </c>
      <c r="L141" s="43"/>
      <c r="M141" s="43">
        <v>0</v>
      </c>
    </row>
    <row r="142" spans="1:13" s="267" customFormat="1" ht="12.75" hidden="1" customHeight="1">
      <c r="A142" s="264" t="s">
        <v>87</v>
      </c>
      <c r="B142" s="264"/>
      <c r="C142" s="270">
        <v>511011</v>
      </c>
      <c r="D142" s="268" t="s">
        <v>513</v>
      </c>
      <c r="E142" s="266" t="s">
        <v>6</v>
      </c>
      <c r="F142" s="266" t="s">
        <v>103</v>
      </c>
      <c r="G142" s="53">
        <f>IF(F142="I",IFERROR(VLOOKUP(C142,'BG 2021'!A:C,3,FALSE),0),0)</f>
        <v>0</v>
      </c>
      <c r="H142" s="43"/>
      <c r="I142" s="43">
        <f>IF(F142="I",IFERROR(VLOOKUP(C142,'BG 2021'!A:D,4,FALSE),0),0)</f>
        <v>0</v>
      </c>
      <c r="J142" s="43"/>
      <c r="K142" s="53">
        <v>0</v>
      </c>
      <c r="L142" s="43"/>
      <c r="M142" s="43">
        <v>0</v>
      </c>
    </row>
    <row r="143" spans="1:13" s="267" customFormat="1" ht="12.75" hidden="1" customHeight="1">
      <c r="A143" s="264" t="s">
        <v>87</v>
      </c>
      <c r="B143" s="264"/>
      <c r="C143" s="270">
        <v>5110111</v>
      </c>
      <c r="D143" s="268" t="s">
        <v>513</v>
      </c>
      <c r="E143" s="266" t="s">
        <v>6</v>
      </c>
      <c r="F143" s="266" t="s">
        <v>103</v>
      </c>
      <c r="G143" s="53">
        <f>IF(F143="I",IFERROR(VLOOKUP(C143,'BG 2021'!A:C,3,FALSE),0),0)</f>
        <v>0</v>
      </c>
      <c r="H143" s="43"/>
      <c r="I143" s="43">
        <f>IF(F143="I",IFERROR(VLOOKUP(C143,'BG 2021'!A:D,4,FALSE),0),0)</f>
        <v>0</v>
      </c>
      <c r="J143" s="43"/>
      <c r="K143" s="53">
        <f>IF(F143="I",IFERROR(VLOOKUP(C143,#REF!,3,FALSE),0),0)</f>
        <v>0</v>
      </c>
      <c r="L143" s="43"/>
      <c r="M143" s="43">
        <f>IF(F143="I",IFERROR(VLOOKUP(C143,#REF!,4,FALSE),0),0)</f>
        <v>0</v>
      </c>
    </row>
    <row r="144" spans="1:13" s="267" customFormat="1" ht="12.75" hidden="1" customHeight="1">
      <c r="A144" s="264" t="s">
        <v>87</v>
      </c>
      <c r="B144" s="264"/>
      <c r="C144" s="270">
        <v>51101111</v>
      </c>
      <c r="D144" s="268" t="s">
        <v>514</v>
      </c>
      <c r="E144" s="266" t="s">
        <v>6</v>
      </c>
      <c r="F144" s="266" t="s">
        <v>103</v>
      </c>
      <c r="G144" s="53">
        <f>IF(F144="I",IFERROR(VLOOKUP(C144,'BG 2021'!A:C,3,FALSE),0),0)</f>
        <v>0</v>
      </c>
      <c r="H144" s="43"/>
      <c r="I144" s="43">
        <f>IF(F144="I",IFERROR(VLOOKUP(C144,'BG 2021'!A:D,4,FALSE),0),0)</f>
        <v>0</v>
      </c>
      <c r="J144" s="43"/>
      <c r="K144" s="53">
        <f>IF(F144="I",IFERROR(VLOOKUP(C144,#REF!,3,FALSE),0),0)</f>
        <v>0</v>
      </c>
      <c r="L144" s="43"/>
      <c r="M144" s="43">
        <f>IF(F144="I",IFERROR(VLOOKUP(C144,#REF!,4,FALSE),0),0)</f>
        <v>0</v>
      </c>
    </row>
    <row r="145" spans="1:13" s="267" customFormat="1" ht="12.75" hidden="1" customHeight="1">
      <c r="A145" s="264" t="s">
        <v>87</v>
      </c>
      <c r="B145" s="264" t="s">
        <v>278</v>
      </c>
      <c r="C145" s="270">
        <v>5110111103</v>
      </c>
      <c r="D145" s="268" t="s">
        <v>515</v>
      </c>
      <c r="E145" s="266" t="s">
        <v>6</v>
      </c>
      <c r="F145" s="266" t="s">
        <v>104</v>
      </c>
      <c r="G145" s="53">
        <f>IF(F145="I",IFERROR(VLOOKUP(C145,'BG 2021'!A:C,3,FALSE),0),0)</f>
        <v>15115938</v>
      </c>
      <c r="H145" s="43"/>
      <c r="I145" s="43">
        <f>IF(F145="I",IFERROR(VLOOKUP(C145,'BG 2021'!A:D,4,FALSE),0),0)</f>
        <v>2178.15</v>
      </c>
      <c r="J145" s="43"/>
      <c r="K145" s="53">
        <v>0</v>
      </c>
      <c r="L145" s="43"/>
      <c r="M145" s="43">
        <v>0</v>
      </c>
    </row>
    <row r="146" spans="1:13" s="267" customFormat="1" ht="12.75" hidden="1" customHeight="1">
      <c r="A146" s="264" t="s">
        <v>87</v>
      </c>
      <c r="B146" s="264"/>
      <c r="C146" s="270">
        <v>51103</v>
      </c>
      <c r="D146" s="268" t="s">
        <v>516</v>
      </c>
      <c r="E146" s="266" t="s">
        <v>6</v>
      </c>
      <c r="F146" s="266" t="s">
        <v>103</v>
      </c>
      <c r="G146" s="53">
        <f>IF(F146="I",IFERROR(VLOOKUP(C146,'BG 2021'!A:C,3,FALSE),0),0)</f>
        <v>0</v>
      </c>
      <c r="H146" s="43"/>
      <c r="I146" s="43">
        <f>IF(F146="I",IFERROR(VLOOKUP(C146,'BG 2021'!A:D,4,FALSE),0),0)</f>
        <v>0</v>
      </c>
      <c r="J146" s="43"/>
      <c r="K146" s="53">
        <v>0</v>
      </c>
      <c r="L146" s="43"/>
      <c r="M146" s="43">
        <v>0</v>
      </c>
    </row>
    <row r="147" spans="1:13" s="267" customFormat="1" ht="12.75" hidden="1" customHeight="1">
      <c r="A147" s="264" t="s">
        <v>87</v>
      </c>
      <c r="B147" s="264"/>
      <c r="C147" s="270">
        <v>511031</v>
      </c>
      <c r="D147" s="268" t="s">
        <v>503</v>
      </c>
      <c r="E147" s="266" t="s">
        <v>6</v>
      </c>
      <c r="F147" s="266" t="s">
        <v>103</v>
      </c>
      <c r="G147" s="53">
        <f>IF(F147="I",IFERROR(VLOOKUP(C147,'BG 2021'!A:C,3,FALSE),0),0)</f>
        <v>0</v>
      </c>
      <c r="H147" s="43"/>
      <c r="I147" s="43">
        <f>IF(F147="I",IFERROR(VLOOKUP(C147,'BG 2021'!A:D,4,FALSE),0),0)</f>
        <v>0</v>
      </c>
      <c r="J147" s="43"/>
      <c r="K147" s="53">
        <f>IF(F147="I",IFERROR(VLOOKUP(C147,#REF!,3,FALSE),0),0)</f>
        <v>0</v>
      </c>
      <c r="L147" s="43"/>
      <c r="M147" s="43">
        <f>IF(F147="I",IFERROR(VLOOKUP(C147,#REF!,4,FALSE),0),0)</f>
        <v>0</v>
      </c>
    </row>
    <row r="148" spans="1:13" s="267" customFormat="1" ht="12.75" hidden="1" customHeight="1">
      <c r="A148" s="264" t="s">
        <v>87</v>
      </c>
      <c r="B148" s="264"/>
      <c r="C148" s="270">
        <v>5110311</v>
      </c>
      <c r="D148" s="268" t="s">
        <v>503</v>
      </c>
      <c r="E148" s="266" t="s">
        <v>6</v>
      </c>
      <c r="F148" s="266" t="s">
        <v>103</v>
      </c>
      <c r="G148" s="53">
        <f>IF(F148="I",IFERROR(VLOOKUP(C148,'BG 2021'!A:C,3,FALSE),0),0)</f>
        <v>0</v>
      </c>
      <c r="H148" s="43"/>
      <c r="I148" s="43">
        <f>IF(F148="I",IFERROR(VLOOKUP(C148,'BG 2021'!A:D,4,FALSE),0),0)</f>
        <v>0</v>
      </c>
      <c r="J148" s="43"/>
      <c r="K148" s="53">
        <f>IF(F148="I",IFERROR(VLOOKUP(C148,#REF!,3,FALSE),0),0)</f>
        <v>0</v>
      </c>
      <c r="L148" s="43"/>
      <c r="M148" s="43">
        <f>IF(F148="I",IFERROR(VLOOKUP(C148,#REF!,4,FALSE),0),0)</f>
        <v>0</v>
      </c>
    </row>
    <row r="149" spans="1:13" s="267" customFormat="1" ht="12.75" hidden="1" customHeight="1">
      <c r="A149" s="264" t="s">
        <v>87</v>
      </c>
      <c r="B149" s="264"/>
      <c r="C149" s="270">
        <v>51103112</v>
      </c>
      <c r="D149" s="268" t="s">
        <v>517</v>
      </c>
      <c r="E149" s="266" t="s">
        <v>6</v>
      </c>
      <c r="F149" s="266" t="s">
        <v>103</v>
      </c>
      <c r="G149" s="53">
        <f>IF(F149="I",IFERROR(VLOOKUP(C149,'BG 2021'!A:C,3,FALSE),0),0)</f>
        <v>0</v>
      </c>
      <c r="H149" s="43"/>
      <c r="I149" s="43">
        <f>IF(F149="I",IFERROR(VLOOKUP(C149,'BG 2021'!A:D,4,FALSE),0),0)</f>
        <v>0</v>
      </c>
      <c r="J149" s="43"/>
      <c r="K149" s="53">
        <f>-IF(F149="I",IFERROR(VLOOKUP(C149,#REF!,3,FALSE),0),0)</f>
        <v>0</v>
      </c>
      <c r="L149" s="43"/>
      <c r="M149" s="43">
        <v>0</v>
      </c>
    </row>
    <row r="150" spans="1:13" s="267" customFormat="1" ht="12.75" customHeight="1">
      <c r="A150" s="264" t="s">
        <v>87</v>
      </c>
      <c r="B150" s="264" t="s">
        <v>153</v>
      </c>
      <c r="C150" s="270">
        <v>5110311229</v>
      </c>
      <c r="D150" s="268" t="s">
        <v>518</v>
      </c>
      <c r="E150" s="266" t="s">
        <v>6</v>
      </c>
      <c r="F150" s="266" t="s">
        <v>104</v>
      </c>
      <c r="G150" s="53">
        <f>IF(F150="I",IFERROR(VLOOKUP(C150,'BG 2021'!A:C,3,FALSE),0),0)</f>
        <v>7542657</v>
      </c>
      <c r="H150" s="43"/>
      <c r="I150" s="43">
        <f>IF(F150="I",IFERROR(VLOOKUP(C150,'BG 2021'!A:D,4,FALSE),0),0)</f>
        <v>1084.83</v>
      </c>
      <c r="J150" s="43"/>
      <c r="K150" s="53">
        <f>-IF(F150="I",IFERROR(VLOOKUP(C150,#REF!,3,FALSE),0),0)</f>
        <v>0</v>
      </c>
      <c r="L150" s="43"/>
      <c r="M150" s="43">
        <v>0</v>
      </c>
    </row>
    <row r="151" spans="1:13" s="267" customFormat="1" ht="12.75" hidden="1" customHeight="1">
      <c r="A151" s="264" t="s">
        <v>87</v>
      </c>
      <c r="B151" s="264"/>
      <c r="C151" s="270">
        <v>51103113</v>
      </c>
      <c r="D151" s="268" t="s">
        <v>519</v>
      </c>
      <c r="E151" s="266" t="s">
        <v>6</v>
      </c>
      <c r="F151" s="266" t="s">
        <v>103</v>
      </c>
      <c r="G151" s="53">
        <f>IF(F151="I",IFERROR(VLOOKUP(C151,'BG 2021'!A:C,3,FALSE),0),0)</f>
        <v>0</v>
      </c>
      <c r="H151" s="43"/>
      <c r="I151" s="43">
        <f>IF(F151="I",IFERROR(VLOOKUP(C151,'BG 2021'!A:D,4,FALSE),0),0)</f>
        <v>0</v>
      </c>
      <c r="J151" s="43"/>
      <c r="K151" s="53">
        <f>-IF(F151="I",IFERROR(VLOOKUP(C151,#REF!,3,FALSE),0),0)</f>
        <v>0</v>
      </c>
      <c r="L151" s="43"/>
      <c r="M151" s="43">
        <v>0</v>
      </c>
    </row>
    <row r="152" spans="1:13" s="267" customFormat="1" ht="12.75" customHeight="1">
      <c r="A152" s="264" t="s">
        <v>87</v>
      </c>
      <c r="B152" s="264" t="s">
        <v>153</v>
      </c>
      <c r="C152" s="270">
        <v>5110311333</v>
      </c>
      <c r="D152" s="268" t="s">
        <v>520</v>
      </c>
      <c r="E152" s="266" t="s">
        <v>6</v>
      </c>
      <c r="F152" s="266" t="s">
        <v>104</v>
      </c>
      <c r="G152" s="53">
        <f>IF(F152="I",IFERROR(VLOOKUP(C152,'BG 2021'!A:C,3,FALSE),0),0)</f>
        <v>20862657</v>
      </c>
      <c r="H152" s="43"/>
      <c r="I152" s="43">
        <f>IF(F152="I",IFERROR(VLOOKUP(C152,'BG 2021'!A:D,4,FALSE),0),0)</f>
        <v>2996.78</v>
      </c>
      <c r="J152" s="43"/>
      <c r="K152" s="53">
        <f>-IF(F152="I",IFERROR(VLOOKUP(C152,#REF!,3,FALSE),0),0)</f>
        <v>0</v>
      </c>
      <c r="L152" s="43"/>
      <c r="M152" s="43">
        <v>0</v>
      </c>
    </row>
    <row r="153" spans="1:13" s="267" customFormat="1" ht="12.75" hidden="1" customHeight="1">
      <c r="A153" s="264" t="s">
        <v>87</v>
      </c>
      <c r="B153" s="264"/>
      <c r="C153" s="270">
        <v>512</v>
      </c>
      <c r="D153" s="268" t="s">
        <v>521</v>
      </c>
      <c r="E153" s="266" t="s">
        <v>6</v>
      </c>
      <c r="F153" s="266" t="s">
        <v>103</v>
      </c>
      <c r="G153" s="53">
        <f>IF(F153="I",IFERROR(VLOOKUP(C153,'BG 2021'!A:C,3,FALSE),0),0)</f>
        <v>0</v>
      </c>
      <c r="H153" s="43"/>
      <c r="I153" s="43">
        <f>IF(F153="I",IFERROR(VLOOKUP(C153,'BG 2021'!A:D,4,FALSE),0),0)</f>
        <v>0</v>
      </c>
      <c r="J153" s="43"/>
      <c r="K153" s="53">
        <f>-IF(F153="I",IFERROR(VLOOKUP(C153,#REF!,3,FALSE),0),0)</f>
        <v>0</v>
      </c>
      <c r="L153" s="43"/>
      <c r="M153" s="43">
        <f>-IF(F153="I",IFERROR(VLOOKUP(C153,#REF!,4,FALSE),0),0)</f>
        <v>0</v>
      </c>
    </row>
    <row r="154" spans="1:13" s="267" customFormat="1" ht="12.75" hidden="1" customHeight="1">
      <c r="A154" s="264" t="s">
        <v>87</v>
      </c>
      <c r="B154" s="264"/>
      <c r="C154" s="270">
        <v>51201</v>
      </c>
      <c r="D154" s="268" t="s">
        <v>522</v>
      </c>
      <c r="E154" s="266" t="s">
        <v>6</v>
      </c>
      <c r="F154" s="266" t="s">
        <v>103</v>
      </c>
      <c r="G154" s="53">
        <f>IF(F154="I",IFERROR(VLOOKUP(C154,'BG 2021'!A:C,3,FALSE),0),0)</f>
        <v>0</v>
      </c>
      <c r="H154" s="43"/>
      <c r="I154" s="43">
        <f>IF(F154="I",IFERROR(VLOOKUP(C154,'BG 2021'!A:D,4,FALSE),0),0)</f>
        <v>0</v>
      </c>
      <c r="J154" s="43"/>
      <c r="K154" s="53">
        <f>-IF(F154="I",IFERROR(VLOOKUP(C154,#REF!,3,FALSE),0),0)</f>
        <v>0</v>
      </c>
      <c r="L154" s="43"/>
      <c r="M154" s="43">
        <f>-IF(F154="I",IFERROR(VLOOKUP(C154,#REF!,4,FALSE),0),0)</f>
        <v>0</v>
      </c>
    </row>
    <row r="155" spans="1:13" s="267" customFormat="1" ht="12.75" hidden="1" customHeight="1">
      <c r="A155" s="264" t="s">
        <v>87</v>
      </c>
      <c r="B155" s="264"/>
      <c r="C155" s="270">
        <v>512011</v>
      </c>
      <c r="D155" s="268" t="s">
        <v>522</v>
      </c>
      <c r="E155" s="266" t="s">
        <v>6</v>
      </c>
      <c r="F155" s="266" t="s">
        <v>103</v>
      </c>
      <c r="G155" s="53">
        <f>IF(F155="I",IFERROR(VLOOKUP(C155,'BG 2021'!A:C,3,FALSE),0),0)</f>
        <v>0</v>
      </c>
      <c r="H155" s="43"/>
      <c r="I155" s="43">
        <f>IF(F155="I",IFERROR(VLOOKUP(C155,'BG 2021'!A:D,4,FALSE),0),0)</f>
        <v>0</v>
      </c>
      <c r="J155" s="43"/>
      <c r="K155" s="53">
        <f>-IF(F155="I",IFERROR(VLOOKUP(C155,#REF!,3,FALSE),0),0)</f>
        <v>0</v>
      </c>
      <c r="L155" s="43"/>
      <c r="M155" s="43">
        <f>-IF(F155="I",IFERROR(VLOOKUP(C155,#REF!,4,FALSE),0),0)</f>
        <v>0</v>
      </c>
    </row>
    <row r="156" spans="1:13" s="267" customFormat="1" ht="12.75" hidden="1" customHeight="1">
      <c r="A156" s="264" t="s">
        <v>87</v>
      </c>
      <c r="B156" s="264"/>
      <c r="C156" s="270">
        <v>5120111</v>
      </c>
      <c r="D156" s="268" t="s">
        <v>522</v>
      </c>
      <c r="E156" s="266" t="s">
        <v>6</v>
      </c>
      <c r="F156" s="266" t="s">
        <v>103</v>
      </c>
      <c r="G156" s="53">
        <f>IF(F156="I",IFERROR(VLOOKUP(C156,'BG 2021'!A:C,3,FALSE),0),0)</f>
        <v>0</v>
      </c>
      <c r="H156" s="43"/>
      <c r="I156" s="43">
        <f>IF(F156="I",IFERROR(VLOOKUP(C156,'BG 2021'!A:D,4,FALSE),0),0)</f>
        <v>0</v>
      </c>
      <c r="J156" s="43"/>
      <c r="K156" s="53">
        <f>-IF(F156="I",IFERROR(VLOOKUP(C156,#REF!,3,FALSE),0),0)</f>
        <v>0</v>
      </c>
      <c r="L156" s="43"/>
      <c r="M156" s="43">
        <f>-IF(F156="I",IFERROR(VLOOKUP(C156,#REF!,4,FALSE),0),0)</f>
        <v>0</v>
      </c>
    </row>
    <row r="157" spans="1:13" s="267" customFormat="1" ht="12.75" hidden="1" customHeight="1">
      <c r="A157" s="264" t="s">
        <v>87</v>
      </c>
      <c r="B157" s="264"/>
      <c r="C157" s="270">
        <v>51201111</v>
      </c>
      <c r="D157" s="268" t="s">
        <v>522</v>
      </c>
      <c r="E157" s="266" t="s">
        <v>6</v>
      </c>
      <c r="F157" s="266" t="s">
        <v>103</v>
      </c>
      <c r="G157" s="53">
        <f>IF(F157="I",IFERROR(VLOOKUP(C157,'BG 2021'!A:C,3,FALSE),0),0)</f>
        <v>0</v>
      </c>
      <c r="H157" s="43"/>
      <c r="I157" s="43">
        <f>IF(F157="I",IFERROR(VLOOKUP(C157,'BG 2021'!A:D,4,FALSE),0),0)</f>
        <v>0</v>
      </c>
      <c r="J157" s="43"/>
      <c r="K157" s="53">
        <f>-IF(F157="I",IFERROR(VLOOKUP(C157,#REF!,3,FALSE),0),0)</f>
        <v>0</v>
      </c>
      <c r="L157" s="43"/>
      <c r="M157" s="43">
        <f>-IF(F157="I",IFERROR(VLOOKUP(C157,#REF!,4,FALSE),0),0)</f>
        <v>0</v>
      </c>
    </row>
    <row r="158" spans="1:13" s="267" customFormat="1" ht="12.75" hidden="1" customHeight="1">
      <c r="A158" s="264" t="s">
        <v>87</v>
      </c>
      <c r="B158" s="264" t="s">
        <v>274</v>
      </c>
      <c r="C158" s="270">
        <v>5120111101</v>
      </c>
      <c r="D158" s="268" t="s">
        <v>523</v>
      </c>
      <c r="E158" s="266" t="s">
        <v>6</v>
      </c>
      <c r="F158" s="266" t="s">
        <v>104</v>
      </c>
      <c r="G158" s="53">
        <f>IF(F158="I",IFERROR(VLOOKUP(C158,'BG 2021'!A:C,3,FALSE),0),0)</f>
        <v>3972000</v>
      </c>
      <c r="H158" s="43"/>
      <c r="I158" s="43">
        <f>IF(F158="I",IFERROR(VLOOKUP(C158,'BG 2021'!A:D,4,FALSE),0),0)</f>
        <v>566.19000000000005</v>
      </c>
      <c r="J158" s="43"/>
      <c r="K158" s="53">
        <f>-IF(F158="I",IFERROR(VLOOKUP(C158,#REF!,3,FALSE),0),0)</f>
        <v>0</v>
      </c>
      <c r="L158" s="43"/>
      <c r="M158" s="43">
        <f>-IF(F158="I",IFERROR(VLOOKUP(C158,#REF!,4,FALSE),0),0)</f>
        <v>0</v>
      </c>
    </row>
    <row r="159" spans="1:13" s="267" customFormat="1" ht="12.75" hidden="1" customHeight="1">
      <c r="A159" s="264" t="s">
        <v>87</v>
      </c>
      <c r="B159" s="264" t="s">
        <v>275</v>
      </c>
      <c r="C159" s="270">
        <v>5120111103</v>
      </c>
      <c r="D159" s="268" t="s">
        <v>524</v>
      </c>
      <c r="E159" s="266" t="s">
        <v>6</v>
      </c>
      <c r="F159" s="266" t="s">
        <v>104</v>
      </c>
      <c r="G159" s="53">
        <f>IF(F159="I",IFERROR(VLOOKUP(C159,'BG 2021'!A:C,3,FALSE),0),0)</f>
        <v>582857</v>
      </c>
      <c r="H159" s="43"/>
      <c r="I159" s="43">
        <f>IF(F159="I",IFERROR(VLOOKUP(C159,'BG 2021'!A:D,4,FALSE),0),0)</f>
        <v>83.76</v>
      </c>
      <c r="J159" s="43"/>
      <c r="K159" s="53">
        <f>-IF(F159="I",IFERROR(VLOOKUP(C159,#REF!,3,FALSE),0),0)</f>
        <v>0</v>
      </c>
      <c r="L159" s="43"/>
      <c r="M159" s="43">
        <v>0</v>
      </c>
    </row>
    <row r="160" spans="1:13" s="267" customFormat="1" ht="12.75" hidden="1" customHeight="1">
      <c r="A160" s="264" t="s">
        <v>87</v>
      </c>
      <c r="B160" s="264"/>
      <c r="C160" s="270">
        <v>513</v>
      </c>
      <c r="D160" s="268" t="s">
        <v>525</v>
      </c>
      <c r="E160" s="266" t="s">
        <v>6</v>
      </c>
      <c r="F160" s="266" t="s">
        <v>103</v>
      </c>
      <c r="G160" s="53">
        <f>IF(F160="I",IFERROR(VLOOKUP(C160,'BG 2021'!A:C,3,FALSE),0),0)</f>
        <v>0</v>
      </c>
      <c r="H160" s="43"/>
      <c r="I160" s="43">
        <f>IF(F160="I",IFERROR(VLOOKUP(C160,'BG 2021'!A:D,4,FALSE),0),0)</f>
        <v>0</v>
      </c>
      <c r="J160" s="43"/>
      <c r="K160" s="53">
        <f>-IF(F160="I",IFERROR(VLOOKUP(C160,#REF!,3,FALSE),0),0)</f>
        <v>0</v>
      </c>
      <c r="L160" s="43"/>
      <c r="M160" s="43">
        <f>-IF(F160="I",IFERROR(VLOOKUP(C160,#REF!,4,FALSE),0),0)</f>
        <v>0</v>
      </c>
    </row>
    <row r="161" spans="1:13" s="267" customFormat="1" ht="12.75" hidden="1" customHeight="1">
      <c r="A161" s="264" t="s">
        <v>87</v>
      </c>
      <c r="B161" s="264"/>
      <c r="C161" s="270">
        <v>51301</v>
      </c>
      <c r="D161" s="268" t="s">
        <v>526</v>
      </c>
      <c r="E161" s="266" t="s">
        <v>6</v>
      </c>
      <c r="F161" s="266" t="s">
        <v>103</v>
      </c>
      <c r="G161" s="53">
        <f>IF(F161="I",IFERROR(VLOOKUP(C161,'BG 2021'!A:C,3,FALSE),0),0)</f>
        <v>0</v>
      </c>
      <c r="H161" s="43"/>
      <c r="I161" s="43">
        <f>IF(F161="I",IFERROR(VLOOKUP(C161,'BG 2021'!A:D,4,FALSE),0),0)</f>
        <v>0</v>
      </c>
      <c r="J161" s="43"/>
      <c r="K161" s="53">
        <f>-IF(F161="I",IFERROR(VLOOKUP(C161,#REF!,3,FALSE),0),0)</f>
        <v>0</v>
      </c>
      <c r="L161" s="43"/>
      <c r="M161" s="43">
        <f>-IF(F161="I",IFERROR(VLOOKUP(C161,#REF!,4,FALSE),0),0)</f>
        <v>0</v>
      </c>
    </row>
    <row r="162" spans="1:13" s="267" customFormat="1" ht="12.75" hidden="1" customHeight="1">
      <c r="A162" s="264" t="s">
        <v>87</v>
      </c>
      <c r="B162" s="264"/>
      <c r="C162" s="270">
        <v>513011</v>
      </c>
      <c r="D162" s="268" t="s">
        <v>526</v>
      </c>
      <c r="E162" s="266" t="s">
        <v>6</v>
      </c>
      <c r="F162" s="266" t="s">
        <v>103</v>
      </c>
      <c r="G162" s="53">
        <f>IF(F162="I",IFERROR(VLOOKUP(C162,'BG 2021'!A:C,3,FALSE),0),0)</f>
        <v>0</v>
      </c>
      <c r="H162" s="43"/>
      <c r="I162" s="43">
        <f>IF(F162="I",IFERROR(VLOOKUP(C162,'BG 2021'!A:D,4,FALSE),0),0)</f>
        <v>0</v>
      </c>
      <c r="J162" s="43"/>
      <c r="K162" s="53">
        <f>-IF(F162="I",IFERROR(VLOOKUP(C162,#REF!,3,FALSE),0),0)</f>
        <v>0</v>
      </c>
      <c r="L162" s="43"/>
      <c r="M162" s="43">
        <v>0</v>
      </c>
    </row>
    <row r="163" spans="1:13" s="267" customFormat="1" ht="12.75" hidden="1" customHeight="1">
      <c r="A163" s="264" t="s">
        <v>87</v>
      </c>
      <c r="B163" s="264"/>
      <c r="C163" s="270">
        <v>5130111</v>
      </c>
      <c r="D163" s="268" t="s">
        <v>526</v>
      </c>
      <c r="E163" s="266" t="s">
        <v>6</v>
      </c>
      <c r="F163" s="266" t="s">
        <v>103</v>
      </c>
      <c r="G163" s="53">
        <f>IF(F163="I",IFERROR(VLOOKUP(C163,'BG 2021'!A:C,3,FALSE),0),0)</f>
        <v>0</v>
      </c>
      <c r="H163" s="43"/>
      <c r="I163" s="43">
        <f>IF(F163="I",IFERROR(VLOOKUP(C163,'BG 2021'!A:D,4,FALSE),0),0)</f>
        <v>0</v>
      </c>
      <c r="J163" s="43"/>
      <c r="K163" s="53">
        <f>-IF(F163="I",IFERROR(VLOOKUP(C163,#REF!,3,FALSE),0),0)</f>
        <v>0</v>
      </c>
      <c r="L163" s="43"/>
      <c r="M163" s="43">
        <f>-IF(F163="I",IFERROR(VLOOKUP(C163,#REF!,4,FALSE),0),0)</f>
        <v>0</v>
      </c>
    </row>
    <row r="164" spans="1:13" s="267" customFormat="1" ht="12.75" hidden="1" customHeight="1">
      <c r="A164" s="264" t="s">
        <v>87</v>
      </c>
      <c r="B164" s="264"/>
      <c r="C164" s="270">
        <v>51301111</v>
      </c>
      <c r="D164" s="268" t="s">
        <v>526</v>
      </c>
      <c r="E164" s="266" t="s">
        <v>6</v>
      </c>
      <c r="F164" s="266" t="s">
        <v>103</v>
      </c>
      <c r="G164" s="53">
        <f>IF(F164="I",IFERROR(VLOOKUP(C164,'BG 2021'!A:C,3,FALSE),0),0)</f>
        <v>0</v>
      </c>
      <c r="H164" s="43"/>
      <c r="I164" s="43">
        <f>IF(F164="I",IFERROR(VLOOKUP(C164,'BG 2021'!A:D,4,FALSE),0),0)</f>
        <v>0</v>
      </c>
      <c r="J164" s="43"/>
      <c r="K164" s="53">
        <f>-IF(F164="I",IFERROR(VLOOKUP(C164,#REF!,3,FALSE),0),0)</f>
        <v>0</v>
      </c>
      <c r="L164" s="43"/>
      <c r="M164" s="43">
        <f>-IF(F164="I",IFERROR(VLOOKUP(C164,#REF!,4,FALSE),0),0)</f>
        <v>0</v>
      </c>
    </row>
    <row r="165" spans="1:13" s="267" customFormat="1" ht="12.75" hidden="1" customHeight="1">
      <c r="A165" s="264" t="s">
        <v>87</v>
      </c>
      <c r="B165" s="264" t="s">
        <v>275</v>
      </c>
      <c r="C165" s="270">
        <v>5130111101</v>
      </c>
      <c r="D165" s="268" t="s">
        <v>527</v>
      </c>
      <c r="E165" s="266" t="s">
        <v>6</v>
      </c>
      <c r="F165" s="266" t="s">
        <v>104</v>
      </c>
      <c r="G165" s="53">
        <f>IF(F165="I",IFERROR(VLOOKUP(C165,'BG 2021'!A:C,3,FALSE),0),0)</f>
        <v>49551334</v>
      </c>
      <c r="H165" s="43"/>
      <c r="I165" s="43">
        <f>IF(F165="I",IFERROR(VLOOKUP(C165,'BG 2021'!A:D,4,FALSE),0),0)</f>
        <v>7109.87</v>
      </c>
      <c r="J165" s="43"/>
      <c r="K165" s="53">
        <f>-IF(F165="I",IFERROR(VLOOKUP(C165,#REF!,3,FALSE),0),0)</f>
        <v>0</v>
      </c>
      <c r="L165" s="43"/>
      <c r="M165" s="43">
        <v>0</v>
      </c>
    </row>
    <row r="166" spans="1:13" s="267" customFormat="1" ht="12.75" hidden="1" customHeight="1">
      <c r="A166" s="264" t="s">
        <v>87</v>
      </c>
      <c r="B166" s="264" t="s">
        <v>275</v>
      </c>
      <c r="C166" s="270">
        <v>5130111104</v>
      </c>
      <c r="D166" s="268" t="s">
        <v>304</v>
      </c>
      <c r="E166" s="266" t="s">
        <v>6</v>
      </c>
      <c r="F166" s="266" t="s">
        <v>104</v>
      </c>
      <c r="G166" s="53">
        <f>IF(F166="I",IFERROR(VLOOKUP(C166,'BG 2021'!A:C,3,FALSE),0),0)</f>
        <v>9975222</v>
      </c>
      <c r="H166" s="43"/>
      <c r="I166" s="43">
        <f>IF(F166="I",IFERROR(VLOOKUP(C166,'BG 2021'!A:D,4,FALSE),0),0)</f>
        <v>1431.32</v>
      </c>
      <c r="J166" s="43"/>
      <c r="K166" s="53">
        <f>-IF(F166="I",IFERROR(VLOOKUP(C166,#REF!,3,FALSE),0),0)</f>
        <v>0</v>
      </c>
      <c r="L166" s="43"/>
      <c r="M166" s="43">
        <f>-IF(F166="I",IFERROR(VLOOKUP(C166,#REF!,4,FALSE),0),0)</f>
        <v>0</v>
      </c>
    </row>
    <row r="167" spans="1:13" s="267" customFormat="1" ht="12.75" hidden="1" customHeight="1">
      <c r="A167" s="264" t="s">
        <v>87</v>
      </c>
      <c r="B167" s="264" t="s">
        <v>275</v>
      </c>
      <c r="C167" s="270">
        <v>5130111105</v>
      </c>
      <c r="D167" s="268" t="s">
        <v>318</v>
      </c>
      <c r="E167" s="266" t="s">
        <v>6</v>
      </c>
      <c r="F167" s="266" t="s">
        <v>104</v>
      </c>
      <c r="G167" s="53">
        <f>IF(F167="I",IFERROR(VLOOKUP(C167,'BG 2021'!A:C,3,FALSE),0),0)</f>
        <v>4982850</v>
      </c>
      <c r="H167" s="43"/>
      <c r="I167" s="43">
        <f>IF(F167="I",IFERROR(VLOOKUP(C167,'BG 2021'!A:D,4,FALSE),0),0)</f>
        <v>715.85</v>
      </c>
      <c r="J167" s="43"/>
      <c r="K167" s="53">
        <f>-IF(F167="I",IFERROR(VLOOKUP(C167,#REF!,3,FALSE),0),0)</f>
        <v>0</v>
      </c>
      <c r="L167" s="43"/>
      <c r="M167" s="43">
        <f>-IF(F167="I",IFERROR(VLOOKUP(C167,#REF!,4,FALSE),0),0)</f>
        <v>0</v>
      </c>
    </row>
    <row r="168" spans="1:13" s="267" customFormat="1" ht="12.75" hidden="1" customHeight="1">
      <c r="A168" s="264" t="s">
        <v>87</v>
      </c>
      <c r="B168" s="264" t="s">
        <v>275</v>
      </c>
      <c r="C168" s="270">
        <v>5130111106</v>
      </c>
      <c r="D168" s="268" t="s">
        <v>528</v>
      </c>
      <c r="E168" s="266" t="s">
        <v>6</v>
      </c>
      <c r="F168" s="266" t="s">
        <v>104</v>
      </c>
      <c r="G168" s="53">
        <f>IF(F168="I",IFERROR(VLOOKUP(C168,'BG 2021'!A:C,3,FALSE),0),0)</f>
        <v>657852</v>
      </c>
      <c r="H168" s="43"/>
      <c r="I168" s="43">
        <f>IF(F168="I",IFERROR(VLOOKUP(C168,'BG 2021'!A:D,4,FALSE),0),0)</f>
        <v>94.39</v>
      </c>
      <c r="J168" s="43"/>
      <c r="K168" s="53">
        <f>-IF(F168="I",IFERROR(VLOOKUP(C168,#REF!,3,FALSE),0),0)</f>
        <v>0</v>
      </c>
      <c r="L168" s="43"/>
      <c r="M168" s="43">
        <v>0</v>
      </c>
    </row>
    <row r="169" spans="1:13" s="267" customFormat="1" ht="12.75" hidden="1" customHeight="1">
      <c r="A169" s="264" t="s">
        <v>87</v>
      </c>
      <c r="B169" s="264" t="s">
        <v>275</v>
      </c>
      <c r="C169" s="270">
        <v>5130111107</v>
      </c>
      <c r="D169" s="268" t="s">
        <v>529</v>
      </c>
      <c r="E169" s="266" t="s">
        <v>6</v>
      </c>
      <c r="F169" s="266" t="s">
        <v>104</v>
      </c>
      <c r="G169" s="53">
        <f>IF(F169="I",IFERROR(VLOOKUP(C169,'BG 2021'!A:C,3,FALSE),0),0)</f>
        <v>2064253</v>
      </c>
      <c r="H169" s="43"/>
      <c r="I169" s="43">
        <f>IF(F169="I",IFERROR(VLOOKUP(C169,'BG 2021'!A:D,4,FALSE),0),0)</f>
        <v>296.05</v>
      </c>
      <c r="J169" s="43"/>
      <c r="K169" s="53">
        <f>-IF(F169="I",IFERROR(VLOOKUP(C169,#REF!,3,FALSE),0),0)</f>
        <v>0</v>
      </c>
      <c r="L169" s="43"/>
      <c r="M169" s="43">
        <f>-IF(F169="I",IFERROR(VLOOKUP(C169,#REF!,4,FALSE),0),0)</f>
        <v>0</v>
      </c>
    </row>
    <row r="170" spans="1:13" s="267" customFormat="1" ht="12.75" hidden="1" customHeight="1">
      <c r="A170" s="264" t="s">
        <v>87</v>
      </c>
      <c r="B170" s="264"/>
      <c r="C170" s="270">
        <v>51302</v>
      </c>
      <c r="D170" s="268" t="s">
        <v>481</v>
      </c>
      <c r="E170" s="266" t="s">
        <v>6</v>
      </c>
      <c r="F170" s="266" t="s">
        <v>103</v>
      </c>
      <c r="G170" s="53">
        <f>IF(F170="I",IFERROR(VLOOKUP(C170,'BG 2021'!A:C,3,FALSE),0),0)</f>
        <v>0</v>
      </c>
      <c r="H170" s="43"/>
      <c r="I170" s="43">
        <f>IF(F170="I",IFERROR(VLOOKUP(C170,'BG 2021'!A:D,4,FALSE),0),0)</f>
        <v>0</v>
      </c>
      <c r="J170" s="43"/>
      <c r="K170" s="53">
        <f>-IF(F170="I",IFERROR(VLOOKUP(C170,#REF!,3,FALSE),0),0)</f>
        <v>0</v>
      </c>
      <c r="L170" s="43"/>
      <c r="M170" s="43">
        <f>-IF(F170="I",IFERROR(VLOOKUP(C170,#REF!,4,FALSE),0),0)</f>
        <v>0</v>
      </c>
    </row>
    <row r="171" spans="1:13" s="267" customFormat="1" ht="12.75" hidden="1" customHeight="1">
      <c r="A171" s="264" t="s">
        <v>87</v>
      </c>
      <c r="B171" s="264"/>
      <c r="C171" s="270">
        <v>513021</v>
      </c>
      <c r="D171" s="268" t="s">
        <v>481</v>
      </c>
      <c r="E171" s="266" t="s">
        <v>6</v>
      </c>
      <c r="F171" s="266" t="s">
        <v>103</v>
      </c>
      <c r="G171" s="53">
        <f>IF(F171="I",IFERROR(VLOOKUP(C171,'BG 2021'!A:C,3,FALSE),0),0)</f>
        <v>0</v>
      </c>
      <c r="H171" s="43"/>
      <c r="I171" s="43">
        <f>IF(F171="I",IFERROR(VLOOKUP(C171,'BG 2021'!A:D,4,FALSE),0),0)</f>
        <v>0</v>
      </c>
      <c r="J171" s="43"/>
      <c r="K171" s="53">
        <f>-IF(F171="I",IFERROR(VLOOKUP(C171,#REF!,3,FALSE),0),0)</f>
        <v>0</v>
      </c>
      <c r="L171" s="43"/>
      <c r="M171" s="43">
        <f>-IF(F171="I",IFERROR(VLOOKUP(C171,#REF!,4,FALSE),0),0)</f>
        <v>0</v>
      </c>
    </row>
    <row r="172" spans="1:13" s="267" customFormat="1" ht="12.75" hidden="1" customHeight="1">
      <c r="A172" s="264" t="s">
        <v>87</v>
      </c>
      <c r="B172" s="264"/>
      <c r="C172" s="270">
        <v>5130211</v>
      </c>
      <c r="D172" s="268" t="s">
        <v>481</v>
      </c>
      <c r="E172" s="266" t="s">
        <v>6</v>
      </c>
      <c r="F172" s="266" t="s">
        <v>103</v>
      </c>
      <c r="G172" s="53">
        <f>IF(F172="I",IFERROR(VLOOKUP(C172,'BG 2021'!A:C,3,FALSE),0),0)</f>
        <v>0</v>
      </c>
      <c r="H172" s="43"/>
      <c r="I172" s="43">
        <f>IF(F172="I",IFERROR(VLOOKUP(C172,'BG 2021'!A:D,4,FALSE),0),0)</f>
        <v>0</v>
      </c>
      <c r="J172" s="43"/>
      <c r="K172" s="53">
        <f>-IF(F172="I",IFERROR(VLOOKUP(C172,#REF!,3,FALSE),0),0)</f>
        <v>0</v>
      </c>
      <c r="L172" s="43"/>
      <c r="M172" s="43">
        <f>-IF(F172="I",IFERROR(VLOOKUP(C172,#REF!,4,FALSE),0),0)</f>
        <v>0</v>
      </c>
    </row>
    <row r="173" spans="1:13" s="267" customFormat="1" ht="12.75" hidden="1" customHeight="1">
      <c r="A173" s="264" t="s">
        <v>87</v>
      </c>
      <c r="B173" s="264"/>
      <c r="C173" s="270">
        <v>51302111</v>
      </c>
      <c r="D173" s="268" t="s">
        <v>481</v>
      </c>
      <c r="E173" s="266" t="s">
        <v>6</v>
      </c>
      <c r="F173" s="266" t="s">
        <v>103</v>
      </c>
      <c r="G173" s="53">
        <f>IF(F173="I",IFERROR(VLOOKUP(C173,'BG 2021'!A:C,3,FALSE),0),0)</f>
        <v>0</v>
      </c>
      <c r="H173" s="43"/>
      <c r="I173" s="43">
        <f>IF(F173="I",IFERROR(VLOOKUP(C173,'BG 2021'!A:D,4,FALSE),0),0)</f>
        <v>0</v>
      </c>
      <c r="J173" s="43"/>
      <c r="K173" s="53">
        <f>-IF(F173="I",IFERROR(VLOOKUP(C173,#REF!,3,FALSE),0),0)</f>
        <v>0</v>
      </c>
      <c r="L173" s="43"/>
      <c r="M173" s="43">
        <v>0</v>
      </c>
    </row>
    <row r="174" spans="1:13" s="267" customFormat="1" ht="12.75" hidden="1" customHeight="1">
      <c r="A174" s="264" t="s">
        <v>87</v>
      </c>
      <c r="B174" s="264" t="s">
        <v>275</v>
      </c>
      <c r="C174" s="270">
        <v>5130211101</v>
      </c>
      <c r="D174" s="268" t="s">
        <v>530</v>
      </c>
      <c r="E174" s="266" t="s">
        <v>6</v>
      </c>
      <c r="F174" s="266" t="s">
        <v>104</v>
      </c>
      <c r="G174" s="53">
        <f>IF(F174="I",IFERROR(VLOOKUP(C174,'BG 2021'!A:C,3,FALSE),0),0)</f>
        <v>19252043</v>
      </c>
      <c r="H174" s="43"/>
      <c r="I174" s="43">
        <f>IF(F174="I",IFERROR(VLOOKUP(C174,'BG 2021'!A:D,4,FALSE),0),0)</f>
        <v>2762.3500000000004</v>
      </c>
      <c r="J174" s="43"/>
      <c r="K174" s="53">
        <f>-IF(F174="I",IFERROR(VLOOKUP(C174,#REF!,3,FALSE),0),0)</f>
        <v>0</v>
      </c>
      <c r="L174" s="43"/>
      <c r="M174" s="43">
        <v>0</v>
      </c>
    </row>
    <row r="175" spans="1:13" s="267" customFormat="1" ht="12.75" hidden="1" customHeight="1">
      <c r="A175" s="264" t="s">
        <v>87</v>
      </c>
      <c r="B175" s="264" t="s">
        <v>275</v>
      </c>
      <c r="C175" s="270">
        <v>5130211107</v>
      </c>
      <c r="D175" s="268" t="s">
        <v>531</v>
      </c>
      <c r="E175" s="266" t="s">
        <v>6</v>
      </c>
      <c r="F175" s="266" t="s">
        <v>104</v>
      </c>
      <c r="G175" s="53">
        <f>IF(F175="I",IFERROR(VLOOKUP(C175,'BG 2021'!A:C,3,FALSE),0),0)</f>
        <v>8000000</v>
      </c>
      <c r="H175" s="43"/>
      <c r="I175" s="43">
        <f>IF(F175="I",IFERROR(VLOOKUP(C175,'BG 2021'!A:D,4,FALSE),0),0)</f>
        <v>1147.52</v>
      </c>
      <c r="J175" s="43"/>
      <c r="K175" s="53">
        <f>-IF(F175="I",IFERROR(VLOOKUP(C175,#REF!,3,FALSE),0),0)</f>
        <v>0</v>
      </c>
      <c r="L175" s="43"/>
      <c r="M175" s="43">
        <v>0</v>
      </c>
    </row>
    <row r="176" spans="1:13" s="267" customFormat="1" ht="12.75" hidden="1" customHeight="1">
      <c r="A176" s="264" t="s">
        <v>87</v>
      </c>
      <c r="B176" s="264" t="s">
        <v>275</v>
      </c>
      <c r="C176" s="270">
        <v>5130211108</v>
      </c>
      <c r="D176" s="268" t="s">
        <v>532</v>
      </c>
      <c r="E176" s="266" t="s">
        <v>6</v>
      </c>
      <c r="F176" s="266" t="s">
        <v>104</v>
      </c>
      <c r="G176" s="53">
        <f>IF(F176="I",IFERROR(VLOOKUP(C176,'BG 2021'!A:C,3,FALSE),0),0)</f>
        <v>9067418</v>
      </c>
      <c r="H176" s="43"/>
      <c r="I176" s="43">
        <f>IF(F176="I",IFERROR(VLOOKUP(C176,'BG 2021'!A:D,4,FALSE),0),0)</f>
        <v>1301.29</v>
      </c>
      <c r="J176" s="43"/>
      <c r="K176" s="53">
        <f>-IF(F176="I",IFERROR(VLOOKUP(C176,#REF!,3,FALSE),0),0)</f>
        <v>0</v>
      </c>
      <c r="L176" s="43"/>
      <c r="M176" s="43">
        <f>-IF(F176="I",IFERROR(VLOOKUP(C176,#REF!,4,FALSE),0),0)</f>
        <v>0</v>
      </c>
    </row>
    <row r="177" spans="1:13" s="267" customFormat="1" ht="12.75" hidden="1" customHeight="1">
      <c r="A177" s="264" t="s">
        <v>87</v>
      </c>
      <c r="B177" s="264"/>
      <c r="C177" s="270">
        <v>51303</v>
      </c>
      <c r="D177" s="268" t="s">
        <v>529</v>
      </c>
      <c r="E177" s="266" t="s">
        <v>6</v>
      </c>
      <c r="F177" s="266" t="s">
        <v>103</v>
      </c>
      <c r="G177" s="53">
        <f>IF(F177="I",IFERROR(VLOOKUP(C177,'BG 2021'!A:C,3,FALSE),0),0)</f>
        <v>0</v>
      </c>
      <c r="H177" s="43"/>
      <c r="I177" s="43">
        <f>IF(F177="I",IFERROR(VLOOKUP(C177,'BG 2021'!A:D,4,FALSE),0),0)</f>
        <v>0</v>
      </c>
      <c r="J177" s="43"/>
      <c r="K177" s="53">
        <f>-IF(F177="I",IFERROR(VLOOKUP(C177,#REF!,3,FALSE),0),0)</f>
        <v>0</v>
      </c>
      <c r="L177" s="43"/>
      <c r="M177" s="43">
        <f>-IF(F177="I",IFERROR(VLOOKUP(C177,#REF!,4,FALSE),0),0)</f>
        <v>0</v>
      </c>
    </row>
    <row r="178" spans="1:13" s="267" customFormat="1" ht="12.75" hidden="1" customHeight="1">
      <c r="A178" s="264" t="s">
        <v>87</v>
      </c>
      <c r="B178" s="264"/>
      <c r="C178" s="270">
        <v>513031</v>
      </c>
      <c r="D178" s="268" t="s">
        <v>529</v>
      </c>
      <c r="E178" s="266" t="s">
        <v>6</v>
      </c>
      <c r="F178" s="266" t="s">
        <v>103</v>
      </c>
      <c r="G178" s="53">
        <f>IF(F178="I",IFERROR(VLOOKUP(C178,'BG 2021'!A:C,3,FALSE),0),0)</f>
        <v>0</v>
      </c>
      <c r="H178" s="43"/>
      <c r="I178" s="43">
        <f>IF(F178="I",IFERROR(VLOOKUP(C178,'BG 2021'!A:D,4,FALSE),0),0)</f>
        <v>0</v>
      </c>
      <c r="J178" s="43"/>
      <c r="K178" s="53">
        <f>-IF(F178="I",IFERROR(VLOOKUP(C178,#REF!,3,FALSE),0),0)</f>
        <v>0</v>
      </c>
      <c r="L178" s="43"/>
      <c r="M178" s="43">
        <f>-IF(F178="I",IFERROR(VLOOKUP(C178,#REF!,4,FALSE),0),0)</f>
        <v>0</v>
      </c>
    </row>
    <row r="179" spans="1:13" s="267" customFormat="1" ht="12.75" hidden="1" customHeight="1">
      <c r="A179" s="264" t="s">
        <v>87</v>
      </c>
      <c r="B179" s="264"/>
      <c r="C179" s="270">
        <v>5130311</v>
      </c>
      <c r="D179" s="268" t="s">
        <v>529</v>
      </c>
      <c r="E179" s="266" t="s">
        <v>6</v>
      </c>
      <c r="F179" s="266" t="s">
        <v>103</v>
      </c>
      <c r="G179" s="53">
        <f>IF(F179="I",IFERROR(VLOOKUP(C179,'BG 2021'!A:C,3,FALSE),0),0)</f>
        <v>0</v>
      </c>
      <c r="H179" s="43"/>
      <c r="I179" s="43">
        <f>IF(F179="I",IFERROR(VLOOKUP(C179,'BG 2021'!A:D,4,FALSE),0),0)</f>
        <v>0</v>
      </c>
      <c r="J179" s="43"/>
      <c r="K179" s="53">
        <f>-IF(F179="I",IFERROR(VLOOKUP(C179,#REF!,3,FALSE),0),0)</f>
        <v>0</v>
      </c>
      <c r="L179" s="43"/>
      <c r="M179" s="43">
        <f>-IF(F179="I",IFERROR(VLOOKUP(C179,#REF!,4,FALSE),0),0)</f>
        <v>0</v>
      </c>
    </row>
    <row r="180" spans="1:13" s="267" customFormat="1" ht="12.75" hidden="1" customHeight="1">
      <c r="A180" s="264" t="s">
        <v>87</v>
      </c>
      <c r="B180" s="264"/>
      <c r="C180" s="270">
        <v>51303111</v>
      </c>
      <c r="D180" s="268" t="s">
        <v>529</v>
      </c>
      <c r="E180" s="266" t="s">
        <v>6</v>
      </c>
      <c r="F180" s="266" t="s">
        <v>103</v>
      </c>
      <c r="G180" s="53">
        <f>IF(F180="I",IFERROR(VLOOKUP(C180,'BG 2021'!A:C,3,FALSE),0),0)</f>
        <v>0</v>
      </c>
      <c r="H180" s="43"/>
      <c r="I180" s="43">
        <f>IF(F180="I",IFERROR(VLOOKUP(C180,'BG 2021'!A:D,4,FALSE),0),0)</f>
        <v>0</v>
      </c>
      <c r="J180" s="43"/>
      <c r="K180" s="53">
        <f>-IF(F180="I",IFERROR(VLOOKUP(C180,#REF!,3,FALSE),0),0)</f>
        <v>0</v>
      </c>
      <c r="L180" s="43"/>
      <c r="M180" s="43">
        <f>-IF(F180="I",IFERROR(VLOOKUP(C180,#REF!,4,FALSE),0),0)</f>
        <v>0</v>
      </c>
    </row>
    <row r="181" spans="1:13" s="267" customFormat="1" ht="12.75" hidden="1" customHeight="1">
      <c r="A181" s="264" t="s">
        <v>87</v>
      </c>
      <c r="B181" s="264" t="s">
        <v>275</v>
      </c>
      <c r="C181" s="270">
        <v>5130311101</v>
      </c>
      <c r="D181" s="268" t="s">
        <v>319</v>
      </c>
      <c r="E181" s="266" t="s">
        <v>6</v>
      </c>
      <c r="F181" s="266" t="s">
        <v>104</v>
      </c>
      <c r="G181" s="53">
        <f>IF(F181="I",IFERROR(VLOOKUP(C181,'BG 2021'!A:C,3,FALSE),0),0)</f>
        <v>37940580</v>
      </c>
      <c r="H181" s="43"/>
      <c r="I181" s="43">
        <f>IF(F181="I",IFERROR(VLOOKUP(C181,'BG 2021'!A:D,4,FALSE),0),0)</f>
        <v>5454.54</v>
      </c>
      <c r="J181" s="43"/>
      <c r="K181" s="53">
        <f>-IF(F181="I",IFERROR(VLOOKUP(C181,#REF!,3,FALSE),0),0)</f>
        <v>0</v>
      </c>
      <c r="L181" s="43"/>
      <c r="M181" s="43">
        <f>-IF(F181="I",IFERROR(VLOOKUP(C181,#REF!,4,FALSE),0),0)</f>
        <v>0</v>
      </c>
    </row>
    <row r="182" spans="1:13" s="267" customFormat="1" ht="12.75" hidden="1" customHeight="1">
      <c r="A182" s="264" t="s">
        <v>87</v>
      </c>
      <c r="B182" s="264" t="s">
        <v>275</v>
      </c>
      <c r="C182" s="270">
        <v>5130311102</v>
      </c>
      <c r="D182" s="268" t="s">
        <v>533</v>
      </c>
      <c r="E182" s="266" t="s">
        <v>6</v>
      </c>
      <c r="F182" s="266" t="s">
        <v>104</v>
      </c>
      <c r="G182" s="53">
        <f>IF(F182="I",IFERROR(VLOOKUP(C182,'BG 2021'!A:C,3,FALSE),0),0)</f>
        <v>65063460</v>
      </c>
      <c r="H182" s="43"/>
      <c r="I182" s="43">
        <f>IF(F182="I",IFERROR(VLOOKUP(C182,'BG 2021'!A:D,4,FALSE),0),0)</f>
        <v>9335.6299999999992</v>
      </c>
      <c r="J182" s="43"/>
      <c r="K182" s="53">
        <f>-IF(F182="I",IFERROR(VLOOKUP(C182,#REF!,3,FALSE),0),0)</f>
        <v>0</v>
      </c>
      <c r="L182" s="43"/>
      <c r="M182" s="43">
        <f>-IF(F182="I",IFERROR(VLOOKUP(C182,#REF!,4,FALSE),0),0)</f>
        <v>0</v>
      </c>
    </row>
    <row r="183" spans="1:13" s="267" customFormat="1" ht="12.75" hidden="1" customHeight="1">
      <c r="A183" s="264" t="s">
        <v>87</v>
      </c>
      <c r="B183" s="264" t="s">
        <v>275</v>
      </c>
      <c r="C183" s="270">
        <v>5130311104</v>
      </c>
      <c r="D183" s="268" t="s">
        <v>534</v>
      </c>
      <c r="E183" s="266" t="s">
        <v>6</v>
      </c>
      <c r="F183" s="266" t="s">
        <v>104</v>
      </c>
      <c r="G183" s="53">
        <f>IF(F183="I",IFERROR(VLOOKUP(C183,'BG 2021'!A:C,3,FALSE),0),0)</f>
        <v>24145698</v>
      </c>
      <c r="H183" s="43"/>
      <c r="I183" s="43">
        <f>IF(F183="I",IFERROR(VLOOKUP(C183,'BG 2021'!A:D,4,FALSE),0),0)</f>
        <v>3467.72</v>
      </c>
      <c r="J183" s="43"/>
      <c r="K183" s="53">
        <f>-IF(F183="I",IFERROR(VLOOKUP(C183,#REF!,3,FALSE),0),0)</f>
        <v>0</v>
      </c>
      <c r="L183" s="43"/>
      <c r="M183" s="43">
        <f>-IF(F183="I",IFERROR(VLOOKUP(C183,#REF!,4,FALSE),0),0)</f>
        <v>0</v>
      </c>
    </row>
    <row r="184" spans="1:13" s="267" customFormat="1" ht="12.75" hidden="1" customHeight="1">
      <c r="A184" s="264" t="s">
        <v>87</v>
      </c>
      <c r="B184" s="264"/>
      <c r="C184" s="270">
        <v>51304</v>
      </c>
      <c r="D184" s="268" t="s">
        <v>535</v>
      </c>
      <c r="E184" s="266" t="s">
        <v>6</v>
      </c>
      <c r="F184" s="266" t="s">
        <v>103</v>
      </c>
      <c r="G184" s="53">
        <f>IF(F184="I",IFERROR(VLOOKUP(C184,'BG 2021'!A:C,3,FALSE),0),0)</f>
        <v>0</v>
      </c>
      <c r="H184" s="43"/>
      <c r="I184" s="43">
        <f>IF(F184="I",IFERROR(VLOOKUP(C184,'BG 2021'!A:D,4,FALSE),0),0)</f>
        <v>0</v>
      </c>
      <c r="J184" s="43"/>
      <c r="K184" s="53">
        <f>-IF(F184="I",IFERROR(VLOOKUP(C184,#REF!,3,FALSE),0),0)</f>
        <v>0</v>
      </c>
      <c r="L184" s="43"/>
      <c r="M184" s="43">
        <f>-IF(F184="I",IFERROR(VLOOKUP(C184,#REF!,4,FALSE),0),0)</f>
        <v>0</v>
      </c>
    </row>
    <row r="185" spans="1:13" s="267" customFormat="1" ht="12.75" hidden="1" customHeight="1">
      <c r="A185" s="264" t="s">
        <v>87</v>
      </c>
      <c r="B185" s="264"/>
      <c r="C185" s="270">
        <v>513041</v>
      </c>
      <c r="D185" s="268" t="s">
        <v>535</v>
      </c>
      <c r="E185" s="266" t="s">
        <v>6</v>
      </c>
      <c r="F185" s="266" t="s">
        <v>103</v>
      </c>
      <c r="G185" s="53">
        <f>IF(F185="I",IFERROR(VLOOKUP(C185,'BG 2021'!A:C,3,FALSE),0),0)</f>
        <v>0</v>
      </c>
      <c r="H185" s="43"/>
      <c r="I185" s="43">
        <f>IF(F185="I",IFERROR(VLOOKUP(C185,'BG 2021'!A:D,4,FALSE),0),0)</f>
        <v>0</v>
      </c>
      <c r="J185" s="43"/>
      <c r="K185" s="53">
        <f>-IF(F185="I",IFERROR(VLOOKUP(C185,#REF!,3,FALSE),0),0)</f>
        <v>0</v>
      </c>
      <c r="L185" s="43"/>
      <c r="M185" s="43">
        <f>-IF(F185="I",IFERROR(VLOOKUP(C185,#REF!,4,FALSE),0),0)</f>
        <v>0</v>
      </c>
    </row>
    <row r="186" spans="1:13" s="267" customFormat="1" ht="12.75" hidden="1" customHeight="1">
      <c r="A186" s="264" t="s">
        <v>87</v>
      </c>
      <c r="B186" s="264"/>
      <c r="C186" s="270">
        <v>5130411</v>
      </c>
      <c r="D186" s="268" t="s">
        <v>535</v>
      </c>
      <c r="E186" s="266" t="s">
        <v>6</v>
      </c>
      <c r="F186" s="266" t="s">
        <v>103</v>
      </c>
      <c r="G186" s="53">
        <f>IF(F186="I",IFERROR(VLOOKUP(C186,'BG 2021'!A:C,3,FALSE),0),0)</f>
        <v>0</v>
      </c>
      <c r="H186" s="43"/>
      <c r="I186" s="43">
        <f>IF(F186="I",IFERROR(VLOOKUP(C186,'BG 2021'!A:D,4,FALSE),0),0)</f>
        <v>0</v>
      </c>
      <c r="J186" s="43"/>
      <c r="K186" s="53">
        <f>-IF(F186="I",IFERROR(VLOOKUP(C186,#REF!,3,FALSE),0),0)</f>
        <v>0</v>
      </c>
      <c r="L186" s="43"/>
      <c r="M186" s="43">
        <v>0</v>
      </c>
    </row>
    <row r="187" spans="1:13" s="267" customFormat="1" ht="12.75" hidden="1" customHeight="1">
      <c r="A187" s="264" t="s">
        <v>87</v>
      </c>
      <c r="B187" s="264"/>
      <c r="C187" s="270">
        <v>51304111</v>
      </c>
      <c r="D187" s="268" t="s">
        <v>535</v>
      </c>
      <c r="E187" s="266" t="s">
        <v>6</v>
      </c>
      <c r="F187" s="266" t="s">
        <v>103</v>
      </c>
      <c r="G187" s="53">
        <f>IF(F187="I",IFERROR(VLOOKUP(C187,'BG 2021'!A:C,3,FALSE),0),0)</f>
        <v>0</v>
      </c>
      <c r="H187" s="43"/>
      <c r="I187" s="43">
        <f>IF(F187="I",IFERROR(VLOOKUP(C187,'BG 2021'!A:D,4,FALSE),0),0)</f>
        <v>0</v>
      </c>
      <c r="J187" s="43"/>
      <c r="K187" s="53">
        <f>-IF(F187="I",IFERROR(VLOOKUP(C187,#REF!,3,FALSE),0),0)</f>
        <v>0</v>
      </c>
      <c r="L187" s="43"/>
      <c r="M187" s="43">
        <v>0</v>
      </c>
    </row>
    <row r="188" spans="1:13" s="267" customFormat="1" ht="12.75" hidden="1" customHeight="1">
      <c r="A188" s="264" t="s">
        <v>87</v>
      </c>
      <c r="B188" s="264" t="s">
        <v>275</v>
      </c>
      <c r="C188" s="270">
        <v>5130411101</v>
      </c>
      <c r="D188" s="268" t="s">
        <v>536</v>
      </c>
      <c r="E188" s="266" t="s">
        <v>6</v>
      </c>
      <c r="F188" s="266" t="s">
        <v>104</v>
      </c>
      <c r="G188" s="53">
        <f>IF(F188="I",IFERROR(VLOOKUP(C188,'BG 2021'!A:C,3,FALSE),0),0)</f>
        <v>52356164</v>
      </c>
      <c r="H188" s="43"/>
      <c r="I188" s="43">
        <f>IF(F188="I",IFERROR(VLOOKUP(C188,'BG 2021'!A:D,4,FALSE),0),0)</f>
        <v>7507.93</v>
      </c>
      <c r="J188" s="43"/>
      <c r="K188" s="53">
        <f>-IF(F188="I",IFERROR(VLOOKUP(C188,#REF!,3,FALSE),0),0)</f>
        <v>0</v>
      </c>
      <c r="L188" s="43"/>
      <c r="M188" s="43">
        <v>0</v>
      </c>
    </row>
    <row r="189" spans="1:13" s="267" customFormat="1" ht="12.75" hidden="1" customHeight="1">
      <c r="A189" s="264" t="s">
        <v>87</v>
      </c>
      <c r="B189" s="264" t="s">
        <v>275</v>
      </c>
      <c r="C189" s="270">
        <v>5130411105</v>
      </c>
      <c r="D189" s="268" t="s">
        <v>537</v>
      </c>
      <c r="E189" s="266" t="s">
        <v>6</v>
      </c>
      <c r="F189" s="266" t="s">
        <v>104</v>
      </c>
      <c r="G189" s="53">
        <f>IF(F189="I",IFERROR(VLOOKUP(C189,'BG 2021'!A:C,3,FALSE),0),0)</f>
        <v>35593976</v>
      </c>
      <c r="H189" s="43"/>
      <c r="I189" s="43">
        <f>IF(F189="I",IFERROR(VLOOKUP(C189,'BG 2021'!A:D,4,FALSE),0),0)</f>
        <v>5114</v>
      </c>
      <c r="J189" s="43"/>
      <c r="K189" s="53">
        <f>-IF(F189="I",IFERROR(VLOOKUP(C189,#REF!,3,FALSE),0),0)</f>
        <v>0</v>
      </c>
      <c r="L189" s="43"/>
      <c r="M189" s="43">
        <v>0</v>
      </c>
    </row>
    <row r="190" spans="1:13" s="267" customFormat="1" ht="12.75" hidden="1" customHeight="1">
      <c r="A190" s="264" t="s">
        <v>87</v>
      </c>
      <c r="B190" s="264" t="s">
        <v>275</v>
      </c>
      <c r="C190" s="270">
        <v>5130411106</v>
      </c>
      <c r="D190" s="268" t="s">
        <v>538</v>
      </c>
      <c r="E190" s="266" t="s">
        <v>6</v>
      </c>
      <c r="F190" s="266" t="s">
        <v>104</v>
      </c>
      <c r="G190" s="53">
        <f>IF(F190="I",IFERROR(VLOOKUP(C190,'BG 2021'!A:C,3,FALSE),0),0)</f>
        <v>357454036</v>
      </c>
      <c r="H190" s="43"/>
      <c r="I190" s="43">
        <f>IF(F190="I",IFERROR(VLOOKUP(C190,'BG 2021'!A:D,4,FALSE),0),0)</f>
        <v>51199.65</v>
      </c>
      <c r="J190" s="43"/>
      <c r="K190" s="53">
        <v>0</v>
      </c>
      <c r="L190" s="43"/>
      <c r="M190" s="43">
        <v>0</v>
      </c>
    </row>
    <row r="191" spans="1:13" s="267" customFormat="1" ht="12.75" customHeight="1">
      <c r="A191" s="264" t="s">
        <v>87</v>
      </c>
      <c r="B191" s="264" t="s">
        <v>153</v>
      </c>
      <c r="C191" s="270">
        <v>5130411107</v>
      </c>
      <c r="D191" s="268" t="s">
        <v>539</v>
      </c>
      <c r="E191" s="266" t="s">
        <v>6</v>
      </c>
      <c r="F191" s="266" t="s">
        <v>104</v>
      </c>
      <c r="G191" s="53">
        <f>IF(F191="I",IFERROR(VLOOKUP(C191,'BG 2021'!A:C,3,FALSE),0),0)</f>
        <v>198412152</v>
      </c>
      <c r="H191" s="43"/>
      <c r="I191" s="43">
        <f>IF(F191="I",IFERROR(VLOOKUP(C191,'BG 2021'!A:D,4,FALSE),0),0)</f>
        <v>28301.07</v>
      </c>
      <c r="J191" s="43"/>
      <c r="K191" s="53">
        <v>0</v>
      </c>
      <c r="L191" s="43"/>
      <c r="M191" s="43">
        <v>0</v>
      </c>
    </row>
    <row r="192" spans="1:13" s="267" customFormat="1" ht="12.75" hidden="1" customHeight="1">
      <c r="A192" s="264" t="s">
        <v>87</v>
      </c>
      <c r="B192" s="264" t="s">
        <v>275</v>
      </c>
      <c r="C192" s="270">
        <v>5130411108</v>
      </c>
      <c r="D192" s="268" t="s">
        <v>540</v>
      </c>
      <c r="E192" s="266" t="s">
        <v>6</v>
      </c>
      <c r="F192" s="266" t="s">
        <v>104</v>
      </c>
      <c r="G192" s="53">
        <f>IF(F192="I",IFERROR(VLOOKUP(C192,'BG 2021'!A:C,3,FALSE),0),0)</f>
        <v>111246870</v>
      </c>
      <c r="H192" s="43"/>
      <c r="I192" s="43">
        <f>IF(F192="I",IFERROR(VLOOKUP(C192,'BG 2021'!A:D,4,FALSE),0),0)</f>
        <v>16000</v>
      </c>
      <c r="J192" s="43"/>
      <c r="K192" s="53">
        <v>0</v>
      </c>
      <c r="L192" s="43"/>
      <c r="M192" s="43">
        <v>0</v>
      </c>
    </row>
    <row r="193" spans="1:13" s="267" customFormat="1" ht="12.75" hidden="1" customHeight="1">
      <c r="A193" s="264" t="s">
        <v>87</v>
      </c>
      <c r="B193" s="264" t="s">
        <v>275</v>
      </c>
      <c r="C193" s="270">
        <v>5130411109</v>
      </c>
      <c r="D193" s="268" t="s">
        <v>541</v>
      </c>
      <c r="E193" s="266" t="s">
        <v>6</v>
      </c>
      <c r="F193" s="266" t="s">
        <v>104</v>
      </c>
      <c r="G193" s="53">
        <f>IF(F193="I",IFERROR(VLOOKUP(C193,'BG 2021'!A:C,3,FALSE),0),0)</f>
        <v>3500000</v>
      </c>
      <c r="H193" s="43"/>
      <c r="I193" s="43">
        <f>IF(F193="I",IFERROR(VLOOKUP(C193,'BG 2021'!A:D,4,FALSE),0),0)</f>
        <v>495.14</v>
      </c>
      <c r="J193" s="43"/>
      <c r="K193" s="53">
        <v>0</v>
      </c>
      <c r="L193" s="43"/>
      <c r="M193" s="43">
        <v>0</v>
      </c>
    </row>
    <row r="194" spans="1:13" s="267" customFormat="1" ht="12.75" hidden="1" customHeight="1">
      <c r="A194" s="264" t="s">
        <v>87</v>
      </c>
      <c r="B194" s="264" t="s">
        <v>275</v>
      </c>
      <c r="C194" s="270">
        <v>5130411110</v>
      </c>
      <c r="D194" s="268" t="s">
        <v>542</v>
      </c>
      <c r="E194" s="266" t="s">
        <v>6</v>
      </c>
      <c r="F194" s="266" t="s">
        <v>104</v>
      </c>
      <c r="G194" s="53">
        <f>IF(F194="I",IFERROR(VLOOKUP(C194,'BG 2021'!A:C,3,FALSE),0),0)</f>
        <v>3500000</v>
      </c>
      <c r="H194" s="43"/>
      <c r="I194" s="43">
        <f>IF(F194="I",IFERROR(VLOOKUP(C194,'BG 2021'!A:D,4,FALSE),0),0)</f>
        <v>503.84</v>
      </c>
      <c r="J194" s="43"/>
      <c r="K194" s="53">
        <v>0</v>
      </c>
      <c r="L194" s="43"/>
      <c r="M194" s="43">
        <v>0</v>
      </c>
    </row>
    <row r="195" spans="1:13" s="267" customFormat="1" ht="12.75" hidden="1" customHeight="1">
      <c r="A195" s="264" t="s">
        <v>87</v>
      </c>
      <c r="B195" s="264"/>
      <c r="C195" s="270">
        <v>51306</v>
      </c>
      <c r="D195" s="268" t="s">
        <v>543</v>
      </c>
      <c r="E195" s="266" t="s">
        <v>6</v>
      </c>
      <c r="F195" s="266" t="s">
        <v>103</v>
      </c>
      <c r="G195" s="53">
        <f>IF(F195="I",IFERROR(VLOOKUP(C195,'BG 2021'!A:C,3,FALSE),0),0)</f>
        <v>0</v>
      </c>
      <c r="H195" s="43"/>
      <c r="I195" s="43">
        <f>IF(F195="I",IFERROR(VLOOKUP(C195,'BG 2021'!A:D,4,FALSE),0),0)</f>
        <v>0</v>
      </c>
      <c r="J195" s="43"/>
      <c r="K195" s="53">
        <v>0</v>
      </c>
      <c r="L195" s="43"/>
      <c r="M195" s="43">
        <v>0</v>
      </c>
    </row>
    <row r="196" spans="1:13" s="267" customFormat="1" ht="12.75" hidden="1" customHeight="1">
      <c r="A196" s="264" t="s">
        <v>87</v>
      </c>
      <c r="B196" s="264"/>
      <c r="C196" s="270">
        <v>513061</v>
      </c>
      <c r="D196" s="268" t="s">
        <v>543</v>
      </c>
      <c r="E196" s="266" t="s">
        <v>6</v>
      </c>
      <c r="F196" s="266" t="s">
        <v>103</v>
      </c>
      <c r="G196" s="53">
        <f>IF(F196="I",IFERROR(VLOOKUP(C196,'BG 2021'!A:C,3,FALSE),0),0)</f>
        <v>0</v>
      </c>
      <c r="H196" s="43"/>
      <c r="I196" s="43">
        <f>IF(F196="I",IFERROR(VLOOKUP(C196,'BG 2021'!A:D,4,FALSE),0),0)</f>
        <v>0</v>
      </c>
      <c r="J196" s="43"/>
      <c r="K196" s="53">
        <v>0</v>
      </c>
      <c r="L196" s="43"/>
      <c r="M196" s="43">
        <v>0</v>
      </c>
    </row>
    <row r="197" spans="1:13" s="267" customFormat="1" ht="12.75" hidden="1" customHeight="1">
      <c r="A197" s="264" t="s">
        <v>87</v>
      </c>
      <c r="B197" s="264"/>
      <c r="C197" s="270">
        <v>5130611</v>
      </c>
      <c r="D197" s="268" t="s">
        <v>543</v>
      </c>
      <c r="E197" s="266" t="s">
        <v>6</v>
      </c>
      <c r="F197" s="266" t="s">
        <v>103</v>
      </c>
      <c r="G197" s="53">
        <f>IF(F197="I",IFERROR(VLOOKUP(C197,'BG 2021'!A:C,3,FALSE),0),0)</f>
        <v>0</v>
      </c>
      <c r="H197" s="43"/>
      <c r="I197" s="43">
        <f>IF(F197="I",IFERROR(VLOOKUP(C197,'BG 2021'!A:D,4,FALSE),0),0)</f>
        <v>0</v>
      </c>
      <c r="J197" s="43"/>
      <c r="K197" s="53">
        <v>0</v>
      </c>
      <c r="L197" s="43"/>
      <c r="M197" s="43">
        <v>0</v>
      </c>
    </row>
    <row r="198" spans="1:13" s="267" customFormat="1" ht="12.75" hidden="1" customHeight="1">
      <c r="A198" s="264" t="s">
        <v>87</v>
      </c>
      <c r="B198" s="264"/>
      <c r="C198" s="270">
        <v>51306111</v>
      </c>
      <c r="D198" s="268" t="s">
        <v>543</v>
      </c>
      <c r="E198" s="266" t="s">
        <v>6</v>
      </c>
      <c r="F198" s="266" t="s">
        <v>103</v>
      </c>
      <c r="G198" s="53">
        <f>IF(F198="I",IFERROR(VLOOKUP(C198,'BG 2021'!A:C,3,FALSE),0),0)</f>
        <v>0</v>
      </c>
      <c r="H198" s="43"/>
      <c r="I198" s="43">
        <f>IF(F198="I",IFERROR(VLOOKUP(C198,'BG 2021'!A:D,4,FALSE),0),0)</f>
        <v>0</v>
      </c>
      <c r="J198" s="43"/>
      <c r="K198" s="53">
        <v>0</v>
      </c>
      <c r="L198" s="43"/>
      <c r="M198" s="43">
        <v>0</v>
      </c>
    </row>
    <row r="199" spans="1:13" s="267" customFormat="1" ht="12.75" hidden="1" customHeight="1">
      <c r="A199" s="264" t="s">
        <v>87</v>
      </c>
      <c r="B199" s="264" t="s">
        <v>275</v>
      </c>
      <c r="C199" s="270">
        <v>5130611105</v>
      </c>
      <c r="D199" s="268" t="s">
        <v>544</v>
      </c>
      <c r="E199" s="266" t="s">
        <v>6</v>
      </c>
      <c r="F199" s="266" t="s">
        <v>104</v>
      </c>
      <c r="G199" s="53">
        <f>IF(F199="I",IFERROR(VLOOKUP(C199,'BG 2021'!A:C,3,FALSE),0),0)</f>
        <v>525023</v>
      </c>
      <c r="H199" s="43"/>
      <c r="I199" s="43">
        <f>IF(F199="I",IFERROR(VLOOKUP(C199,'BG 2021'!A:D,4,FALSE),0),0)</f>
        <v>74.83</v>
      </c>
      <c r="J199" s="43"/>
      <c r="K199" s="53">
        <v>0</v>
      </c>
      <c r="L199" s="43"/>
      <c r="M199" s="43">
        <v>0</v>
      </c>
    </row>
    <row r="200" spans="1:13" s="267" customFormat="1" ht="12.75" hidden="1" customHeight="1">
      <c r="A200" s="264" t="s">
        <v>87</v>
      </c>
      <c r="B200" s="264"/>
      <c r="C200" s="270">
        <v>51307</v>
      </c>
      <c r="D200" s="268" t="s">
        <v>545</v>
      </c>
      <c r="E200" s="266" t="s">
        <v>6</v>
      </c>
      <c r="F200" s="266" t="s">
        <v>103</v>
      </c>
      <c r="G200" s="53">
        <f>IF(F200="I",IFERROR(VLOOKUP(C200,'BG 2021'!A:C,3,FALSE),0),0)</f>
        <v>0</v>
      </c>
      <c r="H200" s="43"/>
      <c r="I200" s="43">
        <f>IF(F200="I",IFERROR(VLOOKUP(C200,'BG 2021'!A:D,4,FALSE),0),0)</f>
        <v>0</v>
      </c>
      <c r="J200" s="43"/>
      <c r="K200" s="53">
        <v>0</v>
      </c>
      <c r="L200" s="43"/>
      <c r="M200" s="43">
        <v>0</v>
      </c>
    </row>
    <row r="201" spans="1:13" s="267" customFormat="1" ht="12.75" hidden="1" customHeight="1">
      <c r="A201" s="264" t="s">
        <v>87</v>
      </c>
      <c r="B201" s="264"/>
      <c r="C201" s="270">
        <v>513071</v>
      </c>
      <c r="D201" s="268" t="s">
        <v>545</v>
      </c>
      <c r="E201" s="266" t="s">
        <v>6</v>
      </c>
      <c r="F201" s="266" t="s">
        <v>103</v>
      </c>
      <c r="G201" s="53">
        <f>IF(F201="I",IFERROR(VLOOKUP(C201,'BG 2021'!A:C,3,FALSE),0),0)</f>
        <v>0</v>
      </c>
      <c r="H201" s="43"/>
      <c r="I201" s="43">
        <f>IF(F201="I",IFERROR(VLOOKUP(C201,'BG 2021'!A:D,4,FALSE),0),0)</f>
        <v>0</v>
      </c>
      <c r="J201" s="43"/>
      <c r="K201" s="53">
        <v>0</v>
      </c>
      <c r="L201" s="43"/>
      <c r="M201" s="43">
        <v>0</v>
      </c>
    </row>
    <row r="202" spans="1:13" s="267" customFormat="1" ht="12.75" hidden="1" customHeight="1">
      <c r="A202" s="264" t="s">
        <v>87</v>
      </c>
      <c r="B202" s="264"/>
      <c r="C202" s="270">
        <v>5130711</v>
      </c>
      <c r="D202" s="268" t="s">
        <v>545</v>
      </c>
      <c r="E202" s="266" t="s">
        <v>6</v>
      </c>
      <c r="F202" s="266" t="s">
        <v>103</v>
      </c>
      <c r="G202" s="53">
        <f>IF(F202="I",IFERROR(VLOOKUP(C202,'BG 2021'!A:C,3,FALSE),0),0)</f>
        <v>0</v>
      </c>
      <c r="H202" s="43"/>
      <c r="I202" s="43">
        <f>IF(F202="I",IFERROR(VLOOKUP(C202,'BG 2021'!A:D,4,FALSE),0),0)</f>
        <v>0</v>
      </c>
      <c r="J202" s="43"/>
      <c r="K202" s="53">
        <v>0</v>
      </c>
      <c r="L202" s="43"/>
      <c r="M202" s="43">
        <v>0</v>
      </c>
    </row>
    <row r="203" spans="1:13" s="267" customFormat="1" ht="12.75" hidden="1" customHeight="1">
      <c r="A203" s="264" t="s">
        <v>87</v>
      </c>
      <c r="B203" s="264" t="s">
        <v>275</v>
      </c>
      <c r="C203" s="270">
        <v>51307111</v>
      </c>
      <c r="D203" s="268" t="s">
        <v>546</v>
      </c>
      <c r="E203" s="266" t="s">
        <v>6</v>
      </c>
      <c r="F203" s="266" t="s">
        <v>103</v>
      </c>
      <c r="G203" s="53">
        <f>IF(F203="I",IFERROR(VLOOKUP(C203,'BG 2021'!A:C,3,FALSE),0),0)</f>
        <v>0</v>
      </c>
      <c r="H203" s="43"/>
      <c r="I203" s="43">
        <f>IF(F203="I",IFERROR(VLOOKUP(C203,'BG 2021'!A:D,4,FALSE),0),0)</f>
        <v>0</v>
      </c>
      <c r="J203" s="43"/>
      <c r="K203" s="53">
        <v>0</v>
      </c>
      <c r="L203" s="43"/>
      <c r="M203" s="43">
        <v>0</v>
      </c>
    </row>
    <row r="204" spans="1:13" s="267" customFormat="1" ht="12.75" hidden="1" customHeight="1">
      <c r="A204" s="264" t="s">
        <v>87</v>
      </c>
      <c r="B204" s="264" t="s">
        <v>275</v>
      </c>
      <c r="C204" s="270">
        <v>5130711101</v>
      </c>
      <c r="D204" s="268" t="s">
        <v>547</v>
      </c>
      <c r="E204" s="266" t="s">
        <v>6</v>
      </c>
      <c r="F204" s="266" t="s">
        <v>104</v>
      </c>
      <c r="G204" s="53">
        <f>IF(F204="I",IFERROR(VLOOKUP(C204,'BG 2021'!A:C,3,FALSE),0),0)</f>
        <v>23119468</v>
      </c>
      <c r="H204" s="43"/>
      <c r="I204" s="43">
        <f>IF(F204="I",IFERROR(VLOOKUP(C204,'BG 2021'!A:D,4,FALSE),0),0)</f>
        <v>3298.02</v>
      </c>
      <c r="J204" s="43"/>
      <c r="K204" s="53">
        <v>0</v>
      </c>
      <c r="L204" s="43"/>
      <c r="M204" s="43">
        <v>0</v>
      </c>
    </row>
    <row r="205" spans="1:13" s="267" customFormat="1" ht="12.75" hidden="1" customHeight="1">
      <c r="A205" s="264" t="s">
        <v>87</v>
      </c>
      <c r="B205" s="264" t="s">
        <v>275</v>
      </c>
      <c r="C205" s="270">
        <v>5130711102</v>
      </c>
      <c r="D205" s="268" t="s">
        <v>548</v>
      </c>
      <c r="E205" s="266" t="s">
        <v>6</v>
      </c>
      <c r="F205" s="266" t="s">
        <v>104</v>
      </c>
      <c r="G205" s="53">
        <f>IF(F205="I",IFERROR(VLOOKUP(C205,'BG 2021'!A:C,3,FALSE),0),0)</f>
        <v>12197072</v>
      </c>
      <c r="H205" s="43"/>
      <c r="I205" s="43">
        <f>IF(F205="I",IFERROR(VLOOKUP(C205,'BG 2021'!A:D,4,FALSE),0),0)</f>
        <v>1754.11</v>
      </c>
      <c r="J205" s="43"/>
      <c r="K205" s="53">
        <v>0</v>
      </c>
      <c r="L205" s="43"/>
      <c r="M205" s="43">
        <v>0</v>
      </c>
    </row>
    <row r="206" spans="1:13" s="267" customFormat="1" ht="12.75" hidden="1" customHeight="1">
      <c r="A206" s="264" t="s">
        <v>87</v>
      </c>
      <c r="B206" s="264"/>
      <c r="C206" s="270">
        <v>51309</v>
      </c>
      <c r="D206" s="268" t="s">
        <v>549</v>
      </c>
      <c r="E206" s="266" t="s">
        <v>6</v>
      </c>
      <c r="F206" s="266" t="s">
        <v>103</v>
      </c>
      <c r="G206" s="53">
        <f>IF(F206="I",IFERROR(VLOOKUP(C206,'BG 2021'!A:C,3,FALSE),0),0)</f>
        <v>0</v>
      </c>
      <c r="H206" s="43"/>
      <c r="I206" s="43">
        <f>IF(F206="I",IFERROR(VLOOKUP(C206,'BG 2021'!A:D,4,FALSE),0),0)</f>
        <v>0</v>
      </c>
      <c r="J206" s="43"/>
      <c r="K206" s="53">
        <v>0</v>
      </c>
      <c r="L206" s="43"/>
      <c r="M206" s="43">
        <v>0</v>
      </c>
    </row>
    <row r="207" spans="1:13" s="267" customFormat="1" ht="12.75" hidden="1" customHeight="1">
      <c r="A207" s="264" t="s">
        <v>87</v>
      </c>
      <c r="B207" s="264"/>
      <c r="C207" s="270">
        <v>513091</v>
      </c>
      <c r="D207" s="268" t="s">
        <v>549</v>
      </c>
      <c r="E207" s="266" t="s">
        <v>6</v>
      </c>
      <c r="F207" s="266" t="s">
        <v>103</v>
      </c>
      <c r="G207" s="53">
        <f>IF(F207="I",IFERROR(VLOOKUP(C207,'BG 2021'!A:C,3,FALSE),0),0)</f>
        <v>0</v>
      </c>
      <c r="H207" s="43"/>
      <c r="I207" s="43">
        <f>IF(F207="I",IFERROR(VLOOKUP(C207,'BG 2021'!A:D,4,FALSE),0),0)</f>
        <v>0</v>
      </c>
      <c r="J207" s="43"/>
      <c r="K207" s="53">
        <v>0</v>
      </c>
      <c r="L207" s="43"/>
      <c r="M207" s="43">
        <v>0</v>
      </c>
    </row>
    <row r="208" spans="1:13" s="267" customFormat="1" ht="12.75" hidden="1" customHeight="1">
      <c r="A208" s="264" t="s">
        <v>87</v>
      </c>
      <c r="B208" s="264"/>
      <c r="C208" s="270">
        <v>5130911</v>
      </c>
      <c r="D208" s="268" t="s">
        <v>549</v>
      </c>
      <c r="E208" s="266" t="s">
        <v>6</v>
      </c>
      <c r="F208" s="266" t="s">
        <v>103</v>
      </c>
      <c r="G208" s="53">
        <f>IF(F208="I",IFERROR(VLOOKUP(C208,'BG 2021'!A:C,3,FALSE),0),0)</f>
        <v>0</v>
      </c>
      <c r="H208" s="43"/>
      <c r="I208" s="43">
        <f>IF(F208="I",IFERROR(VLOOKUP(C208,'BG 2021'!A:D,4,FALSE),0),0)</f>
        <v>0</v>
      </c>
      <c r="J208" s="43"/>
      <c r="K208" s="53">
        <v>0</v>
      </c>
      <c r="L208" s="43"/>
      <c r="M208" s="43">
        <v>0</v>
      </c>
    </row>
    <row r="209" spans="1:13" s="267" customFormat="1" ht="12.75" hidden="1" customHeight="1">
      <c r="A209" s="264" t="s">
        <v>87</v>
      </c>
      <c r="B209" s="264"/>
      <c r="C209" s="270">
        <v>51309111</v>
      </c>
      <c r="D209" s="268" t="s">
        <v>549</v>
      </c>
      <c r="E209" s="266" t="s">
        <v>6</v>
      </c>
      <c r="F209" s="266" t="s">
        <v>103</v>
      </c>
      <c r="G209" s="53">
        <f>IF(F209="I",IFERROR(VLOOKUP(C209,'BG 2021'!A:C,3,FALSE),0),0)</f>
        <v>0</v>
      </c>
      <c r="H209" s="43"/>
      <c r="I209" s="43">
        <f>IF(F209="I",IFERROR(VLOOKUP(C209,'BG 2021'!A:D,4,FALSE),0),0)</f>
        <v>0</v>
      </c>
      <c r="J209" s="43"/>
      <c r="K209" s="53">
        <v>0</v>
      </c>
      <c r="L209" s="43"/>
      <c r="M209" s="43">
        <v>0</v>
      </c>
    </row>
    <row r="210" spans="1:13" s="267" customFormat="1" ht="12.75" hidden="1" customHeight="1">
      <c r="A210" s="264" t="s">
        <v>87</v>
      </c>
      <c r="B210" s="264" t="s">
        <v>275</v>
      </c>
      <c r="C210" s="270">
        <v>5130911105</v>
      </c>
      <c r="D210" s="268" t="s">
        <v>550</v>
      </c>
      <c r="E210" s="266" t="s">
        <v>6</v>
      </c>
      <c r="F210" s="266" t="s">
        <v>104</v>
      </c>
      <c r="G210" s="53">
        <f>IF(F210="I",IFERROR(VLOOKUP(C210,'BG 2021'!A:C,3,FALSE),0),0)</f>
        <v>3641710</v>
      </c>
      <c r="H210" s="43"/>
      <c r="I210" s="43">
        <f>IF(F210="I",IFERROR(VLOOKUP(C210,'BG 2021'!A:D,4,FALSE),0),0)</f>
        <v>523.64</v>
      </c>
      <c r="J210" s="43"/>
      <c r="K210" s="53">
        <v>0</v>
      </c>
      <c r="L210" s="43"/>
      <c r="M210" s="43">
        <v>0</v>
      </c>
    </row>
    <row r="211" spans="1:13" s="267" customFormat="1" ht="12.75" hidden="1" customHeight="1">
      <c r="A211" s="264" t="s">
        <v>87</v>
      </c>
      <c r="B211" s="264"/>
      <c r="C211" s="270">
        <v>51310</v>
      </c>
      <c r="D211" s="268" t="s">
        <v>551</v>
      </c>
      <c r="E211" s="266" t="s">
        <v>6</v>
      </c>
      <c r="F211" s="266" t="s">
        <v>103</v>
      </c>
      <c r="G211" s="53">
        <f>IF(F211="I",IFERROR(VLOOKUP(C211,'BG 2021'!A:C,3,FALSE),0),0)</f>
        <v>0</v>
      </c>
      <c r="H211" s="43"/>
      <c r="I211" s="43">
        <f>IF(F211="I",IFERROR(VLOOKUP(C211,'BG 2021'!A:D,4,FALSE),0),0)</f>
        <v>0</v>
      </c>
      <c r="J211" s="43"/>
      <c r="K211" s="53">
        <v>0</v>
      </c>
      <c r="L211" s="43"/>
      <c r="M211" s="43">
        <v>0</v>
      </c>
    </row>
    <row r="212" spans="1:13" s="267" customFormat="1" ht="12.75" hidden="1" customHeight="1">
      <c r="A212" s="264" t="s">
        <v>87</v>
      </c>
      <c r="B212" s="264"/>
      <c r="C212" s="270">
        <v>513101</v>
      </c>
      <c r="D212" s="268" t="s">
        <v>551</v>
      </c>
      <c r="E212" s="266" t="s">
        <v>6</v>
      </c>
      <c r="F212" s="266" t="s">
        <v>103</v>
      </c>
      <c r="G212" s="53">
        <f>IF(F212="I",IFERROR(VLOOKUP(C212,'BG 2021'!A:C,3,FALSE),0),0)</f>
        <v>0</v>
      </c>
      <c r="H212" s="43"/>
      <c r="I212" s="43">
        <f>IF(F212="I",IFERROR(VLOOKUP(C212,'BG 2021'!A:D,4,FALSE),0),0)</f>
        <v>0</v>
      </c>
      <c r="J212" s="43"/>
      <c r="K212" s="53">
        <v>0</v>
      </c>
      <c r="L212" s="43"/>
      <c r="M212" s="43">
        <v>0</v>
      </c>
    </row>
    <row r="213" spans="1:13" s="267" customFormat="1" ht="12.75" hidden="1" customHeight="1">
      <c r="A213" s="264" t="s">
        <v>87</v>
      </c>
      <c r="B213" s="264"/>
      <c r="C213" s="270">
        <v>5131011</v>
      </c>
      <c r="D213" s="268" t="s">
        <v>551</v>
      </c>
      <c r="E213" s="266" t="s">
        <v>6</v>
      </c>
      <c r="F213" s="266" t="s">
        <v>103</v>
      </c>
      <c r="G213" s="53">
        <f>IF(F213="I",IFERROR(VLOOKUP(C213,'BG 2021'!A:C,3,FALSE),0),0)</f>
        <v>0</v>
      </c>
      <c r="H213" s="43"/>
      <c r="I213" s="43">
        <f>IF(F213="I",IFERROR(VLOOKUP(C213,'BG 2021'!A:D,4,FALSE),0),0)</f>
        <v>0</v>
      </c>
      <c r="J213" s="43"/>
      <c r="K213" s="53">
        <v>0</v>
      </c>
      <c r="L213" s="43"/>
      <c r="M213" s="43">
        <v>0</v>
      </c>
    </row>
    <row r="214" spans="1:13" s="267" customFormat="1" ht="12.75" hidden="1" customHeight="1">
      <c r="A214" s="264" t="s">
        <v>87</v>
      </c>
      <c r="B214" s="264"/>
      <c r="C214" s="270">
        <v>51310111</v>
      </c>
      <c r="D214" s="268" t="s">
        <v>551</v>
      </c>
      <c r="E214" s="266" t="s">
        <v>6</v>
      </c>
      <c r="F214" s="266" t="s">
        <v>103</v>
      </c>
      <c r="G214" s="53">
        <f>IF(F214="I",IFERROR(VLOOKUP(C214,'BG 2021'!A:C,3,FALSE),0),0)</f>
        <v>0</v>
      </c>
      <c r="H214" s="43"/>
      <c r="I214" s="43">
        <f>IF(F214="I",IFERROR(VLOOKUP(C214,'BG 2021'!A:D,4,FALSE),0),0)</f>
        <v>0</v>
      </c>
      <c r="J214" s="43"/>
      <c r="K214" s="53">
        <v>0</v>
      </c>
      <c r="L214" s="43"/>
      <c r="M214" s="43">
        <v>0</v>
      </c>
    </row>
    <row r="215" spans="1:13" s="267" customFormat="1" ht="12.75" hidden="1" customHeight="1">
      <c r="A215" s="264" t="s">
        <v>87</v>
      </c>
      <c r="B215" s="264" t="s">
        <v>275</v>
      </c>
      <c r="C215" s="270">
        <v>5131011101</v>
      </c>
      <c r="D215" s="268" t="s">
        <v>552</v>
      </c>
      <c r="E215" s="266" t="s">
        <v>6</v>
      </c>
      <c r="F215" s="266" t="s">
        <v>104</v>
      </c>
      <c r="G215" s="53">
        <f>IF(F215="I",IFERROR(VLOOKUP(C215,'BG 2021'!A:C,3,FALSE),0),0)</f>
        <v>954195</v>
      </c>
      <c r="H215" s="43"/>
      <c r="I215" s="43">
        <f>IF(F215="I",IFERROR(VLOOKUP(C215,'BG 2021'!A:D,4,FALSE),0),0)</f>
        <v>136.08000000000001</v>
      </c>
      <c r="J215" s="43"/>
      <c r="K215" s="53">
        <v>0</v>
      </c>
      <c r="L215" s="43"/>
      <c r="M215" s="43">
        <v>0</v>
      </c>
    </row>
    <row r="216" spans="1:13" s="267" customFormat="1" ht="12.75" hidden="1" customHeight="1">
      <c r="A216" s="264" t="s">
        <v>87</v>
      </c>
      <c r="B216" s="264" t="s">
        <v>275</v>
      </c>
      <c r="C216" s="270">
        <v>5131011105</v>
      </c>
      <c r="D216" s="268" t="s">
        <v>553</v>
      </c>
      <c r="E216" s="266" t="s">
        <v>6</v>
      </c>
      <c r="F216" s="266" t="s">
        <v>104</v>
      </c>
      <c r="G216" s="53">
        <f>IF(F216="I",IFERROR(VLOOKUP(C216,'BG 2021'!A:C,3,FALSE),0),0)</f>
        <v>390909</v>
      </c>
      <c r="H216" s="43"/>
      <c r="I216" s="43">
        <f>IF(F216="I",IFERROR(VLOOKUP(C216,'BG 2021'!A:D,4,FALSE),0),0)</f>
        <v>56.21</v>
      </c>
      <c r="J216" s="43"/>
      <c r="K216" s="53">
        <v>0</v>
      </c>
      <c r="L216" s="43"/>
      <c r="M216" s="43">
        <v>0</v>
      </c>
    </row>
    <row r="217" spans="1:13" s="267" customFormat="1" ht="12.75" hidden="1" customHeight="1">
      <c r="A217" s="264" t="s">
        <v>87</v>
      </c>
      <c r="B217" s="264" t="s">
        <v>275</v>
      </c>
      <c r="C217" s="270">
        <v>5131011106</v>
      </c>
      <c r="D217" s="268" t="s">
        <v>554</v>
      </c>
      <c r="E217" s="266" t="s">
        <v>6</v>
      </c>
      <c r="F217" s="266" t="s">
        <v>104</v>
      </c>
      <c r="G217" s="53">
        <f>IF(F217="I",IFERROR(VLOOKUP(C217,'BG 2021'!A:C,3,FALSE),0),0)</f>
        <v>135000</v>
      </c>
      <c r="H217" s="43"/>
      <c r="I217" s="43">
        <f>IF(F217="I",IFERROR(VLOOKUP(C217,'BG 2021'!A:D,4,FALSE),0),0)</f>
        <v>19.45</v>
      </c>
      <c r="J217" s="43"/>
      <c r="K217" s="53">
        <v>0</v>
      </c>
      <c r="L217" s="43"/>
      <c r="M217" s="43">
        <v>0</v>
      </c>
    </row>
    <row r="218" spans="1:13" s="267" customFormat="1" ht="12.75" hidden="1" customHeight="1">
      <c r="A218" s="264" t="s">
        <v>87</v>
      </c>
      <c r="B218" s="264" t="s">
        <v>275</v>
      </c>
      <c r="C218" s="270">
        <v>5131011108</v>
      </c>
      <c r="D218" s="268" t="s">
        <v>555</v>
      </c>
      <c r="E218" s="266" t="s">
        <v>6</v>
      </c>
      <c r="F218" s="266" t="s">
        <v>104</v>
      </c>
      <c r="G218" s="53">
        <f>IF(F218="I",IFERROR(VLOOKUP(C218,'BG 2021'!A:C,3,FALSE),0),0)</f>
        <v>1304827</v>
      </c>
      <c r="H218" s="43"/>
      <c r="I218" s="43">
        <f>IF(F218="I",IFERROR(VLOOKUP(C218,'BG 2021'!A:D,4,FALSE),0),0)</f>
        <v>186.42</v>
      </c>
      <c r="J218" s="43"/>
      <c r="K218" s="53">
        <v>0</v>
      </c>
      <c r="L218" s="43"/>
      <c r="M218" s="43">
        <v>0</v>
      </c>
    </row>
    <row r="219" spans="1:13" s="267" customFormat="1" ht="12.75" hidden="1" customHeight="1">
      <c r="A219" s="264" t="s">
        <v>87</v>
      </c>
      <c r="B219" s="264" t="s">
        <v>275</v>
      </c>
      <c r="C219" s="270">
        <v>5131011110</v>
      </c>
      <c r="D219" s="268" t="s">
        <v>556</v>
      </c>
      <c r="E219" s="266" t="s">
        <v>6</v>
      </c>
      <c r="F219" s="266" t="s">
        <v>104</v>
      </c>
      <c r="G219" s="53">
        <f>IF(F219="I",IFERROR(VLOOKUP(C219,'BG 2021'!A:C,3,FALSE),0),0)</f>
        <v>42149453</v>
      </c>
      <c r="H219" s="43"/>
      <c r="I219" s="43">
        <f>IF(F219="I",IFERROR(VLOOKUP(C219,'BG 2021'!A:D,4,FALSE),0),0)</f>
        <v>5979.05</v>
      </c>
      <c r="J219" s="43"/>
      <c r="K219" s="53">
        <v>0</v>
      </c>
      <c r="L219" s="43"/>
      <c r="M219" s="43">
        <v>0</v>
      </c>
    </row>
    <row r="220" spans="1:13" s="267" customFormat="1" ht="12.75" hidden="1" customHeight="1">
      <c r="A220" s="264" t="s">
        <v>87</v>
      </c>
      <c r="B220" s="264" t="s">
        <v>275</v>
      </c>
      <c r="C220" s="270">
        <v>5131011115</v>
      </c>
      <c r="D220" s="268" t="s">
        <v>557</v>
      </c>
      <c r="E220" s="266" t="s">
        <v>6</v>
      </c>
      <c r="F220" s="266" t="s">
        <v>104</v>
      </c>
      <c r="G220" s="53">
        <f>IF(F220="I",IFERROR(VLOOKUP(C220,'BG 2021'!A:C,3,FALSE),0),0)</f>
        <v>3455869</v>
      </c>
      <c r="H220" s="43"/>
      <c r="I220" s="43">
        <f>IF(F220="I",IFERROR(VLOOKUP(C220,'BG 2021'!A:D,4,FALSE),0),0)</f>
        <v>492.94</v>
      </c>
      <c r="J220" s="43"/>
      <c r="K220" s="53">
        <v>0</v>
      </c>
      <c r="L220" s="43"/>
      <c r="M220" s="43">
        <v>0</v>
      </c>
    </row>
    <row r="221" spans="1:13" s="267" customFormat="1" ht="12.75" hidden="1" customHeight="1">
      <c r="A221" s="264" t="s">
        <v>87</v>
      </c>
      <c r="B221" s="264" t="s">
        <v>275</v>
      </c>
      <c r="C221" s="270">
        <v>5131011116</v>
      </c>
      <c r="D221" s="268" t="s">
        <v>558</v>
      </c>
      <c r="E221" s="266" t="s">
        <v>6</v>
      </c>
      <c r="F221" s="266" t="s">
        <v>104</v>
      </c>
      <c r="G221" s="53">
        <f>IF(F221="I",IFERROR(VLOOKUP(C221,'BG 2021'!A:C,3,FALSE),0),0)</f>
        <v>157612</v>
      </c>
      <c r="H221" s="43"/>
      <c r="I221" s="43">
        <f>IF(F221="I",IFERROR(VLOOKUP(C221,'BG 2021'!A:D,4,FALSE),0),0)</f>
        <v>22.47</v>
      </c>
      <c r="J221" s="43"/>
      <c r="K221" s="53">
        <v>0</v>
      </c>
      <c r="L221" s="43"/>
      <c r="M221" s="43">
        <v>0</v>
      </c>
    </row>
    <row r="222" spans="1:13" s="267" customFormat="1" ht="12.75" hidden="1" customHeight="1">
      <c r="A222" s="264" t="s">
        <v>87</v>
      </c>
      <c r="B222" s="264" t="s">
        <v>275</v>
      </c>
      <c r="C222" s="270">
        <v>5131011117</v>
      </c>
      <c r="D222" s="268" t="s">
        <v>559</v>
      </c>
      <c r="E222" s="266" t="s">
        <v>6</v>
      </c>
      <c r="F222" s="266" t="s">
        <v>104</v>
      </c>
      <c r="G222" s="53">
        <f>IF(F222="I",IFERROR(VLOOKUP(C222,'BG 2021'!A:C,3,FALSE),0),0)</f>
        <v>108814643</v>
      </c>
      <c r="H222" s="43"/>
      <c r="I222" s="43">
        <f>IF(F222="I",IFERROR(VLOOKUP(C222,'BG 2021'!A:D,4,FALSE),0),0)</f>
        <v>15655.4</v>
      </c>
      <c r="J222" s="43"/>
      <c r="K222" s="53">
        <v>0</v>
      </c>
      <c r="L222" s="43"/>
      <c r="M222" s="43">
        <v>0</v>
      </c>
    </row>
    <row r="223" spans="1:13" s="267" customFormat="1" ht="12.75" hidden="1" customHeight="1">
      <c r="A223" s="264" t="s">
        <v>87</v>
      </c>
      <c r="B223" s="264" t="s">
        <v>275</v>
      </c>
      <c r="C223" s="270">
        <v>5131011119</v>
      </c>
      <c r="D223" s="268" t="s">
        <v>321</v>
      </c>
      <c r="E223" s="266" t="s">
        <v>6</v>
      </c>
      <c r="F223" s="266" t="s">
        <v>104</v>
      </c>
      <c r="G223" s="53">
        <f>IF(F223="I",IFERROR(VLOOKUP(C223,'BG 2021'!A:C,3,FALSE),0),0)</f>
        <v>1181455</v>
      </c>
      <c r="H223" s="43"/>
      <c r="I223" s="43">
        <f>IF(F223="I",IFERROR(VLOOKUP(C223,'BG 2021'!A:D,4,FALSE),0),0)</f>
        <v>170.24</v>
      </c>
      <c r="J223" s="43"/>
      <c r="K223" s="53">
        <v>0</v>
      </c>
      <c r="L223" s="43"/>
      <c r="M223" s="43">
        <v>0</v>
      </c>
    </row>
    <row r="224" spans="1:13" s="267" customFormat="1" ht="12.75" hidden="1" customHeight="1">
      <c r="A224" s="264" t="s">
        <v>87</v>
      </c>
      <c r="B224" s="264" t="s">
        <v>275</v>
      </c>
      <c r="C224" s="270">
        <v>5131011120</v>
      </c>
      <c r="D224" s="268" t="s">
        <v>560</v>
      </c>
      <c r="E224" s="266" t="s">
        <v>6</v>
      </c>
      <c r="F224" s="266" t="s">
        <v>104</v>
      </c>
      <c r="G224" s="53">
        <f>IF(F224="I",IFERROR(VLOOKUP(C224,'BG 2021'!A:C,3,FALSE),0),0)</f>
        <v>5000000</v>
      </c>
      <c r="H224" s="43"/>
      <c r="I224" s="43">
        <f>IF(F224="I",IFERROR(VLOOKUP(C224,'BG 2021'!A:D,4,FALSE),0),0)</f>
        <v>713.89</v>
      </c>
      <c r="J224" s="43"/>
      <c r="K224" s="53">
        <v>0</v>
      </c>
      <c r="L224" s="43"/>
      <c r="M224" s="43">
        <v>0</v>
      </c>
    </row>
    <row r="225" spans="1:13" s="267" customFormat="1" ht="12.75" hidden="1" customHeight="1">
      <c r="A225" s="264" t="s">
        <v>87</v>
      </c>
      <c r="B225" s="264" t="s">
        <v>275</v>
      </c>
      <c r="C225" s="270">
        <v>5131011199</v>
      </c>
      <c r="D225" s="268" t="s">
        <v>561</v>
      </c>
      <c r="E225" s="266" t="s">
        <v>6</v>
      </c>
      <c r="F225" s="266" t="s">
        <v>104</v>
      </c>
      <c r="G225" s="53">
        <f>IF(F225="I",IFERROR(VLOOKUP(C225,'BG 2021'!A:C,3,FALSE),0),0)</f>
        <v>2426975</v>
      </c>
      <c r="H225" s="43"/>
      <c r="I225" s="43">
        <f>IF(F225="I",IFERROR(VLOOKUP(C225,'BG 2021'!A:D,4,FALSE),0),0)</f>
        <v>348.09999999999991</v>
      </c>
      <c r="J225" s="43"/>
      <c r="K225" s="53">
        <v>0</v>
      </c>
      <c r="L225" s="43"/>
      <c r="M225" s="43">
        <v>0</v>
      </c>
    </row>
    <row r="226" spans="1:13" s="267" customFormat="1" ht="12.75" hidden="1" customHeight="1">
      <c r="A226" s="264" t="s">
        <v>87</v>
      </c>
      <c r="B226" s="264"/>
      <c r="C226" s="270">
        <v>514</v>
      </c>
      <c r="D226" s="268" t="s">
        <v>562</v>
      </c>
      <c r="E226" s="266" t="s">
        <v>6</v>
      </c>
      <c r="F226" s="266" t="s">
        <v>103</v>
      </c>
      <c r="G226" s="53">
        <f>IF(F226="I",IFERROR(VLOOKUP(C226,'BG 2021'!A:C,3,FALSE),0),0)</f>
        <v>0</v>
      </c>
      <c r="H226" s="43"/>
      <c r="I226" s="43">
        <f>IF(F226="I",IFERROR(VLOOKUP(C226,'BG 2021'!A:D,4,FALSE),0),0)</f>
        <v>0</v>
      </c>
      <c r="J226" s="43"/>
      <c r="K226" s="53">
        <v>0</v>
      </c>
      <c r="L226" s="43"/>
      <c r="M226" s="43">
        <v>0</v>
      </c>
    </row>
    <row r="227" spans="1:13" s="267" customFormat="1" ht="12.75" hidden="1" customHeight="1">
      <c r="A227" s="264" t="s">
        <v>87</v>
      </c>
      <c r="B227" s="264"/>
      <c r="C227" s="270">
        <v>51401</v>
      </c>
      <c r="D227" s="268" t="s">
        <v>563</v>
      </c>
      <c r="E227" s="266" t="s">
        <v>6</v>
      </c>
      <c r="F227" s="266" t="s">
        <v>103</v>
      </c>
      <c r="G227" s="53">
        <f>IF(F227="I",IFERROR(VLOOKUP(C227,'BG 2021'!A:C,3,FALSE),0),0)</f>
        <v>0</v>
      </c>
      <c r="H227" s="43"/>
      <c r="I227" s="43">
        <f>IF(F227="I",IFERROR(VLOOKUP(C227,'BG 2021'!A:D,4,FALSE),0),0)</f>
        <v>0</v>
      </c>
      <c r="J227" s="43"/>
      <c r="K227" s="53">
        <v>0</v>
      </c>
      <c r="L227" s="43"/>
      <c r="M227" s="43">
        <v>0</v>
      </c>
    </row>
    <row r="228" spans="1:13" s="267" customFormat="1" ht="12.75" hidden="1" customHeight="1">
      <c r="A228" s="264" t="s">
        <v>87</v>
      </c>
      <c r="B228" s="264"/>
      <c r="C228" s="270">
        <v>514011</v>
      </c>
      <c r="D228" s="268" t="s">
        <v>563</v>
      </c>
      <c r="E228" s="266" t="s">
        <v>6</v>
      </c>
      <c r="F228" s="266" t="s">
        <v>103</v>
      </c>
      <c r="G228" s="53">
        <f>IF(F228="I",IFERROR(VLOOKUP(C228,'BG 2021'!A:C,3,FALSE),0),0)</f>
        <v>0</v>
      </c>
      <c r="H228" s="43"/>
      <c r="I228" s="43">
        <f>IF(F228="I",IFERROR(VLOOKUP(C228,'BG 2021'!A:D,4,FALSE),0),0)</f>
        <v>0</v>
      </c>
      <c r="J228" s="43"/>
      <c r="K228" s="53">
        <v>0</v>
      </c>
      <c r="L228" s="43"/>
      <c r="M228" s="43">
        <v>0</v>
      </c>
    </row>
    <row r="229" spans="1:13" s="267" customFormat="1" ht="12.75" hidden="1" customHeight="1">
      <c r="A229" s="264" t="s">
        <v>87</v>
      </c>
      <c r="B229" s="264"/>
      <c r="C229" s="270">
        <v>5140111</v>
      </c>
      <c r="D229" s="268" t="s">
        <v>563</v>
      </c>
      <c r="E229" s="266" t="s">
        <v>6</v>
      </c>
      <c r="F229" s="266" t="s">
        <v>103</v>
      </c>
      <c r="G229" s="53">
        <f>IF(F229="I",IFERROR(VLOOKUP(C229,'BG 2021'!A:C,3,FALSE),0),0)</f>
        <v>0</v>
      </c>
      <c r="H229" s="43"/>
      <c r="I229" s="43">
        <f>IF(F229="I",IFERROR(VLOOKUP(C229,'BG 2021'!A:D,4,FALSE),0),0)</f>
        <v>0</v>
      </c>
      <c r="J229" s="43"/>
      <c r="K229" s="53">
        <v>0</v>
      </c>
      <c r="L229" s="43"/>
      <c r="M229" s="43">
        <v>0</v>
      </c>
    </row>
    <row r="230" spans="1:13" s="267" customFormat="1" ht="12.75" hidden="1" customHeight="1">
      <c r="A230" s="264" t="s">
        <v>87</v>
      </c>
      <c r="B230" s="264"/>
      <c r="C230" s="270">
        <v>51401112</v>
      </c>
      <c r="D230" s="268" t="s">
        <v>217</v>
      </c>
      <c r="E230" s="266" t="s">
        <v>6</v>
      </c>
      <c r="F230" s="266" t="s">
        <v>103</v>
      </c>
      <c r="G230" s="53">
        <f>IF(F230="I",IFERROR(VLOOKUP(C230,'BG 2021'!A:C,3,FALSE),0),0)</f>
        <v>0</v>
      </c>
      <c r="H230" s="43"/>
      <c r="I230" s="43">
        <f>IF(F230="I",IFERROR(VLOOKUP(C230,'BG 2021'!A:D,4,FALSE),0),0)</f>
        <v>0</v>
      </c>
      <c r="J230" s="43"/>
      <c r="K230" s="53">
        <v>0</v>
      </c>
      <c r="L230" s="43"/>
      <c r="M230" s="43">
        <v>0</v>
      </c>
    </row>
    <row r="231" spans="1:13" s="267" customFormat="1" ht="12.75" hidden="1" customHeight="1">
      <c r="A231" s="264" t="s">
        <v>87</v>
      </c>
      <c r="B231" s="264" t="s">
        <v>277</v>
      </c>
      <c r="C231" s="270">
        <v>5140111201</v>
      </c>
      <c r="D231" s="268" t="s">
        <v>564</v>
      </c>
      <c r="E231" s="266" t="s">
        <v>6</v>
      </c>
      <c r="F231" s="266" t="s">
        <v>104</v>
      </c>
      <c r="G231" s="53">
        <f>IF(F231="I",IFERROR(VLOOKUP(C231,'BG 2021'!A:C,3,FALSE),0),0)</f>
        <v>35616</v>
      </c>
      <c r="H231" s="43"/>
      <c r="I231" s="43">
        <f>IF(F231="I",IFERROR(VLOOKUP(C231,'BG 2021'!A:D,4,FALSE),0),0)</f>
        <v>5.12</v>
      </c>
      <c r="J231" s="43"/>
      <c r="K231" s="53">
        <v>0</v>
      </c>
      <c r="L231" s="43"/>
      <c r="M231" s="43">
        <v>0</v>
      </c>
    </row>
    <row r="232" spans="1:13" s="267" customFormat="1" ht="12.75" hidden="1" customHeight="1">
      <c r="A232" s="264" t="s">
        <v>87</v>
      </c>
      <c r="B232" s="264" t="s">
        <v>277</v>
      </c>
      <c r="C232" s="270">
        <v>5140111202</v>
      </c>
      <c r="D232" s="268" t="s">
        <v>565</v>
      </c>
      <c r="E232" s="266" t="s">
        <v>6</v>
      </c>
      <c r="F232" s="266" t="s">
        <v>104</v>
      </c>
      <c r="G232" s="53">
        <f>IF(F232="I",IFERROR(VLOOKUP(C232,'BG 2021'!A:C,3,FALSE),0),0)</f>
        <v>12000</v>
      </c>
      <c r="H232" s="43"/>
      <c r="I232" s="43">
        <f>IF(F232="I",IFERROR(VLOOKUP(C232,'BG 2021'!A:D,4,FALSE),0),0)</f>
        <v>1.71</v>
      </c>
      <c r="J232" s="43"/>
      <c r="K232" s="53">
        <v>0</v>
      </c>
      <c r="L232" s="43"/>
      <c r="M232" s="43">
        <v>0</v>
      </c>
    </row>
    <row r="233" spans="1:13" s="267" customFormat="1" ht="12.75" hidden="1" customHeight="1">
      <c r="A233" s="264" t="s">
        <v>87</v>
      </c>
      <c r="B233" s="264" t="s">
        <v>277</v>
      </c>
      <c r="C233" s="270">
        <v>5140111203</v>
      </c>
      <c r="D233" s="268" t="s">
        <v>566</v>
      </c>
      <c r="E233" s="266" t="s">
        <v>6</v>
      </c>
      <c r="F233" s="266" t="s">
        <v>104</v>
      </c>
      <c r="G233" s="53">
        <f>IF(F233="I",IFERROR(VLOOKUP(C233,'BG 2021'!A:C,3,FALSE),0),0)</f>
        <v>30800</v>
      </c>
      <c r="H233" s="43"/>
      <c r="I233" s="43">
        <f>IF(F233="I",IFERROR(VLOOKUP(C233,'BG 2021'!A:D,4,FALSE),0),0)</f>
        <v>4.3899999999999997</v>
      </c>
      <c r="J233" s="43"/>
      <c r="K233" s="53">
        <v>0</v>
      </c>
      <c r="L233" s="43"/>
      <c r="M233" s="43">
        <v>0</v>
      </c>
    </row>
    <row r="234" spans="1:13" s="267" customFormat="1" ht="12.75" hidden="1" customHeight="1">
      <c r="A234" s="264" t="s">
        <v>87</v>
      </c>
      <c r="B234" s="264"/>
      <c r="C234" s="270">
        <v>51401113</v>
      </c>
      <c r="D234" s="268" t="s">
        <v>567</v>
      </c>
      <c r="E234" s="266" t="s">
        <v>6</v>
      </c>
      <c r="F234" s="266" t="s">
        <v>103</v>
      </c>
      <c r="G234" s="53">
        <f>IF(F234="I",IFERROR(VLOOKUP(C234,'BG 2021'!A:C,3,FALSE),0),0)</f>
        <v>0</v>
      </c>
      <c r="H234" s="43"/>
      <c r="I234" s="43">
        <f>IF(F234="I",IFERROR(VLOOKUP(C234,'BG 2021'!A:D,4,FALSE),0),0)</f>
        <v>0</v>
      </c>
      <c r="J234" s="43"/>
      <c r="K234" s="53">
        <v>0</v>
      </c>
      <c r="L234" s="43"/>
      <c r="M234" s="43">
        <v>0</v>
      </c>
    </row>
    <row r="235" spans="1:13" s="267" customFormat="1" ht="12.75" hidden="1" customHeight="1">
      <c r="A235" s="264" t="s">
        <v>87</v>
      </c>
      <c r="B235" s="264" t="s">
        <v>278</v>
      </c>
      <c r="C235" s="270">
        <v>5140111301</v>
      </c>
      <c r="D235" s="268" t="s">
        <v>568</v>
      </c>
      <c r="E235" s="266" t="s">
        <v>6</v>
      </c>
      <c r="F235" s="266" t="s">
        <v>104</v>
      </c>
      <c r="G235" s="53">
        <f>IF(F235="I",IFERROR(VLOOKUP(C235,'BG 2021'!A:C,3,FALSE),0),0)</f>
        <v>2100021</v>
      </c>
      <c r="H235" s="43"/>
      <c r="I235" s="43">
        <f>IF(F235="I",IFERROR(VLOOKUP(C235,'BG 2021'!A:D,4,FALSE),0),0)</f>
        <v>87559.29</v>
      </c>
      <c r="J235" s="43"/>
      <c r="K235" s="53">
        <v>0</v>
      </c>
      <c r="L235" s="43"/>
      <c r="M235" s="43">
        <v>0</v>
      </c>
    </row>
    <row r="236" spans="1:13" s="267" customFormat="1" ht="12.75" hidden="1" customHeight="1">
      <c r="A236" s="264" t="s">
        <v>87</v>
      </c>
      <c r="B236" s="264" t="s">
        <v>278</v>
      </c>
      <c r="C236" s="270">
        <v>5140111302</v>
      </c>
      <c r="D236" s="268" t="s">
        <v>507</v>
      </c>
      <c r="E236" s="266" t="s">
        <v>6</v>
      </c>
      <c r="F236" s="266" t="s">
        <v>104</v>
      </c>
      <c r="G236" s="53">
        <f>IF(F236="I",IFERROR(VLOOKUP(C236,'BG 2021'!A:C,3,FALSE),0),0)</f>
        <v>7287719</v>
      </c>
      <c r="H236" s="43"/>
      <c r="I236" s="43">
        <f>IF(F236="I",IFERROR(VLOOKUP(C236,'BG 2021'!A:D,4,FALSE),0),0)</f>
        <v>1545.75</v>
      </c>
      <c r="J236" s="43"/>
      <c r="K236" s="53">
        <v>0</v>
      </c>
      <c r="L236" s="43"/>
      <c r="M236" s="43">
        <v>0</v>
      </c>
    </row>
    <row r="237" spans="1:13" s="267" customFormat="1" ht="12.75" hidden="1" customHeight="1">
      <c r="A237" s="264" t="s">
        <v>87</v>
      </c>
      <c r="B237" s="264"/>
      <c r="C237" s="270">
        <v>515</v>
      </c>
      <c r="D237" s="268" t="s">
        <v>569</v>
      </c>
      <c r="E237" s="266" t="s">
        <v>6</v>
      </c>
      <c r="F237" s="266" t="s">
        <v>103</v>
      </c>
      <c r="G237" s="53">
        <f>IF(F237="I",IFERROR(VLOOKUP(C237,'BG 2021'!A:C,3,FALSE),0),0)</f>
        <v>0</v>
      </c>
      <c r="H237" s="43"/>
      <c r="I237" s="43">
        <f>IF(F237="I",IFERROR(VLOOKUP(C237,'BG 2021'!A:D,4,FALSE),0),0)</f>
        <v>0</v>
      </c>
      <c r="J237" s="43"/>
      <c r="K237" s="53">
        <v>0</v>
      </c>
      <c r="L237" s="43"/>
      <c r="M237" s="43">
        <v>0</v>
      </c>
    </row>
    <row r="238" spans="1:13" s="267" customFormat="1" ht="12.75" hidden="1" customHeight="1">
      <c r="A238" s="264" t="s">
        <v>87</v>
      </c>
      <c r="B238" s="264"/>
      <c r="C238" s="270">
        <v>51501</v>
      </c>
      <c r="D238" s="268" t="s">
        <v>570</v>
      </c>
      <c r="E238" s="266" t="s">
        <v>6</v>
      </c>
      <c r="F238" s="266" t="s">
        <v>103</v>
      </c>
      <c r="G238" s="53">
        <f>IF(F238="I",IFERROR(VLOOKUP(C238,'BG 2021'!A:C,3,FALSE),0),0)</f>
        <v>0</v>
      </c>
      <c r="H238" s="43"/>
      <c r="I238" s="43">
        <f>IF(F238="I",IFERROR(VLOOKUP(C238,'BG 2021'!A:D,4,FALSE),0),0)</f>
        <v>0</v>
      </c>
      <c r="J238" s="43"/>
      <c r="K238" s="53">
        <v>0</v>
      </c>
      <c r="L238" s="43"/>
      <c r="M238" s="43">
        <v>0</v>
      </c>
    </row>
    <row r="239" spans="1:13" s="267" customFormat="1" ht="12.75" hidden="1" customHeight="1">
      <c r="A239" s="264" t="s">
        <v>87</v>
      </c>
      <c r="B239" s="264"/>
      <c r="C239" s="270">
        <v>515011</v>
      </c>
      <c r="D239" s="268" t="s">
        <v>570</v>
      </c>
      <c r="E239" s="266" t="s">
        <v>6</v>
      </c>
      <c r="F239" s="266" t="s">
        <v>103</v>
      </c>
      <c r="G239" s="53">
        <f>IF(F239="I",IFERROR(VLOOKUP(C239,'BG 2021'!A:C,3,FALSE),0),0)</f>
        <v>0</v>
      </c>
      <c r="H239" s="43"/>
      <c r="I239" s="43">
        <f>IF(F239="I",IFERROR(VLOOKUP(C239,'BG 2021'!A:D,4,FALSE),0),0)</f>
        <v>0</v>
      </c>
      <c r="J239" s="43"/>
      <c r="K239" s="53">
        <v>0</v>
      </c>
      <c r="L239" s="43"/>
      <c r="M239" s="43">
        <v>0</v>
      </c>
    </row>
    <row r="240" spans="1:13" s="267" customFormat="1" ht="12.75" hidden="1" customHeight="1">
      <c r="A240" s="264" t="s">
        <v>87</v>
      </c>
      <c r="B240" s="264"/>
      <c r="C240" s="270">
        <v>5150111</v>
      </c>
      <c r="D240" s="268" t="s">
        <v>570</v>
      </c>
      <c r="E240" s="266" t="s">
        <v>6</v>
      </c>
      <c r="F240" s="266" t="s">
        <v>103</v>
      </c>
      <c r="G240" s="53">
        <f>IF(F240="I",IFERROR(VLOOKUP(C240,'BG 2021'!A:C,3,FALSE),0),0)</f>
        <v>0</v>
      </c>
      <c r="H240" s="43"/>
      <c r="I240" s="43">
        <f>IF(F240="I",IFERROR(VLOOKUP(C240,'BG 2021'!A:D,4,FALSE),0),0)</f>
        <v>0</v>
      </c>
      <c r="J240" s="43"/>
      <c r="K240" s="53">
        <v>0</v>
      </c>
      <c r="L240" s="43"/>
      <c r="M240" s="43">
        <v>0</v>
      </c>
    </row>
    <row r="241" spans="1:13" s="267" customFormat="1" ht="12.75" hidden="1" customHeight="1">
      <c r="A241" s="264" t="s">
        <v>87</v>
      </c>
      <c r="B241" s="264"/>
      <c r="C241" s="270">
        <v>51501111</v>
      </c>
      <c r="D241" s="268" t="s">
        <v>152</v>
      </c>
      <c r="E241" s="266" t="s">
        <v>6</v>
      </c>
      <c r="F241" s="266" t="s">
        <v>103</v>
      </c>
      <c r="G241" s="53">
        <f>IF(F241="I",IFERROR(VLOOKUP(C241,'BG 2021'!A:C,3,FALSE),0),0)</f>
        <v>0</v>
      </c>
      <c r="H241" s="43"/>
      <c r="I241" s="43">
        <f>IF(F241="I",IFERROR(VLOOKUP(C241,'BG 2021'!A:D,4,FALSE),0),0)</f>
        <v>0</v>
      </c>
      <c r="J241" s="43"/>
      <c r="K241" s="53">
        <v>0</v>
      </c>
      <c r="L241" s="43"/>
      <c r="M241" s="43">
        <v>0</v>
      </c>
    </row>
    <row r="242" spans="1:13" s="267" customFormat="1" ht="12.75" hidden="1" customHeight="1">
      <c r="A242" s="264" t="s">
        <v>87</v>
      </c>
      <c r="B242" s="264" t="s">
        <v>276</v>
      </c>
      <c r="C242" s="270">
        <v>5150111102</v>
      </c>
      <c r="D242" s="268" t="s">
        <v>571</v>
      </c>
      <c r="E242" s="266" t="s">
        <v>6</v>
      </c>
      <c r="F242" s="266" t="s">
        <v>104</v>
      </c>
      <c r="G242" s="53">
        <f>IF(F242="I",IFERROR(VLOOKUP(C242,'BG 2021'!A:C,3,FALSE),0),0)</f>
        <v>23199052</v>
      </c>
      <c r="H242" s="43"/>
      <c r="I242" s="43">
        <f>IF(F242="I",IFERROR(VLOOKUP(C242,'BG 2021'!A:D,4,FALSE),0),0)</f>
        <v>3326.38</v>
      </c>
      <c r="J242" s="43"/>
      <c r="K242" s="53">
        <v>0</v>
      </c>
      <c r="L242" s="43"/>
      <c r="M242" s="43">
        <v>0</v>
      </c>
    </row>
    <row r="243" spans="1:13" s="267" customFormat="1" ht="12.75" hidden="1" customHeight="1">
      <c r="A243" s="264" t="s">
        <v>87</v>
      </c>
      <c r="B243" s="264" t="s">
        <v>275</v>
      </c>
      <c r="C243" s="270">
        <v>51501112</v>
      </c>
      <c r="D243" s="268" t="s">
        <v>572</v>
      </c>
      <c r="E243" s="266" t="s">
        <v>6</v>
      </c>
      <c r="F243" s="266" t="s">
        <v>103</v>
      </c>
      <c r="G243" s="53">
        <f>IF(F243="I",IFERROR(VLOOKUP(C243,'BG 2021'!A:C,3,FALSE),0),0)</f>
        <v>0</v>
      </c>
      <c r="H243" s="43"/>
      <c r="I243" s="43">
        <f>IF(F243="I",IFERROR(VLOOKUP(C243,'BG 2021'!A:D,4,FALSE),0),0)</f>
        <v>0</v>
      </c>
      <c r="J243" s="43"/>
      <c r="K243" s="53">
        <v>0</v>
      </c>
      <c r="L243" s="43"/>
      <c r="M243" s="43">
        <v>0</v>
      </c>
    </row>
    <row r="244" spans="1:13" s="267" customFormat="1" ht="12.75" hidden="1" customHeight="1">
      <c r="A244" s="264" t="s">
        <v>87</v>
      </c>
      <c r="B244" s="264" t="s">
        <v>275</v>
      </c>
      <c r="C244" s="270">
        <v>5150111201</v>
      </c>
      <c r="D244" s="268" t="s">
        <v>573</v>
      </c>
      <c r="E244" s="266" t="s">
        <v>6</v>
      </c>
      <c r="F244" s="266" t="s">
        <v>104</v>
      </c>
      <c r="G244" s="53">
        <f>IF(F244="I",IFERROR(VLOOKUP(C244,'BG 2021'!A:C,3,FALSE),0),0)</f>
        <v>854800</v>
      </c>
      <c r="H244" s="43"/>
      <c r="I244" s="43">
        <f>IF(F244="I",IFERROR(VLOOKUP(C244,'BG 2021'!A:D,4,FALSE),0),0)</f>
        <v>122.14</v>
      </c>
      <c r="J244" s="43"/>
      <c r="K244" s="53">
        <v>0</v>
      </c>
      <c r="L244" s="43"/>
      <c r="M244" s="43">
        <v>0</v>
      </c>
    </row>
    <row r="245" spans="1:13" s="267" customFormat="1" ht="12.75" hidden="1" customHeight="1">
      <c r="A245" s="264" t="s">
        <v>87</v>
      </c>
      <c r="B245" s="264" t="s">
        <v>275</v>
      </c>
      <c r="C245" s="270">
        <v>5150111203</v>
      </c>
      <c r="D245" s="268" t="s">
        <v>574</v>
      </c>
      <c r="E245" s="266" t="s">
        <v>6</v>
      </c>
      <c r="F245" s="266" t="s">
        <v>104</v>
      </c>
      <c r="G245" s="53">
        <f>IF(F245="I",IFERROR(VLOOKUP(C245,'BG 2021'!A:C,3,FALSE),0),0)</f>
        <v>8663477</v>
      </c>
      <c r="H245" s="43"/>
      <c r="I245" s="43">
        <f>IF(F245="I",IFERROR(VLOOKUP(C245,'BG 2021'!A:D,4,FALSE),0),0)</f>
        <v>1225.6199999999999</v>
      </c>
      <c r="J245" s="43"/>
      <c r="K245" s="53">
        <v>0</v>
      </c>
      <c r="L245" s="43"/>
      <c r="M245" s="43">
        <v>0</v>
      </c>
    </row>
    <row r="246" spans="1:13" s="267" customFormat="1" ht="12.75" hidden="1" customHeight="1">
      <c r="A246" s="264" t="s">
        <v>87</v>
      </c>
      <c r="B246" s="264" t="s">
        <v>275</v>
      </c>
      <c r="C246" s="270">
        <v>5150111204</v>
      </c>
      <c r="D246" s="268" t="s">
        <v>575</v>
      </c>
      <c r="E246" s="266" t="s">
        <v>6</v>
      </c>
      <c r="F246" s="266" t="s">
        <v>104</v>
      </c>
      <c r="G246" s="53">
        <f>IF(F246="I",IFERROR(VLOOKUP(C246,'BG 2021'!A:C,3,FALSE),0),0)</f>
        <v>19048</v>
      </c>
      <c r="H246" s="43"/>
      <c r="I246" s="43">
        <f>IF(F246="I",IFERROR(VLOOKUP(C246,'BG 2021'!A:D,4,FALSE),0),0)</f>
        <v>2.74</v>
      </c>
      <c r="J246" s="43"/>
      <c r="K246" s="53">
        <v>0</v>
      </c>
      <c r="L246" s="43"/>
      <c r="M246" s="43">
        <v>0</v>
      </c>
    </row>
    <row r="247" spans="1:13" s="267" customFormat="1" ht="12.75" hidden="1" customHeight="1">
      <c r="A247" s="264" t="s">
        <v>87</v>
      </c>
      <c r="B247" s="264" t="s">
        <v>275</v>
      </c>
      <c r="C247" s="270">
        <v>51501113</v>
      </c>
      <c r="D247" s="268" t="s">
        <v>364</v>
      </c>
      <c r="E247" s="266" t="s">
        <v>6</v>
      </c>
      <c r="F247" s="266" t="s">
        <v>103</v>
      </c>
      <c r="G247" s="53">
        <f>IF(F247="I",IFERROR(VLOOKUP(C247,'BG 2021'!A:C,3,FALSE),0),0)</f>
        <v>0</v>
      </c>
      <c r="H247" s="43"/>
      <c r="I247" s="43">
        <f>IF(F247="I",IFERROR(VLOOKUP(C247,'BG 2021'!A:D,4,FALSE),0),0)</f>
        <v>0</v>
      </c>
      <c r="J247" s="43"/>
      <c r="K247" s="53">
        <v>0</v>
      </c>
      <c r="L247" s="43"/>
      <c r="M247" s="43">
        <v>0</v>
      </c>
    </row>
    <row r="248" spans="1:13" s="267" customFormat="1" ht="12.75" hidden="1" customHeight="1">
      <c r="A248" s="264" t="s">
        <v>87</v>
      </c>
      <c r="B248" s="264" t="s">
        <v>275</v>
      </c>
      <c r="C248" s="270">
        <v>5150411103</v>
      </c>
      <c r="D248" s="268" t="s">
        <v>576</v>
      </c>
      <c r="E248" s="266" t="s">
        <v>6</v>
      </c>
      <c r="F248" s="266" t="s">
        <v>104</v>
      </c>
      <c r="G248" s="53">
        <f>IF(F248="I",IFERROR(VLOOKUP(C248,'BG 2021'!A:C,3,FALSE),0),0)</f>
        <v>400000</v>
      </c>
      <c r="H248" s="43"/>
      <c r="I248" s="43">
        <f>IF(F248="I",IFERROR(VLOOKUP(C248,'BG 2021'!A:D,4,FALSE),0),0)</f>
        <v>57.55</v>
      </c>
      <c r="J248" s="43"/>
      <c r="K248" s="53">
        <v>0</v>
      </c>
      <c r="L248" s="43"/>
      <c r="M248" s="43">
        <v>0</v>
      </c>
    </row>
    <row r="249" spans="1:13" s="267" customFormat="1" ht="12.75" hidden="1" customHeight="1">
      <c r="A249" s="264" t="s">
        <v>87</v>
      </c>
      <c r="B249" s="264"/>
      <c r="C249" s="270">
        <v>52</v>
      </c>
      <c r="D249" s="268" t="s">
        <v>577</v>
      </c>
      <c r="E249" s="266" t="s">
        <v>6</v>
      </c>
      <c r="F249" s="266" t="s">
        <v>103</v>
      </c>
      <c r="G249" s="53">
        <f>IF(F249="I",IFERROR(VLOOKUP(C249,'BG 2021'!A:C,3,FALSE),0),0)</f>
        <v>0</v>
      </c>
      <c r="H249" s="43"/>
      <c r="I249" s="43">
        <f>IF(F249="I",IFERROR(VLOOKUP(C249,'BG 2021'!A:D,4,FALSE),0),0)</f>
        <v>0</v>
      </c>
      <c r="J249" s="43"/>
      <c r="K249" s="53">
        <v>0</v>
      </c>
      <c r="L249" s="43"/>
      <c r="M249" s="43">
        <v>0</v>
      </c>
    </row>
    <row r="250" spans="1:13" s="267" customFormat="1" ht="12.75" hidden="1" customHeight="1">
      <c r="A250" s="264" t="s">
        <v>87</v>
      </c>
      <c r="B250" s="264"/>
      <c r="C250" s="270">
        <v>521</v>
      </c>
      <c r="D250" s="268" t="s">
        <v>577</v>
      </c>
      <c r="E250" s="266" t="s">
        <v>6</v>
      </c>
      <c r="F250" s="266" t="s">
        <v>103</v>
      </c>
      <c r="G250" s="53">
        <f>IF(F250="I",IFERROR(VLOOKUP(C250,'BG 2021'!A:C,3,FALSE),0),0)</f>
        <v>0</v>
      </c>
      <c r="H250" s="43"/>
      <c r="I250" s="43">
        <f>IF(F250="I",IFERROR(VLOOKUP(C250,'BG 2021'!A:D,4,FALSE),0),0)</f>
        <v>0</v>
      </c>
      <c r="J250" s="43"/>
      <c r="K250" s="53">
        <v>0</v>
      </c>
      <c r="L250" s="43"/>
      <c r="M250" s="43">
        <v>0</v>
      </c>
    </row>
    <row r="251" spans="1:13" s="267" customFormat="1" ht="12.75" hidden="1" customHeight="1">
      <c r="A251" s="264" t="s">
        <v>87</v>
      </c>
      <c r="B251" s="264"/>
      <c r="C251" s="270">
        <v>52101</v>
      </c>
      <c r="D251" s="268" t="s">
        <v>577</v>
      </c>
      <c r="E251" s="266" t="s">
        <v>6</v>
      </c>
      <c r="F251" s="266" t="s">
        <v>103</v>
      </c>
      <c r="G251" s="53">
        <f>IF(F251="I",IFERROR(VLOOKUP(C251,'BG 2021'!A:C,3,FALSE),0),0)</f>
        <v>0</v>
      </c>
      <c r="H251" s="43"/>
      <c r="I251" s="43">
        <f>IF(F251="I",IFERROR(VLOOKUP(C251,'BG 2021'!A:D,4,FALSE),0),0)</f>
        <v>0</v>
      </c>
      <c r="J251" s="43"/>
      <c r="K251" s="53">
        <v>0</v>
      </c>
      <c r="L251" s="43"/>
      <c r="M251" s="43">
        <v>0</v>
      </c>
    </row>
    <row r="252" spans="1:13" s="267" customFormat="1" ht="12.75" hidden="1" customHeight="1">
      <c r="A252" s="264" t="s">
        <v>87</v>
      </c>
      <c r="B252" s="264"/>
      <c r="C252" s="270">
        <v>521011</v>
      </c>
      <c r="D252" s="268" t="s">
        <v>577</v>
      </c>
      <c r="E252" s="266" t="s">
        <v>6</v>
      </c>
      <c r="F252" s="266" t="s">
        <v>103</v>
      </c>
      <c r="G252" s="53">
        <f>IF(F252="I",IFERROR(VLOOKUP(C252,'BG 2021'!A:C,3,FALSE),0),0)</f>
        <v>0</v>
      </c>
      <c r="H252" s="43"/>
      <c r="I252" s="43">
        <f>IF(F252="I",IFERROR(VLOOKUP(C252,'BG 2021'!A:D,4,FALSE),0),0)</f>
        <v>0</v>
      </c>
      <c r="J252" s="43"/>
      <c r="K252" s="53">
        <v>0</v>
      </c>
      <c r="L252" s="43"/>
      <c r="M252" s="43">
        <v>0</v>
      </c>
    </row>
    <row r="253" spans="1:13" s="267" customFormat="1" ht="12.75" hidden="1" customHeight="1">
      <c r="A253" s="264" t="s">
        <v>87</v>
      </c>
      <c r="B253" s="264"/>
      <c r="C253" s="270">
        <v>5210111</v>
      </c>
      <c r="D253" s="268" t="s">
        <v>577</v>
      </c>
      <c r="E253" s="266" t="s">
        <v>6</v>
      </c>
      <c r="F253" s="266" t="s">
        <v>103</v>
      </c>
      <c r="G253" s="53">
        <f>IF(F253="I",IFERROR(VLOOKUP(C253,'BG 2021'!A:C,3,FALSE),0),0)</f>
        <v>0</v>
      </c>
      <c r="H253" s="43"/>
      <c r="I253" s="43">
        <f>IF(F253="I",IFERROR(VLOOKUP(C253,'BG 2021'!A:D,4,FALSE),0),0)</f>
        <v>0</v>
      </c>
      <c r="J253" s="43"/>
      <c r="K253" s="53">
        <v>0</v>
      </c>
      <c r="L253" s="43"/>
      <c r="M253" s="43">
        <v>0</v>
      </c>
    </row>
    <row r="254" spans="1:13" s="267" customFormat="1" ht="12.75" hidden="1" customHeight="1">
      <c r="A254" s="264" t="s">
        <v>87</v>
      </c>
      <c r="B254" s="264"/>
      <c r="C254" s="270">
        <v>52101111</v>
      </c>
      <c r="D254" s="268" t="s">
        <v>577</v>
      </c>
      <c r="E254" s="266" t="s">
        <v>6</v>
      </c>
      <c r="F254" s="266" t="s">
        <v>103</v>
      </c>
      <c r="G254" s="53">
        <f>IF(F254="I",IFERROR(VLOOKUP(C254,'BG 2021'!A:C,3,FALSE),0),0)</f>
        <v>0</v>
      </c>
      <c r="H254" s="43"/>
      <c r="I254" s="43">
        <f>IF(F254="I",IFERROR(VLOOKUP(C254,'BG 2021'!A:D,4,FALSE),0),0)</f>
        <v>0</v>
      </c>
      <c r="J254" s="43"/>
      <c r="K254" s="53">
        <v>0</v>
      </c>
      <c r="L254" s="43"/>
      <c r="M254" s="43">
        <v>0</v>
      </c>
    </row>
    <row r="255" spans="1:13" s="267" customFormat="1" ht="12.75" hidden="1" customHeight="1">
      <c r="A255" s="264" t="s">
        <v>87</v>
      </c>
      <c r="B255" s="264" t="s">
        <v>278</v>
      </c>
      <c r="C255" s="270">
        <v>5210111101</v>
      </c>
      <c r="D255" s="268" t="s">
        <v>578</v>
      </c>
      <c r="E255" s="266" t="s">
        <v>6</v>
      </c>
      <c r="F255" s="266" t="s">
        <v>104</v>
      </c>
      <c r="G255" s="53">
        <f>IF(F255="I",IFERROR(VLOOKUP(C255,'BG 2021'!A:C,3,FALSE),0),0)</f>
        <v>69</v>
      </c>
      <c r="H255" s="264"/>
      <c r="I255" s="43">
        <f>IF(F255="I",IFERROR(VLOOKUP(C255,'BG 2021'!A:D,4,FALSE),0),0)</f>
        <v>0</v>
      </c>
      <c r="J255" s="43"/>
      <c r="K255" s="53">
        <v>0</v>
      </c>
      <c r="L255" s="43"/>
      <c r="M255" s="43">
        <v>0</v>
      </c>
    </row>
    <row r="256" spans="1:13">
      <c r="G256" s="44"/>
      <c r="K256" s="44"/>
    </row>
    <row r="257" spans="3:13">
      <c r="E257" s="45" t="s">
        <v>3</v>
      </c>
      <c r="F257" s="45"/>
      <c r="G257" s="46">
        <f>SUMIF(A:A,E257,G:G)</f>
        <v>7375406787</v>
      </c>
      <c r="I257" s="47">
        <f>SUMIF(A:A,E257,I:I)</f>
        <v>1065676.7299999995</v>
      </c>
      <c r="J257" s="48"/>
      <c r="K257" s="46">
        <f>SUMIF(A:A,E257,K:K)</f>
        <v>0</v>
      </c>
      <c r="M257" s="47">
        <f>SUMIF(A:A,E257,M:M)</f>
        <v>0</v>
      </c>
    </row>
    <row r="258" spans="3:13">
      <c r="E258" s="45" t="s">
        <v>8</v>
      </c>
      <c r="F258" s="45"/>
      <c r="G258" s="46">
        <f>SUMIF(A:A,E258,G:G)</f>
        <v>146038799</v>
      </c>
      <c r="I258" s="47">
        <f>SUMIF(A:A,E258,I:I)</f>
        <v>21063.349999999908</v>
      </c>
      <c r="J258" s="48"/>
      <c r="K258" s="46">
        <f>SUMIF(A:A,E258,K:K)</f>
        <v>0</v>
      </c>
      <c r="M258" s="47">
        <f>SUMIF(A:A,E258,M:M)</f>
        <v>0</v>
      </c>
    </row>
    <row r="259" spans="3:13">
      <c r="E259" s="45" t="s">
        <v>18</v>
      </c>
      <c r="F259" s="45"/>
      <c r="G259" s="46">
        <f>SUMIF(A:A,E259,G:G)</f>
        <v>7229367988</v>
      </c>
      <c r="I259" s="47">
        <f>SUMIF(A:A,E259,I:I)</f>
        <v>1044613.37</v>
      </c>
      <c r="J259" s="48"/>
      <c r="K259" s="46">
        <f>SUMIF(A:A,E259,K:K)</f>
        <v>0</v>
      </c>
      <c r="M259" s="47">
        <f>SUMIF(A:A,E259,M:M)</f>
        <v>0</v>
      </c>
    </row>
    <row r="260" spans="3:13" s="49" customFormat="1" ht="12">
      <c r="C260" s="50"/>
      <c r="D260" s="50"/>
      <c r="E260" s="51" t="s">
        <v>89</v>
      </c>
      <c r="F260" s="51"/>
      <c r="G260" s="49">
        <f>+G257-G258-G259</f>
        <v>0</v>
      </c>
      <c r="I260" s="49">
        <f>+I257-I258-I259</f>
        <v>9.9999996600672603E-3</v>
      </c>
      <c r="K260" s="49">
        <f>+K257+K258+K259</f>
        <v>0</v>
      </c>
      <c r="L260" s="49" t="s">
        <v>88</v>
      </c>
      <c r="M260" s="49">
        <f>+M257+M258+M259</f>
        <v>0</v>
      </c>
    </row>
    <row r="261" spans="3:13">
      <c r="E261" s="45" t="s">
        <v>86</v>
      </c>
      <c r="F261" s="45"/>
      <c r="G261" s="46">
        <f>SUMIF(A:A,E261,G:G)</f>
        <v>94677609</v>
      </c>
      <c r="I261" s="52">
        <f>SUMIF(A:A,E261,I:I)</f>
        <v>91027.58</v>
      </c>
      <c r="J261" s="48"/>
      <c r="K261" s="46">
        <f>SUMIF(A:A,E261,K:K)</f>
        <v>0</v>
      </c>
      <c r="M261" s="52">
        <f>SUMIF(A:A,E261,M:M)</f>
        <v>0</v>
      </c>
    </row>
    <row r="262" spans="3:13">
      <c r="E262" s="45" t="s">
        <v>87</v>
      </c>
      <c r="F262" s="45"/>
      <c r="G262" s="46">
        <f>SUMIF(A:A,E262,G:G)</f>
        <v>1288896830</v>
      </c>
      <c r="H262" s="46"/>
      <c r="I262" s="52">
        <f>SUMIF(A:A,E262,I:I)</f>
        <v>272429.40999999997</v>
      </c>
      <c r="J262" s="48"/>
      <c r="K262" s="46">
        <f>SUMIF(A:A,E262,K:K)</f>
        <v>0</v>
      </c>
      <c r="L262" s="46"/>
      <c r="M262" s="52">
        <f>SUMIF(A:A,E262,M:M)</f>
        <v>0</v>
      </c>
    </row>
    <row r="263" spans="3:13" s="49" customFormat="1" ht="12">
      <c r="C263" s="50"/>
      <c r="D263" s="50"/>
      <c r="E263" s="51" t="s">
        <v>89</v>
      </c>
      <c r="F263" s="51"/>
      <c r="G263" s="49">
        <f>G261-G262-'BG 2021'!C99</f>
        <v>0</v>
      </c>
      <c r="I263" s="49">
        <f>I261-I262-'BG 2021'!D99</f>
        <v>0</v>
      </c>
      <c r="K263" s="49">
        <f>-K261-K262+K185</f>
        <v>0</v>
      </c>
      <c r="L263" s="49" t="s">
        <v>88</v>
      </c>
      <c r="M263" s="49">
        <f>-M261-M262+M185</f>
        <v>0</v>
      </c>
    </row>
    <row r="264" spans="3:13">
      <c r="G264" s="44"/>
      <c r="I264" s="44"/>
      <c r="K264" s="44"/>
      <c r="M264" s="44"/>
    </row>
    <row r="265" spans="3:13">
      <c r="G265" s="44"/>
      <c r="I265" s="44"/>
      <c r="K265" s="44"/>
      <c r="M265" s="44"/>
    </row>
    <row r="267" spans="3:13">
      <c r="G267" s="44"/>
      <c r="K267" s="44"/>
    </row>
  </sheetData>
  <autoFilter ref="A4:M255" xr:uid="{9029454D-0235-40C5-9A8D-E0B24BD4A148}">
    <filterColumn colId="1">
      <filters>
        <filter val="Egresos por operaciones y servicios de personas relacionadas"/>
      </filters>
    </filterColumn>
  </autoFilter>
  <mergeCells count="2">
    <mergeCell ref="G3:I3"/>
    <mergeCell ref="K3:M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A774-5222-492F-AE17-2D5B856FF2A0}">
  <sheetPr>
    <tabColor theme="2" tint="-0.499984740745262"/>
  </sheetPr>
  <dimension ref="A1:J32"/>
  <sheetViews>
    <sheetView showGridLines="0" zoomScale="80" zoomScaleNormal="80" zoomScaleSheetLayoutView="100" workbookViewId="0">
      <pane ySplit="4" topLeftCell="A5" activePane="bottomLeft" state="frozen"/>
      <selection pane="bottomLeft" activeCell="B29" sqref="B29"/>
    </sheetView>
  </sheetViews>
  <sheetFormatPr baseColWidth="10" defaultColWidth="9.33203125" defaultRowHeight="13.2"/>
  <cols>
    <col min="1" max="1" width="4.33203125" style="247" customWidth="1"/>
    <col min="2" max="2" width="47.33203125" style="648" customWidth="1"/>
    <col min="3" max="8" width="18.109375" style="247" customWidth="1"/>
    <col min="9" max="9" width="14.6640625" style="491" bestFit="1" customWidth="1"/>
    <col min="10" max="10" width="13.77734375" style="247" bestFit="1" customWidth="1"/>
    <col min="11" max="11" width="7.88671875" style="247" bestFit="1" customWidth="1"/>
    <col min="12" max="12" width="11.5546875" style="247" customWidth="1"/>
    <col min="13" max="13" width="10.33203125" style="247" customWidth="1"/>
    <col min="14" max="16384" width="9.33203125" style="247"/>
  </cols>
  <sheetData>
    <row r="1" spans="1:10" s="122" customFormat="1" ht="13.2" customHeight="1">
      <c r="D1" s="123"/>
    </row>
    <row r="2" spans="1:10" s="122" customFormat="1" ht="13.2" customHeight="1">
      <c r="D2" s="123"/>
    </row>
    <row r="3" spans="1:10" s="122" customFormat="1" ht="13.2" customHeight="1">
      <c r="D3" s="123"/>
    </row>
    <row r="4" spans="1:10" s="124" customFormat="1" ht="13.2" customHeight="1" thickBot="1">
      <c r="D4" s="125"/>
    </row>
    <row r="5" spans="1:10" s="88" customFormat="1" ht="13.8" thickTop="1">
      <c r="B5" s="489"/>
      <c r="C5" s="489"/>
      <c r="D5" s="489"/>
      <c r="E5" s="489"/>
      <c r="F5" s="490"/>
      <c r="I5" s="83" t="s">
        <v>228</v>
      </c>
    </row>
    <row r="6" spans="1:10">
      <c r="A6" s="244"/>
      <c r="B6" s="646"/>
      <c r="C6" s="245"/>
      <c r="D6" s="245"/>
      <c r="E6" s="245"/>
      <c r="F6" s="245"/>
      <c r="H6" s="245"/>
    </row>
    <row r="7" spans="1:10" ht="13.8">
      <c r="A7" s="246"/>
      <c r="B7" s="201" t="s">
        <v>215</v>
      </c>
      <c r="C7" s="201"/>
      <c r="D7" s="201"/>
      <c r="E7" s="201"/>
      <c r="F7" s="201"/>
      <c r="G7" s="639"/>
      <c r="I7" s="639"/>
      <c r="J7" s="640"/>
    </row>
    <row r="8" spans="1:10" ht="13.8">
      <c r="A8" s="246"/>
      <c r="B8" s="639"/>
      <c r="C8" s="639"/>
      <c r="D8" s="639"/>
      <c r="E8" s="639"/>
      <c r="F8" s="639"/>
      <c r="G8" s="639"/>
      <c r="I8" s="639"/>
      <c r="J8" s="640"/>
    </row>
    <row r="9" spans="1:10" ht="13.8">
      <c r="A9" s="246"/>
      <c r="B9" s="641" t="s">
        <v>128</v>
      </c>
      <c r="C9" s="639"/>
      <c r="D9" s="639"/>
      <c r="E9" s="639"/>
      <c r="F9" s="639"/>
      <c r="G9" s="639"/>
      <c r="I9" s="639"/>
      <c r="J9" s="640"/>
    </row>
    <row r="10" spans="1:10" ht="13.8">
      <c r="A10" s="246"/>
      <c r="B10" s="639" t="s">
        <v>648</v>
      </c>
      <c r="C10" s="639"/>
      <c r="D10" s="639"/>
      <c r="E10" s="639"/>
      <c r="F10" s="639"/>
      <c r="G10" s="639"/>
      <c r="I10" s="639"/>
      <c r="J10" s="640"/>
    </row>
    <row r="11" spans="1:10" ht="13.8">
      <c r="A11" s="246"/>
      <c r="B11" s="639"/>
      <c r="C11" s="639"/>
      <c r="D11" s="639"/>
      <c r="E11" s="639"/>
      <c r="F11" s="639"/>
      <c r="G11" s="639"/>
      <c r="I11" s="639"/>
      <c r="J11" s="640"/>
    </row>
    <row r="12" spans="1:10" ht="13.8">
      <c r="A12" s="246"/>
      <c r="B12" s="641" t="s">
        <v>129</v>
      </c>
      <c r="C12" s="639"/>
      <c r="D12" s="639"/>
      <c r="E12" s="639"/>
      <c r="F12" s="639"/>
      <c r="G12" s="639"/>
      <c r="I12" s="639"/>
      <c r="J12" s="640"/>
    </row>
    <row r="13" spans="1:10" ht="13.8">
      <c r="A13" s="246"/>
      <c r="B13" s="639" t="s">
        <v>649</v>
      </c>
      <c r="C13" s="639"/>
      <c r="D13" s="639"/>
      <c r="E13" s="639"/>
      <c r="F13" s="639"/>
      <c r="G13" s="639"/>
      <c r="I13" s="639"/>
      <c r="J13" s="640"/>
    </row>
    <row r="14" spans="1:10" s="528" customFormat="1" ht="13.8">
      <c r="A14" s="524"/>
      <c r="B14" s="639"/>
      <c r="C14" s="639"/>
      <c r="D14" s="639"/>
      <c r="E14" s="639"/>
      <c r="F14" s="639"/>
      <c r="G14" s="639"/>
      <c r="I14" s="639"/>
      <c r="J14" s="640"/>
    </row>
    <row r="15" spans="1:10" s="535" customFormat="1" ht="13.8">
      <c r="A15" s="530"/>
      <c r="B15" s="639"/>
      <c r="C15" s="639"/>
      <c r="D15" s="639"/>
      <c r="E15" s="639"/>
      <c r="F15" s="639"/>
      <c r="G15" s="639"/>
      <c r="I15" s="639"/>
      <c r="J15" s="640"/>
    </row>
    <row r="16" spans="1:10" s="535" customFormat="1" ht="13.8">
      <c r="A16" s="530"/>
      <c r="B16" s="201" t="s">
        <v>365</v>
      </c>
      <c r="C16" s="639"/>
      <c r="D16" s="639"/>
      <c r="E16" s="639"/>
      <c r="F16" s="639"/>
      <c r="G16" s="639"/>
      <c r="I16" s="639"/>
      <c r="J16" s="640"/>
    </row>
    <row r="17" spans="1:10" s="535" customFormat="1" ht="39" customHeight="1">
      <c r="A17" s="537"/>
      <c r="B17" s="724" t="s">
        <v>650</v>
      </c>
      <c r="C17" s="724"/>
      <c r="D17" s="724"/>
      <c r="E17" s="724"/>
      <c r="F17" s="724"/>
      <c r="G17" s="724"/>
      <c r="H17" s="724"/>
      <c r="I17" s="724"/>
      <c r="J17" s="640"/>
    </row>
    <row r="18" spans="1:10" ht="20.399999999999999" customHeight="1">
      <c r="A18" s="246"/>
      <c r="B18" s="643"/>
      <c r="C18" s="643"/>
      <c r="D18" s="643"/>
      <c r="E18" s="643"/>
      <c r="F18" s="643"/>
      <c r="G18" s="643"/>
      <c r="I18" s="642"/>
      <c r="J18" s="640"/>
    </row>
    <row r="19" spans="1:10" s="126" customFormat="1" ht="13.8">
      <c r="A19" s="493"/>
      <c r="B19" s="201" t="s">
        <v>369</v>
      </c>
      <c r="C19" s="639"/>
      <c r="D19" s="639"/>
      <c r="E19" s="639"/>
      <c r="F19" s="639"/>
      <c r="G19" s="639"/>
      <c r="I19" s="639"/>
      <c r="J19" s="640"/>
    </row>
    <row r="20" spans="1:10" s="535" customFormat="1" ht="39" customHeight="1">
      <c r="A20" s="537"/>
      <c r="B20" s="724" t="s">
        <v>173</v>
      </c>
      <c r="C20" s="724"/>
      <c r="D20" s="724"/>
      <c r="E20" s="724"/>
      <c r="F20" s="724"/>
      <c r="G20" s="724"/>
      <c r="H20" s="724"/>
      <c r="I20" s="724"/>
      <c r="J20" s="640"/>
    </row>
    <row r="21" spans="1:10" s="535" customFormat="1" ht="13.8">
      <c r="A21" s="530"/>
      <c r="B21" s="639"/>
      <c r="C21" s="639"/>
      <c r="D21" s="639"/>
      <c r="E21" s="639"/>
      <c r="F21" s="639"/>
      <c r="G21" s="639"/>
      <c r="I21" s="639"/>
      <c r="J21" s="640"/>
    </row>
    <row r="22" spans="1:10" s="497" customFormat="1" ht="25.95" customHeight="1">
      <c r="A22" s="496"/>
      <c r="B22" s="201" t="s">
        <v>366</v>
      </c>
      <c r="C22" s="644"/>
      <c r="D22" s="639"/>
      <c r="E22" s="639"/>
      <c r="F22" s="639"/>
      <c r="G22" s="639"/>
      <c r="I22" s="639"/>
      <c r="J22" s="640"/>
    </row>
    <row r="23" spans="1:10" s="535" customFormat="1" ht="39" customHeight="1">
      <c r="A23" s="537"/>
      <c r="B23" s="724" t="s">
        <v>130</v>
      </c>
      <c r="C23" s="724"/>
      <c r="D23" s="724"/>
      <c r="E23" s="724"/>
      <c r="F23" s="724"/>
      <c r="G23" s="724"/>
      <c r="H23" s="724"/>
      <c r="I23" s="724"/>
      <c r="J23" s="640"/>
    </row>
    <row r="24" spans="1:10" s="549" customFormat="1" ht="13.8">
      <c r="A24" s="541"/>
      <c r="B24" s="647"/>
      <c r="C24" s="645"/>
      <c r="D24" s="645"/>
      <c r="E24" s="645"/>
      <c r="F24" s="645"/>
      <c r="G24" s="645"/>
      <c r="H24" s="639"/>
      <c r="I24" s="639"/>
      <c r="J24" s="640"/>
    </row>
    <row r="25" spans="1:10" s="549" customFormat="1" ht="13.8">
      <c r="A25" s="541"/>
      <c r="B25" s="647"/>
      <c r="C25" s="645"/>
      <c r="D25" s="645"/>
      <c r="E25" s="645"/>
      <c r="F25" s="645"/>
      <c r="G25" s="645"/>
      <c r="H25" s="639"/>
      <c r="I25" s="639"/>
      <c r="J25" s="640"/>
    </row>
    <row r="26" spans="1:10" s="558" customFormat="1" ht="13.8">
      <c r="A26" s="552"/>
      <c r="B26" s="647"/>
      <c r="C26" s="645"/>
      <c r="D26" s="645"/>
      <c r="E26" s="645"/>
      <c r="F26" s="645"/>
      <c r="G26" s="645"/>
      <c r="H26" s="639"/>
      <c r="I26" s="639"/>
      <c r="J26" s="640"/>
    </row>
    <row r="27" spans="1:10" s="549" customFormat="1" ht="13.8">
      <c r="A27" s="541"/>
      <c r="B27" s="647"/>
      <c r="C27" s="639"/>
      <c r="D27" s="639"/>
      <c r="E27" s="639"/>
      <c r="F27" s="639"/>
      <c r="G27" s="639"/>
      <c r="H27" s="639"/>
      <c r="I27" s="639"/>
      <c r="J27" s="640"/>
    </row>
    <row r="28" spans="1:10" s="549" customFormat="1" ht="13.8">
      <c r="A28" s="541"/>
      <c r="B28" s="647"/>
      <c r="C28" s="645"/>
      <c r="D28" s="645"/>
      <c r="E28" s="645"/>
      <c r="F28" s="645"/>
      <c r="G28" s="645"/>
      <c r="H28" s="639"/>
      <c r="I28" s="639"/>
      <c r="J28" s="640"/>
    </row>
    <row r="29" spans="1:10" s="126" customFormat="1" ht="13.8">
      <c r="A29" s="493"/>
      <c r="B29" s="647"/>
      <c r="C29" s="645"/>
      <c r="D29" s="645"/>
      <c r="E29" s="645"/>
      <c r="F29" s="645"/>
      <c r="G29" s="645"/>
      <c r="H29" s="639"/>
      <c r="I29" s="639"/>
      <c r="J29" s="640"/>
    </row>
    <row r="30" spans="1:10" s="165" customFormat="1">
      <c r="A30" s="162"/>
      <c r="B30" s="163" t="s">
        <v>400</v>
      </c>
      <c r="C30" s="163"/>
      <c r="E30" s="242" t="s">
        <v>380</v>
      </c>
      <c r="I30" s="166" t="s">
        <v>206</v>
      </c>
    </row>
    <row r="31" spans="1:10">
      <c r="A31" s="246"/>
      <c r="B31" s="167" t="s">
        <v>381</v>
      </c>
      <c r="C31" s="169"/>
      <c r="E31" s="248" t="s">
        <v>381</v>
      </c>
      <c r="I31" s="170" t="s">
        <v>102</v>
      </c>
    </row>
    <row r="32" spans="1:10" s="84" customFormat="1">
      <c r="B32" s="199"/>
      <c r="C32" s="199"/>
      <c r="D32" s="199"/>
      <c r="E32" s="199"/>
      <c r="F32" s="187"/>
    </row>
  </sheetData>
  <mergeCells count="3">
    <mergeCell ref="B17:I17"/>
    <mergeCell ref="B20:I20"/>
    <mergeCell ref="B23:I23"/>
  </mergeCells>
  <hyperlinks>
    <hyperlink ref="I5" location="Indice!A1" display="Índice" xr:uid="{810B48CF-C622-4359-BD8E-551FFB33B1AA}"/>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2352-87C8-49B9-A2D3-7353EE363505}">
  <sheetPr>
    <tabColor theme="2" tint="-0.499984740745262"/>
  </sheetPr>
  <dimension ref="A1:J157"/>
  <sheetViews>
    <sheetView showGridLines="0" tabSelected="1" zoomScale="80" zoomScaleNormal="80" workbookViewId="0">
      <pane ySplit="9" topLeftCell="A126" activePane="bottomLeft" state="frozen"/>
      <selection pane="bottomLeft" activeCell="J133" sqref="J133"/>
    </sheetView>
  </sheetViews>
  <sheetFormatPr baseColWidth="10" defaultColWidth="8.6640625" defaultRowHeight="13.2"/>
  <cols>
    <col min="1" max="1" width="2.44140625" style="126" customWidth="1"/>
    <col min="2" max="2" width="31.44140625" style="126" customWidth="1"/>
    <col min="3" max="3" width="35.5546875" style="126" customWidth="1"/>
    <col min="4" max="4" width="27.33203125" style="126" customWidth="1"/>
    <col min="5" max="5" width="18.6640625" style="126" bestFit="1" customWidth="1"/>
    <col min="6" max="7" width="12.109375" style="126" customWidth="1"/>
    <col min="8" max="8" width="13.6640625" style="126" customWidth="1"/>
    <col min="9" max="9" width="12.109375" style="126" customWidth="1"/>
    <col min="10" max="10" width="16.88671875" style="126" customWidth="1"/>
    <col min="11" max="16384" width="8.6640625" style="126"/>
  </cols>
  <sheetData>
    <row r="1" spans="2:10" s="122" customFormat="1" ht="13.2" customHeight="1">
      <c r="D1" s="123"/>
    </row>
    <row r="2" spans="2:10" s="122" customFormat="1" ht="13.2" customHeight="1">
      <c r="D2" s="123"/>
    </row>
    <row r="3" spans="2:10" s="122" customFormat="1" ht="13.2" customHeight="1">
      <c r="D3" s="123"/>
    </row>
    <row r="4" spans="2:10" s="124" customFormat="1" ht="13.2" customHeight="1" thickBot="1">
      <c r="D4" s="125"/>
    </row>
    <row r="5" spans="2:10" ht="13.8" thickTop="1">
      <c r="J5" s="83" t="s">
        <v>228</v>
      </c>
    </row>
    <row r="7" spans="2:10" s="127" customFormat="1" ht="16.5" customHeight="1">
      <c r="B7" s="659" t="s">
        <v>374</v>
      </c>
      <c r="C7" s="659"/>
      <c r="D7" s="659"/>
      <c r="E7" s="659"/>
      <c r="F7" s="659"/>
      <c r="G7" s="659"/>
      <c r="H7" s="659"/>
      <c r="I7" s="659"/>
    </row>
    <row r="8" spans="2:10" s="128" customFormat="1" ht="16.5" customHeight="1">
      <c r="B8" s="660" t="s">
        <v>175</v>
      </c>
      <c r="C8" s="660"/>
      <c r="D8" s="660"/>
      <c r="E8" s="660"/>
      <c r="F8" s="660"/>
      <c r="G8" s="660"/>
      <c r="H8" s="660"/>
      <c r="I8" s="660"/>
    </row>
    <row r="9" spans="2:10" s="128" customFormat="1" ht="16.5" customHeight="1">
      <c r="B9" s="661" t="s">
        <v>382</v>
      </c>
      <c r="C9" s="661"/>
      <c r="D9" s="661"/>
      <c r="E9" s="661"/>
      <c r="F9" s="661"/>
      <c r="G9" s="661"/>
      <c r="H9" s="661"/>
      <c r="I9" s="661"/>
    </row>
    <row r="10" spans="2:10">
      <c r="B10" s="85"/>
      <c r="C10" s="88"/>
      <c r="D10" s="88"/>
      <c r="E10" s="88"/>
      <c r="F10" s="88"/>
      <c r="G10" s="88"/>
      <c r="H10" s="88"/>
      <c r="I10" s="88"/>
    </row>
    <row r="11" spans="2:10">
      <c r="B11" s="86" t="s">
        <v>176</v>
      </c>
      <c r="C11" s="88"/>
      <c r="D11" s="88"/>
      <c r="E11" s="88"/>
      <c r="F11" s="88"/>
      <c r="G11" s="88"/>
      <c r="H11" s="88"/>
      <c r="I11" s="88"/>
    </row>
    <row r="12" spans="2:10">
      <c r="B12" s="85"/>
      <c r="C12" s="88"/>
      <c r="D12" s="88"/>
      <c r="E12" s="88"/>
      <c r="F12" s="88"/>
      <c r="G12" s="88"/>
      <c r="H12" s="88"/>
      <c r="I12" s="88"/>
    </row>
    <row r="13" spans="2:10">
      <c r="B13" s="87" t="s">
        <v>177</v>
      </c>
      <c r="C13" s="88" t="s">
        <v>375</v>
      </c>
      <c r="D13" s="88"/>
      <c r="E13" s="88"/>
      <c r="F13" s="88"/>
      <c r="G13" s="88"/>
      <c r="H13" s="88"/>
      <c r="I13" s="88"/>
    </row>
    <row r="14" spans="2:10">
      <c r="B14" s="87" t="s">
        <v>178</v>
      </c>
      <c r="C14" s="88" t="s">
        <v>383</v>
      </c>
      <c r="D14" s="88"/>
      <c r="E14" s="88"/>
      <c r="F14" s="88"/>
      <c r="G14" s="88"/>
      <c r="H14" s="88"/>
      <c r="I14" s="88"/>
    </row>
    <row r="15" spans="2:10">
      <c r="B15" s="87" t="s">
        <v>179</v>
      </c>
      <c r="C15" s="88" t="s">
        <v>384</v>
      </c>
      <c r="D15" s="88"/>
      <c r="E15" s="88"/>
      <c r="F15" s="88"/>
      <c r="G15" s="88"/>
      <c r="H15" s="88"/>
      <c r="I15" s="88"/>
    </row>
    <row r="16" spans="2:10">
      <c r="B16" s="87" t="s">
        <v>180</v>
      </c>
      <c r="C16" s="88" t="s">
        <v>385</v>
      </c>
      <c r="D16" s="88"/>
      <c r="E16" s="88"/>
      <c r="F16" s="88"/>
      <c r="G16" s="88"/>
      <c r="H16" s="88"/>
      <c r="I16" s="88"/>
    </row>
    <row r="17" spans="2:9">
      <c r="B17" s="87" t="s">
        <v>181</v>
      </c>
      <c r="C17" s="89" t="s">
        <v>386</v>
      </c>
      <c r="D17" s="88"/>
      <c r="E17" s="88"/>
      <c r="F17" s="88"/>
      <c r="G17" s="88"/>
      <c r="H17" s="88"/>
      <c r="I17" s="88"/>
    </row>
    <row r="18" spans="2:9">
      <c r="B18" s="87" t="s">
        <v>182</v>
      </c>
      <c r="C18" s="89" t="s">
        <v>387</v>
      </c>
      <c r="D18" s="88"/>
      <c r="E18" s="88"/>
      <c r="F18" s="88"/>
      <c r="G18" s="88"/>
      <c r="H18" s="88"/>
      <c r="I18" s="88"/>
    </row>
    <row r="19" spans="2:9">
      <c r="B19" s="87" t="s">
        <v>183</v>
      </c>
      <c r="C19" s="88" t="s">
        <v>384</v>
      </c>
      <c r="D19" s="88"/>
      <c r="E19" s="88"/>
      <c r="F19" s="88"/>
      <c r="G19" s="88"/>
      <c r="H19" s="88"/>
      <c r="I19" s="88"/>
    </row>
    <row r="20" spans="2:9" ht="17.399999999999999" customHeight="1">
      <c r="B20" s="85"/>
      <c r="C20" s="88"/>
      <c r="D20" s="88"/>
      <c r="E20" s="88"/>
      <c r="F20" s="88"/>
      <c r="G20" s="88"/>
      <c r="H20" s="88"/>
      <c r="I20" s="88"/>
    </row>
    <row r="21" spans="2:9">
      <c r="B21" s="86" t="s">
        <v>184</v>
      </c>
      <c r="C21" s="88"/>
      <c r="D21" s="88"/>
      <c r="E21" s="88"/>
      <c r="F21" s="88"/>
      <c r="G21" s="88"/>
      <c r="H21" s="88"/>
      <c r="I21" s="88"/>
    </row>
    <row r="22" spans="2:9">
      <c r="B22" s="85"/>
      <c r="C22" s="88"/>
      <c r="D22" s="88"/>
      <c r="E22" s="88"/>
      <c r="F22" s="88"/>
      <c r="G22" s="88"/>
      <c r="H22" s="88"/>
      <c r="I22" s="88"/>
    </row>
    <row r="23" spans="2:9">
      <c r="B23" s="87" t="s">
        <v>185</v>
      </c>
      <c r="C23" s="88" t="s">
        <v>388</v>
      </c>
      <c r="D23" s="88"/>
      <c r="E23" s="88"/>
      <c r="F23" s="88"/>
      <c r="G23" s="88"/>
      <c r="H23" s="88"/>
      <c r="I23" s="88"/>
    </row>
    <row r="24" spans="2:9">
      <c r="B24" s="87" t="s">
        <v>186</v>
      </c>
      <c r="C24" s="88" t="s">
        <v>389</v>
      </c>
      <c r="D24" s="88"/>
      <c r="E24" s="88"/>
      <c r="F24" s="88"/>
      <c r="G24" s="88"/>
      <c r="H24" s="88"/>
      <c r="I24" s="88"/>
    </row>
    <row r="25" spans="2:9">
      <c r="B25" s="87" t="s">
        <v>187</v>
      </c>
      <c r="C25" s="88" t="s">
        <v>119</v>
      </c>
      <c r="D25" s="88"/>
      <c r="E25" s="88"/>
      <c r="F25" s="88"/>
      <c r="G25" s="88"/>
      <c r="H25" s="88"/>
      <c r="I25" s="88"/>
    </row>
    <row r="26" spans="2:9">
      <c r="B26" s="87" t="s">
        <v>185</v>
      </c>
      <c r="C26" s="88" t="s">
        <v>119</v>
      </c>
      <c r="D26" s="88"/>
      <c r="E26" s="88"/>
      <c r="F26" s="88"/>
      <c r="G26" s="88"/>
      <c r="H26" s="88"/>
      <c r="I26" s="88"/>
    </row>
    <row r="27" spans="2:9">
      <c r="B27" s="87" t="s">
        <v>186</v>
      </c>
      <c r="C27" s="88" t="s">
        <v>119</v>
      </c>
    </row>
    <row r="28" spans="2:9" ht="16.95" customHeight="1"/>
    <row r="29" spans="2:9">
      <c r="B29" s="90" t="s">
        <v>188</v>
      </c>
    </row>
    <row r="31" spans="2:9">
      <c r="B31" s="107" t="s">
        <v>189</v>
      </c>
      <c r="C31" s="108" t="s">
        <v>190</v>
      </c>
    </row>
    <row r="32" spans="2:9">
      <c r="B32" s="97" t="s">
        <v>390</v>
      </c>
      <c r="C32" s="98" t="s">
        <v>391</v>
      </c>
    </row>
    <row r="33" spans="2:4">
      <c r="B33" s="97"/>
      <c r="C33" s="98" t="s">
        <v>392</v>
      </c>
    </row>
    <row r="34" spans="2:4" ht="15.75" customHeight="1">
      <c r="B34" s="99" t="s">
        <v>191</v>
      </c>
      <c r="C34" s="100"/>
    </row>
    <row r="35" spans="2:4">
      <c r="B35" s="101" t="s">
        <v>46</v>
      </c>
      <c r="C35" s="98" t="s">
        <v>379</v>
      </c>
    </row>
    <row r="36" spans="2:4">
      <c r="B36" s="101"/>
      <c r="C36" s="98"/>
    </row>
    <row r="37" spans="2:4">
      <c r="B37" s="102" t="s">
        <v>393</v>
      </c>
      <c r="C37" s="98" t="s">
        <v>400</v>
      </c>
    </row>
    <row r="38" spans="2:4">
      <c r="B38" s="102"/>
      <c r="C38" s="98" t="s">
        <v>401</v>
      </c>
    </row>
    <row r="39" spans="2:4">
      <c r="B39" s="102"/>
      <c r="C39" s="98" t="s">
        <v>402</v>
      </c>
    </row>
    <row r="40" spans="2:4">
      <c r="B40" s="102"/>
      <c r="C40" s="98" t="s">
        <v>380</v>
      </c>
    </row>
    <row r="41" spans="2:4">
      <c r="B41" s="102"/>
      <c r="C41" s="98"/>
    </row>
    <row r="42" spans="2:4">
      <c r="B42" s="101" t="s">
        <v>394</v>
      </c>
      <c r="C42" s="98" t="s">
        <v>395</v>
      </c>
    </row>
    <row r="43" spans="2:4">
      <c r="B43" s="103" t="s">
        <v>396</v>
      </c>
      <c r="C43" s="98" t="s">
        <v>397</v>
      </c>
    </row>
    <row r="44" spans="2:4" ht="15.75" customHeight="1">
      <c r="B44" s="103"/>
      <c r="C44" s="98"/>
    </row>
    <row r="45" spans="2:4">
      <c r="B45" s="104" t="s">
        <v>398</v>
      </c>
      <c r="C45" s="100"/>
    </row>
    <row r="46" spans="2:4">
      <c r="B46" s="120" t="s">
        <v>403</v>
      </c>
      <c r="C46" s="121" t="s">
        <v>379</v>
      </c>
    </row>
    <row r="47" spans="2:4">
      <c r="B47" s="105" t="s">
        <v>399</v>
      </c>
      <c r="C47" s="106" t="s">
        <v>400</v>
      </c>
    </row>
    <row r="48" spans="2:4">
      <c r="B48" s="96"/>
      <c r="C48" s="96"/>
      <c r="D48" s="96"/>
    </row>
    <row r="49" spans="2:10">
      <c r="B49" s="96"/>
      <c r="C49" s="96"/>
      <c r="D49" s="96"/>
    </row>
    <row r="50" spans="2:10">
      <c r="B50" s="96"/>
      <c r="C50" s="96"/>
      <c r="D50" s="96"/>
    </row>
    <row r="51" spans="2:10">
      <c r="B51" s="85" t="s">
        <v>192</v>
      </c>
    </row>
    <row r="53" spans="2:10">
      <c r="B53" s="91" t="s">
        <v>404</v>
      </c>
    </row>
    <row r="56" spans="2:10">
      <c r="B56" s="92" t="s">
        <v>193</v>
      </c>
      <c r="C56" s="93">
        <v>9000000000</v>
      </c>
    </row>
    <row r="57" spans="2:10">
      <c r="B57" s="92" t="s">
        <v>194</v>
      </c>
      <c r="C57" s="93">
        <v>9000000000</v>
      </c>
    </row>
    <row r="58" spans="2:10">
      <c r="B58" s="92" t="s">
        <v>126</v>
      </c>
      <c r="C58" s="93">
        <v>9000000000</v>
      </c>
    </row>
    <row r="59" spans="2:10">
      <c r="B59" s="92" t="s">
        <v>195</v>
      </c>
      <c r="C59" s="93">
        <v>1000000</v>
      </c>
    </row>
    <row r="62" spans="2:10">
      <c r="B62" s="653" t="s">
        <v>154</v>
      </c>
      <c r="C62" s="653"/>
      <c r="D62" s="653"/>
      <c r="E62" s="653"/>
      <c r="F62" s="653"/>
      <c r="G62" s="653"/>
      <c r="H62" s="653"/>
      <c r="I62" s="653"/>
      <c r="J62" s="653"/>
    </row>
    <row r="63" spans="2:10" ht="39.6">
      <c r="B63" s="109" t="s">
        <v>196</v>
      </c>
      <c r="C63" s="654" t="s">
        <v>174</v>
      </c>
      <c r="D63" s="655"/>
      <c r="E63" s="109" t="s">
        <v>197</v>
      </c>
      <c r="F63" s="109" t="s">
        <v>198</v>
      </c>
      <c r="G63" s="109" t="s">
        <v>117</v>
      </c>
      <c r="H63" s="109" t="s">
        <v>199</v>
      </c>
      <c r="I63" s="109" t="s">
        <v>118</v>
      </c>
      <c r="J63" s="109" t="s">
        <v>200</v>
      </c>
    </row>
    <row r="64" spans="2:10" s="129" customFormat="1" ht="15" customHeight="1">
      <c r="B64" s="110">
        <v>1</v>
      </c>
      <c r="C64" s="656" t="s">
        <v>405</v>
      </c>
      <c r="D64" s="657"/>
      <c r="E64" s="111">
        <v>8999</v>
      </c>
      <c r="F64" s="111">
        <v>8999</v>
      </c>
      <c r="G64" s="110" t="s">
        <v>201</v>
      </c>
      <c r="H64" s="111">
        <v>8999</v>
      </c>
      <c r="I64" s="112">
        <v>8999000000</v>
      </c>
      <c r="J64" s="113">
        <v>0.99988888888888894</v>
      </c>
    </row>
    <row r="65" spans="2:10" s="129" customFormat="1" ht="15" customHeight="1">
      <c r="B65" s="110">
        <v>2</v>
      </c>
      <c r="C65" s="656" t="s">
        <v>406</v>
      </c>
      <c r="D65" s="657"/>
      <c r="E65" s="111">
        <v>1</v>
      </c>
      <c r="F65" s="111">
        <v>1</v>
      </c>
      <c r="G65" s="110" t="s">
        <v>201</v>
      </c>
      <c r="H65" s="111">
        <v>1</v>
      </c>
      <c r="I65" s="112">
        <v>1000000</v>
      </c>
      <c r="J65" s="113">
        <v>1.1111111111111112E-4</v>
      </c>
    </row>
    <row r="66" spans="2:10">
      <c r="B66" s="130"/>
      <c r="C66" s="130"/>
      <c r="D66" s="130"/>
      <c r="E66" s="130"/>
      <c r="F66" s="130"/>
      <c r="G66" s="130"/>
      <c r="H66" s="130"/>
      <c r="I66" s="131"/>
      <c r="J66" s="130"/>
    </row>
    <row r="67" spans="2:10">
      <c r="B67" s="130"/>
      <c r="C67" s="130"/>
      <c r="D67" s="130"/>
      <c r="E67" s="130"/>
      <c r="F67" s="130"/>
      <c r="G67" s="130"/>
      <c r="H67" s="130"/>
      <c r="I67" s="131"/>
      <c r="J67" s="130"/>
    </row>
    <row r="68" spans="2:10">
      <c r="B68" s="653" t="s">
        <v>202</v>
      </c>
      <c r="C68" s="653"/>
      <c r="D68" s="653"/>
      <c r="E68" s="653"/>
      <c r="F68" s="653"/>
      <c r="G68" s="653"/>
      <c r="H68" s="653"/>
      <c r="I68" s="653"/>
      <c r="J68" s="653"/>
    </row>
    <row r="69" spans="2:10" ht="39.6">
      <c r="B69" s="109" t="s">
        <v>196</v>
      </c>
      <c r="C69" s="654" t="s">
        <v>174</v>
      </c>
      <c r="D69" s="655"/>
      <c r="E69" s="109" t="s">
        <v>197</v>
      </c>
      <c r="F69" s="109" t="s">
        <v>198</v>
      </c>
      <c r="G69" s="109" t="s">
        <v>117</v>
      </c>
      <c r="H69" s="109" t="s">
        <v>199</v>
      </c>
      <c r="I69" s="109" t="s">
        <v>118</v>
      </c>
      <c r="J69" s="109" t="s">
        <v>203</v>
      </c>
    </row>
    <row r="70" spans="2:10" s="129" customFormat="1" ht="15" customHeight="1">
      <c r="B70" s="110">
        <v>1</v>
      </c>
      <c r="C70" s="656" t="s">
        <v>405</v>
      </c>
      <c r="D70" s="657"/>
      <c r="E70" s="111">
        <v>8999</v>
      </c>
      <c r="F70" s="111">
        <v>8999</v>
      </c>
      <c r="G70" s="110" t="s">
        <v>201</v>
      </c>
      <c r="H70" s="111">
        <v>8999</v>
      </c>
      <c r="I70" s="112">
        <v>8999000000</v>
      </c>
      <c r="J70" s="113">
        <v>0.99988888888888894</v>
      </c>
    </row>
    <row r="71" spans="2:10" s="129" customFormat="1" ht="15" customHeight="1">
      <c r="B71" s="110">
        <v>2</v>
      </c>
      <c r="C71" s="656" t="s">
        <v>406</v>
      </c>
      <c r="D71" s="657"/>
      <c r="E71" s="111">
        <v>1</v>
      </c>
      <c r="F71" s="111">
        <v>1</v>
      </c>
      <c r="G71" s="110" t="s">
        <v>201</v>
      </c>
      <c r="H71" s="111">
        <v>1</v>
      </c>
      <c r="I71" s="112">
        <v>1000000</v>
      </c>
      <c r="J71" s="113">
        <v>1.1111111111111112E-4</v>
      </c>
    </row>
    <row r="72" spans="2:10" s="129" customFormat="1" ht="11.4"/>
    <row r="73" spans="2:10" s="129" customFormat="1" ht="11.4"/>
    <row r="74" spans="2:10" s="130" customFormat="1" ht="13.8" thickBot="1">
      <c r="B74" s="658" t="s">
        <v>407</v>
      </c>
      <c r="C74" s="658"/>
      <c r="D74" s="658"/>
      <c r="E74" s="658"/>
      <c r="F74" s="658"/>
      <c r="G74" s="658"/>
      <c r="H74" s="658"/>
      <c r="I74" s="658"/>
      <c r="J74" s="658"/>
    </row>
    <row r="75" spans="2:10" s="130" customFormat="1">
      <c r="B75" s="132" t="s">
        <v>408</v>
      </c>
      <c r="C75" s="133"/>
      <c r="D75" s="133"/>
      <c r="E75" s="133"/>
      <c r="F75" s="133"/>
      <c r="G75" s="133"/>
      <c r="H75" s="133"/>
      <c r="I75" s="133"/>
      <c r="J75" s="134" t="s">
        <v>409</v>
      </c>
    </row>
    <row r="76" spans="2:10" s="130" customFormat="1">
      <c r="B76" s="135" t="s">
        <v>410</v>
      </c>
      <c r="C76" s="136"/>
      <c r="D76" s="136"/>
      <c r="E76" s="136"/>
      <c r="F76" s="136"/>
      <c r="G76" s="136"/>
      <c r="H76" s="136"/>
      <c r="I76" s="136"/>
      <c r="J76" s="137">
        <v>0.99990000000000001</v>
      </c>
    </row>
    <row r="77" spans="2:10" s="130" customFormat="1" ht="13.8" thickBot="1">
      <c r="B77" s="138"/>
      <c r="C77" s="139"/>
      <c r="D77" s="139"/>
      <c r="E77" s="139"/>
      <c r="F77" s="139"/>
      <c r="G77" s="139"/>
      <c r="H77" s="139"/>
      <c r="I77" s="139"/>
      <c r="J77" s="140"/>
    </row>
    <row r="78" spans="2:10" s="130" customFormat="1" ht="13.8" thickBot="1">
      <c r="B78" s="141" t="s">
        <v>411</v>
      </c>
      <c r="C78" s="142"/>
      <c r="D78" s="142"/>
      <c r="E78" s="142"/>
      <c r="F78" s="142"/>
      <c r="G78" s="142"/>
      <c r="H78" s="142"/>
      <c r="I78" s="142"/>
      <c r="J78" s="143"/>
    </row>
    <row r="79" spans="2:10" s="130" customFormat="1">
      <c r="B79" s="144"/>
      <c r="C79" s="145" t="s">
        <v>412</v>
      </c>
      <c r="D79" s="146"/>
      <c r="E79" s="146"/>
      <c r="F79" s="146"/>
      <c r="G79" s="146"/>
      <c r="H79" s="146"/>
      <c r="I79" s="146"/>
      <c r="J79" s="147">
        <v>1</v>
      </c>
    </row>
    <row r="80" spans="2:10" s="130" customFormat="1" ht="13.8" thickBot="1">
      <c r="B80" s="148"/>
      <c r="C80" s="149"/>
      <c r="D80" s="149"/>
      <c r="E80" s="149"/>
      <c r="F80" s="149"/>
      <c r="G80" s="149"/>
      <c r="H80" s="149"/>
      <c r="I80" s="149"/>
      <c r="J80" s="140"/>
    </row>
    <row r="81" spans="2:10" s="130" customFormat="1" ht="13.8" thickBot="1">
      <c r="B81" s="141" t="s">
        <v>413</v>
      </c>
      <c r="C81" s="150"/>
      <c r="D81" s="150"/>
      <c r="E81" s="150"/>
      <c r="F81" s="150"/>
      <c r="G81" s="150"/>
      <c r="H81" s="150"/>
      <c r="I81" s="150"/>
      <c r="J81" s="143"/>
    </row>
    <row r="82" spans="2:10" s="130" customFormat="1">
      <c r="B82" s="151"/>
      <c r="C82" s="146" t="s">
        <v>414</v>
      </c>
      <c r="D82" s="146"/>
      <c r="E82" s="146"/>
      <c r="F82" s="146"/>
      <c r="G82" s="146"/>
      <c r="H82" s="146"/>
      <c r="I82" s="146"/>
      <c r="J82" s="147">
        <v>1</v>
      </c>
    </row>
    <row r="83" spans="2:10" s="130" customFormat="1" ht="13.8" thickBot="1">
      <c r="B83" s="148"/>
      <c r="C83" s="149"/>
      <c r="D83" s="149"/>
      <c r="E83" s="149"/>
      <c r="F83" s="149"/>
      <c r="G83" s="149"/>
      <c r="H83" s="149"/>
      <c r="I83" s="149"/>
      <c r="J83" s="140"/>
    </row>
    <row r="84" spans="2:10" s="130" customFormat="1" ht="13.8" thickBot="1">
      <c r="B84" s="152" t="s">
        <v>415</v>
      </c>
      <c r="C84" s="150"/>
      <c r="D84" s="150"/>
      <c r="E84" s="150"/>
      <c r="F84" s="150"/>
      <c r="G84" s="150"/>
      <c r="H84" s="150"/>
      <c r="I84" s="150"/>
      <c r="J84" s="143"/>
    </row>
    <row r="85" spans="2:10" s="130" customFormat="1">
      <c r="B85" s="151"/>
      <c r="C85" s="146" t="s">
        <v>416</v>
      </c>
      <c r="D85" s="146"/>
      <c r="E85" s="146"/>
      <c r="F85" s="146"/>
      <c r="G85" s="146"/>
      <c r="H85" s="146"/>
      <c r="I85" s="146"/>
      <c r="J85" s="147">
        <v>0.26150000000000001</v>
      </c>
    </row>
    <row r="86" spans="2:10" s="130" customFormat="1">
      <c r="B86" s="153"/>
      <c r="C86" s="154" t="s">
        <v>417</v>
      </c>
      <c r="D86" s="154"/>
      <c r="E86" s="154"/>
      <c r="F86" s="154"/>
      <c r="G86" s="154"/>
      <c r="H86" s="154"/>
      <c r="I86" s="154"/>
      <c r="J86" s="137">
        <v>0.1983</v>
      </c>
    </row>
    <row r="87" spans="2:10" s="130" customFormat="1">
      <c r="B87" s="153"/>
      <c r="C87" s="154" t="s">
        <v>418</v>
      </c>
      <c r="D87" s="154"/>
      <c r="E87" s="154"/>
      <c r="F87" s="154"/>
      <c r="G87" s="154"/>
      <c r="H87" s="154"/>
      <c r="I87" s="154"/>
      <c r="J87" s="137">
        <v>0.52290000000000003</v>
      </c>
    </row>
    <row r="88" spans="2:10" s="130" customFormat="1" ht="13.8" thickBot="1">
      <c r="B88" s="148"/>
      <c r="C88" s="149"/>
      <c r="D88" s="149"/>
      <c r="E88" s="149"/>
      <c r="F88" s="149"/>
      <c r="G88" s="149"/>
      <c r="H88" s="149"/>
      <c r="I88" s="149"/>
      <c r="J88" s="140"/>
    </row>
    <row r="89" spans="2:10" s="130" customFormat="1" ht="13.8" thickBot="1">
      <c r="B89" s="152" t="s">
        <v>419</v>
      </c>
      <c r="C89" s="150"/>
      <c r="D89" s="150"/>
      <c r="E89" s="150"/>
      <c r="F89" s="150"/>
      <c r="G89" s="150"/>
      <c r="H89" s="150"/>
      <c r="I89" s="150"/>
      <c r="J89" s="143"/>
    </row>
    <row r="90" spans="2:10" s="130" customFormat="1">
      <c r="B90" s="151"/>
      <c r="C90" s="146" t="s">
        <v>417</v>
      </c>
      <c r="D90" s="146"/>
      <c r="E90" s="146"/>
      <c r="F90" s="146"/>
      <c r="G90" s="146"/>
      <c r="H90" s="146"/>
      <c r="I90" s="146"/>
      <c r="J90" s="147">
        <v>0.6653</v>
      </c>
    </row>
    <row r="91" spans="2:10" s="130" customFormat="1">
      <c r="B91" s="153"/>
      <c r="C91" s="154" t="s">
        <v>420</v>
      </c>
      <c r="D91" s="154"/>
      <c r="E91" s="154"/>
      <c r="F91" s="154"/>
      <c r="G91" s="154"/>
      <c r="H91" s="154"/>
      <c r="I91" s="154"/>
      <c r="J91" s="137">
        <v>0.33460000000000001</v>
      </c>
    </row>
    <row r="92" spans="2:10" s="130" customFormat="1" ht="13.8" thickBot="1">
      <c r="B92" s="148"/>
      <c r="C92" s="149"/>
      <c r="D92" s="149"/>
      <c r="E92" s="149"/>
      <c r="F92" s="149"/>
      <c r="G92" s="149"/>
      <c r="H92" s="149"/>
      <c r="I92" s="149"/>
      <c r="J92" s="140"/>
    </row>
    <row r="93" spans="2:10" s="130" customFormat="1" ht="13.8" thickBot="1">
      <c r="B93" s="152" t="s">
        <v>421</v>
      </c>
      <c r="C93" s="150"/>
      <c r="D93" s="150"/>
      <c r="E93" s="150"/>
      <c r="F93" s="150"/>
      <c r="G93" s="150"/>
      <c r="H93" s="150"/>
      <c r="I93" s="150"/>
      <c r="J93" s="143"/>
    </row>
    <row r="94" spans="2:10" s="130" customFormat="1">
      <c r="B94" s="151"/>
      <c r="C94" s="146" t="s">
        <v>422</v>
      </c>
      <c r="D94" s="146"/>
      <c r="E94" s="146"/>
      <c r="F94" s="146"/>
      <c r="G94" s="146"/>
      <c r="H94" s="146"/>
      <c r="I94" s="146"/>
      <c r="J94" s="147">
        <v>0.25</v>
      </c>
    </row>
    <row r="95" spans="2:10" s="130" customFormat="1">
      <c r="B95" s="153"/>
      <c r="C95" s="154" t="s">
        <v>423</v>
      </c>
      <c r="D95" s="154"/>
      <c r="E95" s="154"/>
      <c r="F95" s="154"/>
      <c r="G95" s="154"/>
      <c r="H95" s="154"/>
      <c r="I95" s="154"/>
      <c r="J95" s="137">
        <v>0.25</v>
      </c>
    </row>
    <row r="96" spans="2:10" s="130" customFormat="1">
      <c r="B96" s="153"/>
      <c r="C96" s="154" t="s">
        <v>424</v>
      </c>
      <c r="D96" s="154"/>
      <c r="E96" s="154"/>
      <c r="F96" s="154"/>
      <c r="G96" s="154"/>
      <c r="H96" s="154"/>
      <c r="I96" s="154"/>
      <c r="J96" s="137">
        <v>0.25</v>
      </c>
    </row>
    <row r="97" spans="2:10" s="130" customFormat="1">
      <c r="B97" s="153"/>
      <c r="C97" s="154" t="s">
        <v>425</v>
      </c>
      <c r="D97" s="154"/>
      <c r="E97" s="154"/>
      <c r="F97" s="154"/>
      <c r="G97" s="154"/>
      <c r="H97" s="154"/>
      <c r="I97" s="154"/>
      <c r="J97" s="137">
        <v>0.25</v>
      </c>
    </row>
    <row r="98" spans="2:10" s="130" customFormat="1" ht="13.8" thickBot="1">
      <c r="B98" s="148"/>
      <c r="C98" s="149"/>
      <c r="D98" s="149"/>
      <c r="E98" s="149"/>
      <c r="F98" s="149"/>
      <c r="G98" s="149"/>
      <c r="H98" s="149"/>
      <c r="I98" s="149"/>
      <c r="J98" s="140"/>
    </row>
    <row r="99" spans="2:10" s="130" customFormat="1" ht="13.8" thickBot="1">
      <c r="B99" s="152" t="s">
        <v>426</v>
      </c>
      <c r="C99" s="150"/>
      <c r="D99" s="150"/>
      <c r="E99" s="150"/>
      <c r="F99" s="150"/>
      <c r="G99" s="150"/>
      <c r="H99" s="150"/>
      <c r="I99" s="150"/>
      <c r="J99" s="143"/>
    </row>
    <row r="100" spans="2:10" s="130" customFormat="1">
      <c r="B100" s="151"/>
      <c r="C100" s="146" t="s">
        <v>427</v>
      </c>
      <c r="D100" s="146"/>
      <c r="E100" s="146"/>
      <c r="F100" s="146"/>
      <c r="G100" s="146"/>
      <c r="H100" s="146"/>
      <c r="I100" s="146"/>
      <c r="J100" s="147">
        <v>0.33939999999999998</v>
      </c>
    </row>
    <row r="101" spans="2:10" s="130" customFormat="1" ht="13.8" thickBot="1">
      <c r="B101" s="155"/>
      <c r="C101" s="156" t="s">
        <v>418</v>
      </c>
      <c r="D101" s="156"/>
      <c r="E101" s="156"/>
      <c r="F101" s="156"/>
      <c r="G101" s="156"/>
      <c r="H101" s="156"/>
      <c r="I101" s="156"/>
      <c r="J101" s="157">
        <v>0.66059999999999997</v>
      </c>
    </row>
    <row r="102" spans="2:10" s="129" customFormat="1" ht="12">
      <c r="B102" s="158"/>
      <c r="C102" s="129" t="s">
        <v>428</v>
      </c>
    </row>
    <row r="103" spans="2:10" s="129" customFormat="1" ht="11.4"/>
    <row r="104" spans="2:10">
      <c r="B104" s="94" t="s">
        <v>377</v>
      </c>
    </row>
    <row r="106" spans="2:10">
      <c r="B106" s="94" t="s">
        <v>429</v>
      </c>
    </row>
    <row r="107" spans="2:10">
      <c r="B107" s="94" t="s">
        <v>430</v>
      </c>
    </row>
    <row r="110" spans="2:10">
      <c r="B110" s="94" t="s">
        <v>204</v>
      </c>
    </row>
    <row r="112" spans="2:10">
      <c r="B112" s="130"/>
      <c r="C112" s="130"/>
      <c r="D112" s="130"/>
    </row>
    <row r="113" spans="2:4">
      <c r="B113" s="651" t="s">
        <v>431</v>
      </c>
      <c r="C113" s="652"/>
      <c r="D113" s="109" t="s">
        <v>437</v>
      </c>
    </row>
    <row r="114" spans="2:4" s="159" customFormat="1" ht="15" customHeight="1">
      <c r="B114" s="114" t="s">
        <v>391</v>
      </c>
      <c r="C114" s="115"/>
      <c r="D114" s="173" t="s">
        <v>441</v>
      </c>
    </row>
    <row r="115" spans="2:4" s="159" customFormat="1" ht="15" customHeight="1">
      <c r="B115" s="116" t="s">
        <v>392</v>
      </c>
      <c r="C115" s="117"/>
      <c r="D115" s="174" t="s">
        <v>441</v>
      </c>
    </row>
    <row r="116" spans="2:4" s="159" customFormat="1" ht="15" customHeight="1">
      <c r="B116" s="116" t="s">
        <v>400</v>
      </c>
      <c r="C116" s="117"/>
      <c r="D116" s="174" t="s">
        <v>381</v>
      </c>
    </row>
    <row r="117" spans="2:4" s="159" customFormat="1" ht="15" customHeight="1">
      <c r="B117" s="116" t="s">
        <v>401</v>
      </c>
      <c r="C117" s="117"/>
      <c r="D117" s="174" t="s">
        <v>381</v>
      </c>
    </row>
    <row r="118" spans="2:4" s="159" customFormat="1" ht="15" customHeight="1">
      <c r="B118" s="116" t="s">
        <v>402</v>
      </c>
      <c r="C118" s="117"/>
      <c r="D118" s="117" t="s">
        <v>381</v>
      </c>
    </row>
    <row r="119" spans="2:4" s="159" customFormat="1" ht="15" customHeight="1">
      <c r="B119" s="116" t="s">
        <v>380</v>
      </c>
      <c r="C119" s="117"/>
      <c r="D119" s="117" t="s">
        <v>381</v>
      </c>
    </row>
    <row r="120" spans="2:4" s="159" customFormat="1" ht="15" customHeight="1">
      <c r="B120" s="171" t="s">
        <v>395</v>
      </c>
      <c r="C120" s="118"/>
      <c r="D120" s="118" t="s">
        <v>394</v>
      </c>
    </row>
    <row r="121" spans="2:4" s="159" customFormat="1" ht="15" customHeight="1">
      <c r="B121" s="171" t="s">
        <v>397</v>
      </c>
      <c r="C121" s="118"/>
      <c r="D121" s="118" t="s">
        <v>396</v>
      </c>
    </row>
    <row r="122" spans="2:4" s="159" customFormat="1" ht="15" customHeight="1">
      <c r="B122" s="171" t="s">
        <v>432</v>
      </c>
      <c r="C122" s="160"/>
      <c r="D122" s="118" t="s">
        <v>174</v>
      </c>
    </row>
    <row r="123" spans="2:4" s="159" customFormat="1" ht="15" customHeight="1">
      <c r="B123" s="171" t="s">
        <v>433</v>
      </c>
      <c r="C123" s="160"/>
      <c r="D123" s="118" t="s">
        <v>174</v>
      </c>
    </row>
    <row r="124" spans="2:4" s="159" customFormat="1" ht="15" customHeight="1">
      <c r="B124" s="171" t="s">
        <v>434</v>
      </c>
      <c r="C124" s="160"/>
      <c r="D124" s="118" t="s">
        <v>435</v>
      </c>
    </row>
    <row r="125" spans="2:4" s="159" customFormat="1" ht="15" customHeight="1">
      <c r="B125" s="171" t="s">
        <v>436</v>
      </c>
      <c r="C125" s="160"/>
      <c r="D125" s="118" t="s">
        <v>435</v>
      </c>
    </row>
    <row r="126" spans="2:4" s="159" customFormat="1" ht="15" customHeight="1">
      <c r="B126" s="172" t="s">
        <v>442</v>
      </c>
      <c r="C126" s="161"/>
      <c r="D126" s="119" t="s">
        <v>435</v>
      </c>
    </row>
    <row r="127" spans="2:4">
      <c r="B127" s="87"/>
    </row>
    <row r="129" spans="1:8">
      <c r="B129" s="87" t="s">
        <v>438</v>
      </c>
      <c r="C129" s="87"/>
    </row>
    <row r="130" spans="1:8">
      <c r="B130" s="87" t="s">
        <v>439</v>
      </c>
      <c r="C130" s="87"/>
    </row>
    <row r="131" spans="1:8">
      <c r="B131" s="94" t="s">
        <v>378</v>
      </c>
      <c r="C131" s="94"/>
    </row>
    <row r="132" spans="1:8">
      <c r="B132" s="87" t="s">
        <v>440</v>
      </c>
      <c r="C132" s="87"/>
    </row>
    <row r="139" spans="1:8" s="165" customFormat="1">
      <c r="A139" s="162"/>
      <c r="B139" s="163" t="s">
        <v>400</v>
      </c>
      <c r="C139" s="163"/>
      <c r="D139" s="164" t="s">
        <v>380</v>
      </c>
      <c r="E139" s="164"/>
      <c r="H139" s="166" t="s">
        <v>206</v>
      </c>
    </row>
    <row r="140" spans="1:8" s="165" customFormat="1">
      <c r="A140" s="162"/>
      <c r="B140" s="167" t="s">
        <v>381</v>
      </c>
      <c r="D140" s="167" t="s">
        <v>381</v>
      </c>
      <c r="E140" s="168"/>
      <c r="H140" s="167" t="s">
        <v>102</v>
      </c>
    </row>
    <row r="151" spans="2:2">
      <c r="B151" s="163"/>
    </row>
    <row r="152" spans="2:2">
      <c r="B152" s="169"/>
    </row>
    <row r="153" spans="2:2">
      <c r="B153" s="169"/>
    </row>
    <row r="154" spans="2:2">
      <c r="B154" s="169"/>
    </row>
    <row r="155" spans="2:2">
      <c r="B155" s="169"/>
    </row>
    <row r="156" spans="2:2">
      <c r="B156" s="170"/>
    </row>
    <row r="157" spans="2:2">
      <c r="B157" s="88"/>
    </row>
  </sheetData>
  <mergeCells count="13">
    <mergeCell ref="C64:D64"/>
    <mergeCell ref="C65:D65"/>
    <mergeCell ref="B7:I7"/>
    <mergeCell ref="B8:I8"/>
    <mergeCell ref="B9:I9"/>
    <mergeCell ref="B62:J62"/>
    <mergeCell ref="C63:D63"/>
    <mergeCell ref="B113:C113"/>
    <mergeCell ref="B68:J68"/>
    <mergeCell ref="C69:D69"/>
    <mergeCell ref="C70:D70"/>
    <mergeCell ref="C71:D71"/>
    <mergeCell ref="B74:J74"/>
  </mergeCells>
  <hyperlinks>
    <hyperlink ref="J5" location="Indice!A1" display="Índice" xr:uid="{33F6651E-0D9C-4F77-90B1-D9E5D8003E16}"/>
    <hyperlink ref="C17" r:id="rId1" xr:uid="{0D423049-5523-42C4-A58A-D04637196653}"/>
  </hyperlinks>
  <pageMargins left="0.75" right="0.75" top="1" bottom="1" header="0.5" footer="0.5"/>
  <pageSetup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ED6D-1604-425F-B563-426C32760CC4}">
  <sheetPr>
    <tabColor theme="2" tint="-0.499984740745262"/>
  </sheetPr>
  <dimension ref="A1:M67"/>
  <sheetViews>
    <sheetView showGridLines="0" zoomScale="90" zoomScaleNormal="90" zoomScaleSheetLayoutView="80" workbookViewId="0">
      <pane ySplit="11" topLeftCell="A54" activePane="bottomLeft" state="frozen"/>
      <selection pane="bottomLeft" activeCell="B70" sqref="B70"/>
    </sheetView>
  </sheetViews>
  <sheetFormatPr baseColWidth="10" defaultColWidth="11.44140625" defaultRowHeight="13.2"/>
  <cols>
    <col min="1" max="1" width="3" style="84" customWidth="1"/>
    <col min="2" max="2" width="41.6640625" style="84" customWidth="1"/>
    <col min="3" max="3" width="22.44140625" style="84" bestFit="1" customWidth="1"/>
    <col min="4" max="5" width="19.5546875" style="84" customWidth="1"/>
    <col min="6" max="6" width="48.109375" style="84" customWidth="1"/>
    <col min="7" max="7" width="18.6640625" style="175" bestFit="1" customWidth="1"/>
    <col min="8" max="8" width="20.44140625" style="84" bestFit="1" customWidth="1"/>
    <col min="9" max="9" width="19.5546875" style="84" customWidth="1"/>
    <col min="10" max="10" width="2.5546875" style="84" customWidth="1"/>
    <col min="11" max="11" width="17.6640625" style="84" customWidth="1"/>
    <col min="12" max="12" width="16.6640625" style="84" customWidth="1"/>
    <col min="13" max="13" width="18.88671875" style="84" bestFit="1" customWidth="1"/>
    <col min="14" max="14" width="13.5546875" style="84" bestFit="1" customWidth="1"/>
    <col min="15" max="16384" width="11.44140625" style="84"/>
  </cols>
  <sheetData>
    <row r="1" spans="2:13" s="122" customFormat="1" ht="13.2" customHeight="1">
      <c r="D1" s="123"/>
    </row>
    <row r="2" spans="2:13" s="122" customFormat="1" ht="13.2" customHeight="1">
      <c r="D2" s="123"/>
    </row>
    <row r="3" spans="2:13" s="122" customFormat="1" ht="13.2" customHeight="1">
      <c r="D3" s="123"/>
    </row>
    <row r="4" spans="2:13" s="124" customFormat="1" ht="13.2" customHeight="1" thickBot="1">
      <c r="D4" s="125"/>
    </row>
    <row r="5" spans="2:13" ht="13.8" thickTop="1">
      <c r="I5" s="83">
        <v>3</v>
      </c>
    </row>
    <row r="6" spans="2:13" s="200" customFormat="1" ht="13.8">
      <c r="B6" s="662" t="s">
        <v>374</v>
      </c>
      <c r="C6" s="662"/>
      <c r="D6" s="662"/>
      <c r="E6" s="662"/>
      <c r="F6" s="662"/>
      <c r="G6" s="662"/>
      <c r="H6" s="662"/>
      <c r="I6" s="662"/>
    </row>
    <row r="7" spans="2:13">
      <c r="B7" s="663" t="s">
        <v>221</v>
      </c>
      <c r="C7" s="663"/>
      <c r="D7" s="663"/>
      <c r="E7" s="663"/>
      <c r="F7" s="663"/>
      <c r="G7" s="663"/>
      <c r="H7" s="663"/>
      <c r="I7" s="663"/>
    </row>
    <row r="8" spans="2:13">
      <c r="B8" s="86" t="s">
        <v>590</v>
      </c>
      <c r="C8" s="86"/>
      <c r="D8" s="86"/>
      <c r="E8" s="86"/>
      <c r="F8" s="86"/>
      <c r="G8" s="86"/>
      <c r="H8" s="86"/>
      <c r="I8" s="86"/>
    </row>
    <row r="9" spans="2:13">
      <c r="B9" s="176" t="s">
        <v>232</v>
      </c>
      <c r="C9" s="177"/>
      <c r="D9" s="177"/>
      <c r="E9" s="177"/>
      <c r="F9" s="177"/>
      <c r="G9" s="177"/>
      <c r="H9" s="177"/>
      <c r="I9" s="177"/>
    </row>
    <row r="11" spans="2:13" ht="18.600000000000001" customHeight="1">
      <c r="B11" s="202" t="s">
        <v>3</v>
      </c>
      <c r="C11" s="203"/>
      <c r="D11" s="204">
        <v>44651</v>
      </c>
      <c r="E11" s="205">
        <v>44561</v>
      </c>
      <c r="F11" s="202" t="s">
        <v>8</v>
      </c>
      <c r="G11" s="227"/>
      <c r="H11" s="204">
        <v>44651</v>
      </c>
      <c r="I11" s="205">
        <v>44561</v>
      </c>
    </row>
    <row r="12" spans="2:13">
      <c r="B12" s="206" t="s">
        <v>4</v>
      </c>
      <c r="C12" s="207"/>
      <c r="D12" s="178"/>
      <c r="E12" s="208"/>
      <c r="F12" s="236" t="s">
        <v>9</v>
      </c>
      <c r="G12" s="228"/>
      <c r="H12" s="229"/>
      <c r="I12" s="230"/>
    </row>
    <row r="13" spans="2:13">
      <c r="B13" s="206" t="s">
        <v>218</v>
      </c>
      <c r="C13" s="209" t="s">
        <v>284</v>
      </c>
      <c r="D13" s="179">
        <v>679770577</v>
      </c>
      <c r="E13" s="210">
        <v>8311710435</v>
      </c>
      <c r="F13" s="238" t="s">
        <v>205</v>
      </c>
      <c r="G13" s="180"/>
      <c r="H13" s="181">
        <v>0</v>
      </c>
      <c r="I13" s="213">
        <v>0</v>
      </c>
    </row>
    <row r="14" spans="2:13">
      <c r="B14" s="211" t="s">
        <v>15</v>
      </c>
      <c r="C14" s="212"/>
      <c r="D14" s="181">
        <v>0</v>
      </c>
      <c r="E14" s="213">
        <v>0</v>
      </c>
      <c r="F14" s="239" t="s">
        <v>263</v>
      </c>
      <c r="G14" s="183" t="s">
        <v>626</v>
      </c>
      <c r="H14" s="181">
        <v>13093220</v>
      </c>
      <c r="I14" s="213">
        <v>0</v>
      </c>
      <c r="L14" s="182"/>
      <c r="M14" s="182"/>
    </row>
    <row r="15" spans="2:13">
      <c r="B15" s="211" t="s">
        <v>16</v>
      </c>
      <c r="C15" s="212"/>
      <c r="D15" s="181">
        <v>679770577</v>
      </c>
      <c r="E15" s="213">
        <v>8311710435</v>
      </c>
      <c r="F15" s="233" t="s">
        <v>269</v>
      </c>
      <c r="G15" s="183" t="s">
        <v>306</v>
      </c>
      <c r="H15" s="181">
        <v>106023658</v>
      </c>
      <c r="I15" s="213">
        <v>64556375</v>
      </c>
      <c r="L15" s="182"/>
      <c r="M15" s="182"/>
    </row>
    <row r="16" spans="2:13">
      <c r="B16" s="211"/>
      <c r="C16" s="212"/>
      <c r="D16" s="181"/>
      <c r="E16" s="213"/>
      <c r="F16" s="239" t="s">
        <v>132</v>
      </c>
      <c r="G16" s="180"/>
      <c r="H16" s="181">
        <v>26921921</v>
      </c>
      <c r="I16" s="213">
        <v>27605573</v>
      </c>
      <c r="L16" s="182"/>
      <c r="M16" s="182"/>
    </row>
    <row r="17" spans="2:13">
      <c r="B17" s="206" t="s">
        <v>63</v>
      </c>
      <c r="C17" s="209" t="s">
        <v>302</v>
      </c>
      <c r="D17" s="179">
        <v>6349403051</v>
      </c>
      <c r="E17" s="210">
        <v>0</v>
      </c>
      <c r="F17" s="239"/>
      <c r="G17" s="180"/>
      <c r="H17" s="184"/>
      <c r="I17" s="213"/>
      <c r="M17" s="182"/>
    </row>
    <row r="18" spans="2:13">
      <c r="B18" s="211" t="s">
        <v>258</v>
      </c>
      <c r="C18" s="212"/>
      <c r="D18" s="181">
        <v>0</v>
      </c>
      <c r="E18" s="213">
        <v>0</v>
      </c>
      <c r="F18" s="238"/>
      <c r="G18" s="185"/>
      <c r="H18" s="181"/>
      <c r="I18" s="213"/>
    </row>
    <row r="19" spans="2:13">
      <c r="B19" s="211" t="s">
        <v>259</v>
      </c>
      <c r="C19" s="212"/>
      <c r="D19" s="181">
        <v>6349403051</v>
      </c>
      <c r="E19" s="213">
        <v>0</v>
      </c>
      <c r="F19" s="232"/>
      <c r="G19" s="185"/>
      <c r="H19" s="181"/>
      <c r="I19" s="213"/>
      <c r="L19" s="182"/>
      <c r="M19" s="182"/>
    </row>
    <row r="20" spans="2:13">
      <c r="B20" s="211"/>
      <c r="C20" s="212"/>
      <c r="D20" s="181"/>
      <c r="E20" s="213"/>
      <c r="F20" s="233"/>
      <c r="G20" s="185"/>
      <c r="H20" s="181"/>
      <c r="I20" s="213"/>
      <c r="L20" s="182"/>
      <c r="M20" s="182"/>
    </row>
    <row r="21" spans="2:13">
      <c r="B21" s="211" t="s">
        <v>41</v>
      </c>
      <c r="C21" s="212"/>
      <c r="D21" s="181">
        <v>0</v>
      </c>
      <c r="E21" s="213">
        <v>0</v>
      </c>
      <c r="F21" s="234"/>
      <c r="G21" s="180"/>
      <c r="H21" s="179"/>
      <c r="I21" s="210"/>
      <c r="L21" s="182"/>
      <c r="M21" s="182"/>
    </row>
    <row r="22" spans="2:13">
      <c r="B22" s="211"/>
      <c r="C22" s="212"/>
      <c r="D22" s="181"/>
      <c r="E22" s="213"/>
      <c r="F22" s="235"/>
      <c r="G22" s="180"/>
      <c r="H22" s="181"/>
      <c r="I22" s="213"/>
    </row>
    <row r="23" spans="2:13">
      <c r="B23" s="206" t="s">
        <v>285</v>
      </c>
      <c r="C23" s="209" t="s">
        <v>286</v>
      </c>
      <c r="D23" s="179">
        <v>25074403</v>
      </c>
      <c r="E23" s="210">
        <v>0</v>
      </c>
      <c r="F23" s="235"/>
      <c r="G23" s="180"/>
      <c r="H23" s="181"/>
      <c r="I23" s="213"/>
    </row>
    <row r="24" spans="2:13">
      <c r="B24" s="211" t="s">
        <v>260</v>
      </c>
      <c r="C24" s="209" t="s">
        <v>300</v>
      </c>
      <c r="D24" s="181">
        <v>25074403</v>
      </c>
      <c r="E24" s="213">
        <v>0</v>
      </c>
      <c r="F24" s="234"/>
      <c r="G24" s="180"/>
      <c r="H24" s="179"/>
      <c r="I24" s="210"/>
      <c r="L24" s="182"/>
      <c r="M24" s="182"/>
    </row>
    <row r="25" spans="2:13">
      <c r="B25" s="211" t="s">
        <v>261</v>
      </c>
      <c r="C25" s="212"/>
      <c r="D25" s="181">
        <v>0</v>
      </c>
      <c r="E25" s="213">
        <v>0</v>
      </c>
      <c r="F25" s="235"/>
      <c r="G25" s="186"/>
      <c r="H25" s="181"/>
      <c r="I25" s="213"/>
      <c r="L25" s="182"/>
      <c r="M25" s="182"/>
    </row>
    <row r="26" spans="2:13">
      <c r="B26" s="211" t="s">
        <v>82</v>
      </c>
      <c r="C26" s="214"/>
      <c r="D26" s="181">
        <v>0</v>
      </c>
      <c r="E26" s="213">
        <v>0</v>
      </c>
      <c r="F26" s="234" t="s">
        <v>22</v>
      </c>
      <c r="G26" s="186"/>
      <c r="H26" s="179">
        <v>146038799</v>
      </c>
      <c r="I26" s="210">
        <v>92161948</v>
      </c>
      <c r="L26" s="187"/>
      <c r="M26" s="182"/>
    </row>
    <row r="27" spans="2:13" ht="26.4">
      <c r="B27" s="215" t="s">
        <v>262</v>
      </c>
      <c r="C27" s="214"/>
      <c r="D27" s="181">
        <v>0</v>
      </c>
      <c r="E27" s="213">
        <v>0</v>
      </c>
      <c r="F27" s="235"/>
      <c r="G27" s="190"/>
      <c r="H27" s="181"/>
      <c r="I27" s="213"/>
      <c r="L27" s="187"/>
    </row>
    <row r="28" spans="2:13" ht="26.4">
      <c r="B28" s="215" t="s">
        <v>131</v>
      </c>
      <c r="C28" s="214"/>
      <c r="D28" s="181">
        <v>0</v>
      </c>
      <c r="E28" s="213">
        <v>0</v>
      </c>
      <c r="F28" s="237" t="s">
        <v>43</v>
      </c>
      <c r="G28" s="190"/>
      <c r="H28" s="179">
        <v>0</v>
      </c>
      <c r="I28" s="210">
        <v>0</v>
      </c>
      <c r="L28" s="187"/>
    </row>
    <row r="29" spans="2:13">
      <c r="B29" s="215"/>
      <c r="C29" s="214"/>
      <c r="D29" s="181"/>
      <c r="E29" s="213"/>
      <c r="F29" s="238" t="s">
        <v>263</v>
      </c>
      <c r="G29" s="188"/>
      <c r="H29" s="181">
        <v>0</v>
      </c>
      <c r="I29" s="213">
        <v>0</v>
      </c>
      <c r="L29" s="187"/>
    </row>
    <row r="30" spans="2:13" s="175" customFormat="1">
      <c r="B30" s="206" t="s">
        <v>287</v>
      </c>
      <c r="C30" s="209" t="s">
        <v>301</v>
      </c>
      <c r="D30" s="179">
        <v>149835374</v>
      </c>
      <c r="E30" s="210">
        <v>52789235</v>
      </c>
      <c r="F30" s="239" t="s">
        <v>264</v>
      </c>
      <c r="G30" s="191"/>
      <c r="H30" s="181">
        <v>0</v>
      </c>
      <c r="I30" s="213">
        <v>0</v>
      </c>
      <c r="L30" s="189"/>
    </row>
    <row r="31" spans="2:13">
      <c r="B31" s="211"/>
      <c r="C31" s="216"/>
      <c r="D31" s="181"/>
      <c r="E31" s="213"/>
      <c r="F31" s="233" t="s">
        <v>265</v>
      </c>
      <c r="G31" s="190"/>
      <c r="H31" s="181">
        <v>0</v>
      </c>
      <c r="I31" s="213">
        <v>0</v>
      </c>
      <c r="L31" s="182"/>
    </row>
    <row r="32" spans="2:13">
      <c r="B32" s="206" t="s">
        <v>17</v>
      </c>
      <c r="C32" s="207"/>
      <c r="D32" s="179">
        <v>7204083405</v>
      </c>
      <c r="E32" s="210">
        <v>8364499670</v>
      </c>
      <c r="F32" s="239" t="s">
        <v>266</v>
      </c>
      <c r="G32" s="191"/>
      <c r="H32" s="181">
        <v>0</v>
      </c>
      <c r="I32" s="213">
        <v>0</v>
      </c>
    </row>
    <row r="33" spans="2:12">
      <c r="B33" s="206"/>
      <c r="C33" s="207"/>
      <c r="D33" s="181"/>
      <c r="E33" s="213"/>
      <c r="F33" s="239" t="s">
        <v>267</v>
      </c>
      <c r="G33" s="191"/>
      <c r="H33" s="181">
        <v>0</v>
      </c>
      <c r="I33" s="213">
        <v>0</v>
      </c>
    </row>
    <row r="34" spans="2:12">
      <c r="B34" s="206" t="s">
        <v>7</v>
      </c>
      <c r="C34" s="207"/>
      <c r="D34" s="181"/>
      <c r="E34" s="213"/>
      <c r="F34" s="239"/>
      <c r="G34" s="191"/>
      <c r="H34" s="181"/>
      <c r="I34" s="213"/>
    </row>
    <row r="35" spans="2:12">
      <c r="B35" s="206" t="s">
        <v>216</v>
      </c>
      <c r="C35" s="207"/>
      <c r="D35" s="179">
        <v>0</v>
      </c>
      <c r="E35" s="210">
        <v>0</v>
      </c>
      <c r="F35" s="237" t="s">
        <v>582</v>
      </c>
      <c r="G35" s="190"/>
      <c r="H35" s="179">
        <v>0</v>
      </c>
      <c r="I35" s="210">
        <v>0</v>
      </c>
    </row>
    <row r="36" spans="2:12">
      <c r="B36" s="211" t="s">
        <v>258</v>
      </c>
      <c r="C36" s="216"/>
      <c r="D36" s="181">
        <v>0</v>
      </c>
      <c r="E36" s="213">
        <v>0</v>
      </c>
      <c r="F36" s="239" t="s">
        <v>44</v>
      </c>
      <c r="G36" s="191"/>
      <c r="H36" s="181">
        <v>0</v>
      </c>
      <c r="I36" s="213">
        <v>0</v>
      </c>
      <c r="L36" s="182"/>
    </row>
    <row r="37" spans="2:12">
      <c r="B37" s="211" t="s">
        <v>259</v>
      </c>
      <c r="C37" s="216"/>
      <c r="D37" s="181">
        <v>0</v>
      </c>
      <c r="E37" s="213">
        <v>0</v>
      </c>
      <c r="F37" s="239" t="s">
        <v>268</v>
      </c>
      <c r="G37" s="191"/>
      <c r="H37" s="181">
        <v>0</v>
      </c>
      <c r="I37" s="213">
        <v>0</v>
      </c>
      <c r="L37" s="182"/>
    </row>
    <row r="38" spans="2:12">
      <c r="B38" s="211" t="s">
        <v>41</v>
      </c>
      <c r="C38" s="216"/>
      <c r="D38" s="181">
        <v>0</v>
      </c>
      <c r="E38" s="213">
        <v>0</v>
      </c>
      <c r="F38" s="239" t="s">
        <v>269</v>
      </c>
      <c r="G38" s="191"/>
      <c r="H38" s="181">
        <v>0</v>
      </c>
      <c r="I38" s="213">
        <v>0</v>
      </c>
      <c r="L38" s="182"/>
    </row>
    <row r="39" spans="2:12">
      <c r="B39" s="211"/>
      <c r="C39" s="216"/>
      <c r="D39" s="181"/>
      <c r="E39" s="213"/>
      <c r="F39" s="239"/>
      <c r="G39" s="191"/>
      <c r="H39" s="181"/>
      <c r="I39" s="213"/>
      <c r="L39" s="182"/>
    </row>
    <row r="40" spans="2:12">
      <c r="B40" s="211"/>
      <c r="C40" s="216"/>
      <c r="D40" s="181"/>
      <c r="E40" s="213"/>
      <c r="F40" s="234" t="s">
        <v>45</v>
      </c>
      <c r="G40" s="186"/>
      <c r="H40" s="184">
        <v>0</v>
      </c>
      <c r="I40" s="221">
        <v>0</v>
      </c>
    </row>
    <row r="41" spans="2:12">
      <c r="B41" s="206" t="s">
        <v>84</v>
      </c>
      <c r="C41" s="207"/>
      <c r="D41" s="179">
        <v>0</v>
      </c>
      <c r="E41" s="210">
        <v>0</v>
      </c>
      <c r="F41" s="237"/>
      <c r="G41" s="190"/>
      <c r="H41" s="179"/>
      <c r="I41" s="210"/>
    </row>
    <row r="42" spans="2:12">
      <c r="B42" s="211" t="s">
        <v>133</v>
      </c>
      <c r="C42" s="216"/>
      <c r="D42" s="181">
        <v>0</v>
      </c>
      <c r="E42" s="213">
        <v>0</v>
      </c>
      <c r="F42" s="239"/>
      <c r="G42" s="191"/>
      <c r="H42" s="181"/>
      <c r="I42" s="213"/>
    </row>
    <row r="43" spans="2:12">
      <c r="B43" s="211" t="s">
        <v>72</v>
      </c>
      <c r="C43" s="212"/>
      <c r="D43" s="181">
        <v>0</v>
      </c>
      <c r="E43" s="213">
        <v>0</v>
      </c>
      <c r="F43" s="234" t="s">
        <v>19</v>
      </c>
      <c r="G43" s="186"/>
      <c r="H43" s="179">
        <v>0</v>
      </c>
      <c r="I43" s="210">
        <v>0</v>
      </c>
    </row>
    <row r="44" spans="2:12" ht="26.4">
      <c r="B44" s="211" t="s">
        <v>42</v>
      </c>
      <c r="C44" s="212"/>
      <c r="D44" s="181">
        <v>0</v>
      </c>
      <c r="E44" s="213">
        <v>0</v>
      </c>
      <c r="F44" s="236" t="s">
        <v>135</v>
      </c>
      <c r="G44" s="188"/>
      <c r="H44" s="192">
        <v>7229367988</v>
      </c>
      <c r="I44" s="240">
        <v>8423587209</v>
      </c>
    </row>
    <row r="45" spans="2:12">
      <c r="B45" s="211" t="s">
        <v>83</v>
      </c>
      <c r="C45" s="212"/>
      <c r="D45" s="181">
        <v>0</v>
      </c>
      <c r="E45" s="213">
        <v>0</v>
      </c>
      <c r="F45" s="233"/>
      <c r="G45" s="190"/>
      <c r="H45" s="181"/>
      <c r="I45" s="213"/>
    </row>
    <row r="46" spans="2:12" ht="26.4">
      <c r="B46" s="217" t="s">
        <v>108</v>
      </c>
      <c r="C46" s="218"/>
      <c r="D46" s="181">
        <v>0</v>
      </c>
      <c r="E46" s="213">
        <v>0</v>
      </c>
      <c r="F46" s="233"/>
      <c r="G46" s="190"/>
      <c r="H46" s="181"/>
      <c r="I46" s="213"/>
    </row>
    <row r="47" spans="2:12" ht="26.4">
      <c r="B47" s="215" t="s">
        <v>134</v>
      </c>
      <c r="C47" s="214"/>
      <c r="D47" s="181">
        <v>0</v>
      </c>
      <c r="E47" s="213">
        <v>0</v>
      </c>
      <c r="F47" s="233"/>
      <c r="G47" s="190"/>
      <c r="H47" s="181"/>
      <c r="I47" s="213"/>
    </row>
    <row r="48" spans="2:12">
      <c r="B48" s="211"/>
      <c r="C48" s="212"/>
      <c r="D48" s="181">
        <v>0</v>
      </c>
      <c r="E48" s="213">
        <v>0</v>
      </c>
      <c r="F48" s="233"/>
      <c r="G48" s="190"/>
      <c r="H48" s="181"/>
      <c r="I48" s="213"/>
    </row>
    <row r="49" spans="2:12">
      <c r="B49" s="206" t="s">
        <v>293</v>
      </c>
      <c r="C49" s="219"/>
      <c r="D49" s="179">
        <v>0</v>
      </c>
      <c r="E49" s="210">
        <v>0</v>
      </c>
      <c r="F49" s="233"/>
      <c r="G49" s="190"/>
      <c r="H49" s="181"/>
      <c r="I49" s="213"/>
    </row>
    <row r="50" spans="2:12">
      <c r="B50" s="220"/>
      <c r="C50" s="219"/>
      <c r="D50" s="184">
        <v>0</v>
      </c>
      <c r="E50" s="221">
        <v>0</v>
      </c>
      <c r="F50" s="233"/>
      <c r="G50" s="190"/>
      <c r="H50" s="181"/>
      <c r="I50" s="213"/>
      <c r="L50" s="182"/>
    </row>
    <row r="51" spans="2:12">
      <c r="B51" s="222" t="s">
        <v>295</v>
      </c>
      <c r="C51" s="209" t="s">
        <v>288</v>
      </c>
      <c r="D51" s="179">
        <v>171323382</v>
      </c>
      <c r="E51" s="210">
        <v>151249487</v>
      </c>
      <c r="F51" s="233"/>
      <c r="G51" s="190"/>
      <c r="H51" s="181"/>
      <c r="I51" s="213"/>
    </row>
    <row r="52" spans="2:12">
      <c r="B52" s="222"/>
      <c r="C52" s="209"/>
      <c r="D52" s="179"/>
      <c r="E52" s="210"/>
      <c r="F52" s="233"/>
      <c r="G52" s="190"/>
      <c r="H52" s="181"/>
      <c r="I52" s="213"/>
    </row>
    <row r="53" spans="2:12">
      <c r="B53" s="206" t="s">
        <v>294</v>
      </c>
      <c r="C53" s="209"/>
      <c r="D53" s="179">
        <v>0</v>
      </c>
      <c r="E53" s="210">
        <v>0</v>
      </c>
      <c r="F53" s="241"/>
      <c r="G53" s="179"/>
      <c r="H53" s="181"/>
      <c r="I53" s="213"/>
      <c r="J53" s="193"/>
      <c r="K53" s="193"/>
      <c r="L53" s="193"/>
    </row>
    <row r="54" spans="2:12">
      <c r="B54" s="206"/>
      <c r="C54" s="209"/>
      <c r="D54" s="179"/>
      <c r="E54" s="210"/>
      <c r="F54" s="241"/>
      <c r="G54" s="179"/>
      <c r="H54" s="181"/>
      <c r="I54" s="213"/>
      <c r="J54" s="193"/>
      <c r="K54" s="193"/>
      <c r="L54" s="193"/>
    </row>
    <row r="55" spans="2:12">
      <c r="B55" s="206" t="s">
        <v>20</v>
      </c>
      <c r="C55" s="209"/>
      <c r="D55" s="179">
        <v>171323382</v>
      </c>
      <c r="E55" s="210">
        <v>151249487</v>
      </c>
      <c r="F55" s="232"/>
      <c r="G55" s="179"/>
      <c r="H55" s="181"/>
      <c r="I55" s="213"/>
      <c r="J55" s="193"/>
      <c r="K55" s="193"/>
      <c r="L55" s="194"/>
    </row>
    <row r="56" spans="2:12">
      <c r="B56" s="206"/>
      <c r="C56" s="209"/>
      <c r="D56" s="179"/>
      <c r="E56" s="210"/>
      <c r="F56" s="232"/>
      <c r="G56" s="179"/>
      <c r="H56" s="181"/>
      <c r="I56" s="213"/>
      <c r="J56" s="193"/>
      <c r="K56" s="193"/>
      <c r="L56" s="194"/>
    </row>
    <row r="57" spans="2:12">
      <c r="B57" s="223" t="s">
        <v>21</v>
      </c>
      <c r="C57" s="224"/>
      <c r="D57" s="225">
        <v>7375406787</v>
      </c>
      <c r="E57" s="226">
        <v>8515749157</v>
      </c>
      <c r="F57" s="664" t="s">
        <v>23</v>
      </c>
      <c r="G57" s="665"/>
      <c r="H57" s="225">
        <v>7375406787</v>
      </c>
      <c r="I57" s="226">
        <v>8515749157</v>
      </c>
      <c r="J57" s="193"/>
      <c r="K57" s="195">
        <v>0</v>
      </c>
      <c r="L57" s="195">
        <v>0</v>
      </c>
    </row>
    <row r="58" spans="2:12">
      <c r="D58" s="196"/>
      <c r="H58" s="197"/>
      <c r="J58" s="193"/>
      <c r="K58" s="194"/>
      <c r="L58" s="194"/>
    </row>
    <row r="59" spans="2:12">
      <c r="B59" s="666" t="s">
        <v>647</v>
      </c>
      <c r="C59" s="666"/>
      <c r="D59" s="666"/>
      <c r="E59" s="666"/>
      <c r="F59" s="666"/>
      <c r="G59" s="666"/>
      <c r="H59" s="666"/>
      <c r="I59" s="666"/>
      <c r="J59" s="193"/>
      <c r="K59" s="193"/>
      <c r="L59" s="193"/>
    </row>
    <row r="60" spans="2:12">
      <c r="J60" s="193"/>
      <c r="K60" s="193"/>
      <c r="L60" s="193"/>
    </row>
    <row r="61" spans="2:12">
      <c r="J61" s="193"/>
      <c r="K61" s="193"/>
      <c r="L61" s="193"/>
    </row>
    <row r="62" spans="2:12">
      <c r="D62" s="198"/>
      <c r="J62" s="193"/>
      <c r="K62" s="193"/>
      <c r="L62" s="193"/>
    </row>
    <row r="63" spans="2:12">
      <c r="D63" s="198"/>
      <c r="J63" s="193"/>
      <c r="K63" s="193"/>
      <c r="L63" s="193"/>
    </row>
    <row r="65" spans="1:9" s="126" customFormat="1"/>
    <row r="66" spans="1:9" s="165" customFormat="1">
      <c r="A66" s="162"/>
      <c r="B66" s="163" t="s">
        <v>400</v>
      </c>
      <c r="C66" s="163"/>
      <c r="E66" s="242" t="s">
        <v>380</v>
      </c>
      <c r="F66" s="243"/>
      <c r="I66" s="166" t="s">
        <v>206</v>
      </c>
    </row>
    <row r="67" spans="1:9" s="247" customFormat="1">
      <c r="A67" s="246"/>
      <c r="B67" s="167" t="s">
        <v>381</v>
      </c>
      <c r="C67" s="169"/>
      <c r="E67" s="248" t="s">
        <v>381</v>
      </c>
      <c r="F67" s="248"/>
      <c r="I67" s="170" t="s">
        <v>102</v>
      </c>
    </row>
  </sheetData>
  <mergeCells count="4">
    <mergeCell ref="B6:I6"/>
    <mergeCell ref="B7:I7"/>
    <mergeCell ref="F57:G57"/>
    <mergeCell ref="B59:I59"/>
  </mergeCells>
  <hyperlinks>
    <hyperlink ref="I5" location="Indice!A1" display="Índice" xr:uid="{1AB4EB46-6C04-4FD1-9985-9702F1E4F7E7}"/>
  </hyperlinks>
  <pageMargins left="0.23622047244094491" right="0.23622047244094491" top="0.74803149606299213" bottom="0.74803149606299213" header="0.31496062992125984" footer="0.31496062992125984"/>
  <pageSetup paperSize="9" scale="55"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656-223E-4655-836D-E1F67322B26B}">
  <sheetPr>
    <tabColor theme="2" tint="-0.499984740745262"/>
    <pageSetUpPr fitToPage="1"/>
  </sheetPr>
  <dimension ref="A1:J42"/>
  <sheetViews>
    <sheetView showGridLines="0" zoomScale="90" zoomScaleNormal="90" zoomScaleSheetLayoutView="90" workbookViewId="0">
      <pane ySplit="12" topLeftCell="A29" activePane="bottomLeft" state="frozen"/>
      <selection pane="bottomLeft" activeCell="B40" sqref="B40"/>
    </sheetView>
  </sheetViews>
  <sheetFormatPr baseColWidth="10" defaultColWidth="11.44140625" defaultRowHeight="13.2"/>
  <cols>
    <col min="1" max="1" width="2.88671875" style="84" customWidth="1"/>
    <col min="2" max="2" width="60.44140625" style="84" customWidth="1"/>
    <col min="3" max="3" width="11.109375" style="84" customWidth="1"/>
    <col min="4" max="4" width="11.77734375" style="84" customWidth="1"/>
    <col min="5" max="5" width="15.44140625" style="84" customWidth="1"/>
    <col min="6" max="6" width="20.33203125" style="84" customWidth="1"/>
    <col min="7" max="7" width="22" style="84" customWidth="1"/>
    <col min="8" max="9" width="17.88671875" style="84" bestFit="1" customWidth="1"/>
    <col min="10" max="10" width="16.44140625" style="84" bestFit="1" customWidth="1"/>
    <col min="11" max="16384" width="11.44140625" style="84"/>
  </cols>
  <sheetData>
    <row r="1" spans="1:10" s="122" customFormat="1" ht="13.2" customHeight="1">
      <c r="D1" s="123"/>
    </row>
    <row r="2" spans="1:10" s="122" customFormat="1" ht="13.2" customHeight="1">
      <c r="D2" s="123"/>
    </row>
    <row r="3" spans="1:10" s="122" customFormat="1" ht="13.2" customHeight="1">
      <c r="D3" s="123"/>
    </row>
    <row r="4" spans="1:10" s="124" customFormat="1" ht="13.2" customHeight="1" thickBot="1">
      <c r="D4" s="125"/>
    </row>
    <row r="5" spans="1:10" s="82" customFormat="1" ht="13.8" thickTop="1">
      <c r="H5" s="83" t="s">
        <v>228</v>
      </c>
    </row>
    <row r="6" spans="1:10">
      <c r="B6" s="327"/>
      <c r="C6" s="327"/>
      <c r="D6" s="327"/>
      <c r="E6" s="327"/>
      <c r="F6" s="327"/>
      <c r="H6" s="289"/>
      <c r="I6" s="289"/>
      <c r="J6" s="289"/>
    </row>
    <row r="7" spans="1:10" s="200" customFormat="1" ht="13.8">
      <c r="B7" s="667" t="s">
        <v>374</v>
      </c>
      <c r="C7" s="667"/>
      <c r="D7" s="667"/>
      <c r="E7" s="667"/>
      <c r="F7" s="667"/>
      <c r="G7" s="667"/>
      <c r="H7" s="335"/>
      <c r="I7" s="335"/>
      <c r="J7" s="335"/>
    </row>
    <row r="8" spans="1:10">
      <c r="B8" s="87" t="s">
        <v>220</v>
      </c>
      <c r="C8" s="87"/>
      <c r="D8" s="87"/>
      <c r="E8" s="87"/>
      <c r="F8" s="87"/>
      <c r="G8" s="87"/>
      <c r="H8" s="87"/>
      <c r="I8" s="87"/>
    </row>
    <row r="9" spans="1:10">
      <c r="B9" s="87" t="s">
        <v>584</v>
      </c>
      <c r="C9" s="87"/>
      <c r="D9" s="87"/>
      <c r="E9" s="87"/>
      <c r="F9" s="87"/>
      <c r="G9" s="87"/>
      <c r="H9" s="87"/>
      <c r="I9" s="87"/>
    </row>
    <row r="10" spans="1:10">
      <c r="B10" s="668" t="s">
        <v>232</v>
      </c>
      <c r="C10" s="668"/>
      <c r="D10" s="668"/>
      <c r="E10" s="668"/>
      <c r="F10" s="668"/>
      <c r="G10" s="668"/>
      <c r="H10" s="87"/>
      <c r="I10" s="87"/>
    </row>
    <row r="11" spans="1:10">
      <c r="B11" s="669"/>
      <c r="C11" s="669"/>
      <c r="D11" s="669"/>
      <c r="E11" s="669"/>
      <c r="F11" s="669"/>
      <c r="G11" s="669"/>
      <c r="H11" s="87"/>
      <c r="I11" s="87"/>
    </row>
    <row r="12" spans="1:10" ht="45" customHeight="1">
      <c r="B12" s="336"/>
      <c r="C12" s="337"/>
      <c r="D12" s="337"/>
      <c r="E12" s="351"/>
      <c r="F12" s="314">
        <v>44651</v>
      </c>
      <c r="G12" s="314">
        <v>44286</v>
      </c>
      <c r="I12" s="95"/>
    </row>
    <row r="13" spans="1:10" ht="15" customHeight="1">
      <c r="A13" s="328"/>
      <c r="B13" s="338" t="s">
        <v>69</v>
      </c>
      <c r="C13" s="339"/>
      <c r="D13" s="339"/>
      <c r="E13" s="352"/>
      <c r="F13" s="357">
        <v>94677609</v>
      </c>
      <c r="G13" s="348">
        <v>0</v>
      </c>
      <c r="H13" s="196"/>
      <c r="I13" s="196"/>
    </row>
    <row r="14" spans="1:10" ht="15" customHeight="1">
      <c r="A14" s="328"/>
      <c r="B14" s="231" t="s">
        <v>279</v>
      </c>
      <c r="C14" s="340"/>
      <c r="D14" s="340"/>
      <c r="E14" s="353" t="s">
        <v>307</v>
      </c>
      <c r="F14" s="358">
        <v>32511366</v>
      </c>
      <c r="G14" s="349">
        <v>0</v>
      </c>
      <c r="H14" s="196"/>
      <c r="I14" s="196"/>
      <c r="J14" s="329"/>
    </row>
    <row r="15" spans="1:10" ht="15" customHeight="1">
      <c r="A15" s="328"/>
      <c r="B15" s="341" t="s">
        <v>280</v>
      </c>
      <c r="C15" s="342"/>
      <c r="D15" s="342"/>
      <c r="E15" s="354" t="s">
        <v>292</v>
      </c>
      <c r="F15" s="358">
        <v>55653755</v>
      </c>
      <c r="G15" s="349">
        <v>0</v>
      </c>
      <c r="J15" s="329"/>
    </row>
    <row r="16" spans="1:10" ht="15" customHeight="1">
      <c r="A16" s="328"/>
      <c r="B16" s="341" t="s">
        <v>281</v>
      </c>
      <c r="C16" s="342"/>
      <c r="D16" s="342"/>
      <c r="E16" s="354"/>
      <c r="F16" s="358">
        <v>0</v>
      </c>
      <c r="G16" s="349">
        <v>0</v>
      </c>
      <c r="J16" s="329"/>
    </row>
    <row r="17" spans="1:10" ht="15" customHeight="1">
      <c r="A17" s="328"/>
      <c r="B17" s="231" t="s">
        <v>282</v>
      </c>
      <c r="C17" s="339"/>
      <c r="D17" s="339"/>
      <c r="E17" s="353" t="s">
        <v>298</v>
      </c>
      <c r="F17" s="358">
        <v>6512488</v>
      </c>
      <c r="G17" s="349">
        <v>0</v>
      </c>
      <c r="J17" s="329"/>
    </row>
    <row r="18" spans="1:10" ht="15" customHeight="1">
      <c r="A18" s="328"/>
      <c r="B18" s="231"/>
      <c r="C18" s="339"/>
      <c r="D18" s="339"/>
      <c r="E18" s="353"/>
      <c r="F18" s="358"/>
      <c r="G18" s="349"/>
      <c r="J18" s="329"/>
    </row>
    <row r="19" spans="1:10" ht="15" customHeight="1">
      <c r="A19" s="328"/>
      <c r="B19" s="338" t="s">
        <v>71</v>
      </c>
      <c r="C19" s="340"/>
      <c r="D19" s="340"/>
      <c r="E19" s="355"/>
      <c r="F19" s="357">
        <v>-1288896830</v>
      </c>
      <c r="G19" s="348">
        <v>0</v>
      </c>
      <c r="J19" s="329"/>
    </row>
    <row r="20" spans="1:10" ht="15" customHeight="1">
      <c r="A20" s="328"/>
      <c r="B20" s="341" t="s">
        <v>274</v>
      </c>
      <c r="C20" s="342"/>
      <c r="D20" s="342"/>
      <c r="E20" s="355"/>
      <c r="F20" s="358">
        <v>-3972000</v>
      </c>
      <c r="G20" s="349">
        <v>0</v>
      </c>
      <c r="J20" s="329"/>
    </row>
    <row r="21" spans="1:10" ht="15" customHeight="1">
      <c r="A21" s="328"/>
      <c r="B21" s="341" t="s">
        <v>275</v>
      </c>
      <c r="C21" s="342"/>
      <c r="D21" s="342"/>
      <c r="E21" s="353" t="s">
        <v>283</v>
      </c>
      <c r="F21" s="358">
        <v>-1010326149</v>
      </c>
      <c r="G21" s="349">
        <v>0</v>
      </c>
      <c r="J21" s="329"/>
    </row>
    <row r="22" spans="1:10" ht="15" customHeight="1">
      <c r="A22" s="328"/>
      <c r="B22" s="341" t="s">
        <v>276</v>
      </c>
      <c r="C22" s="342"/>
      <c r="D22" s="342"/>
      <c r="E22" s="353" t="s">
        <v>283</v>
      </c>
      <c r="F22" s="358">
        <v>-23199052</v>
      </c>
      <c r="G22" s="349">
        <v>0</v>
      </c>
      <c r="J22" s="329"/>
    </row>
    <row r="23" spans="1:10" ht="15" customHeight="1">
      <c r="A23" s="330"/>
      <c r="B23" s="231" t="s">
        <v>277</v>
      </c>
      <c r="C23" s="340"/>
      <c r="D23" s="340"/>
      <c r="E23" s="353" t="s">
        <v>283</v>
      </c>
      <c r="F23" s="358">
        <v>-78416</v>
      </c>
      <c r="G23" s="349">
        <v>0</v>
      </c>
      <c r="I23" s="329"/>
    </row>
    <row r="24" spans="1:10" ht="15" customHeight="1">
      <c r="A24" s="331"/>
      <c r="B24" s="343" t="s">
        <v>153</v>
      </c>
      <c r="C24" s="344"/>
      <c r="D24" s="344"/>
      <c r="E24" s="353" t="s">
        <v>283</v>
      </c>
      <c r="F24" s="358">
        <v>-226817466</v>
      </c>
      <c r="G24" s="349">
        <v>0</v>
      </c>
      <c r="J24" s="329"/>
    </row>
    <row r="25" spans="1:10" ht="15" customHeight="1">
      <c r="A25" s="331"/>
      <c r="B25" s="343" t="s">
        <v>278</v>
      </c>
      <c r="C25" s="344"/>
      <c r="D25" s="344"/>
      <c r="E25" s="353" t="s">
        <v>283</v>
      </c>
      <c r="F25" s="358">
        <v>-24503747</v>
      </c>
      <c r="G25" s="349">
        <v>0</v>
      </c>
      <c r="J25" s="329"/>
    </row>
    <row r="26" spans="1:10" ht="15" customHeight="1">
      <c r="A26" s="332"/>
      <c r="B26" s="231"/>
      <c r="C26" s="345"/>
      <c r="D26" s="345"/>
      <c r="E26" s="353"/>
      <c r="F26" s="358"/>
      <c r="G26" s="349"/>
    </row>
    <row r="27" spans="1:10" ht="15" customHeight="1">
      <c r="A27" s="328"/>
      <c r="B27" s="338" t="s">
        <v>270</v>
      </c>
      <c r="C27" s="339"/>
      <c r="D27" s="339"/>
      <c r="E27" s="352"/>
      <c r="F27" s="357">
        <v>-1194219221</v>
      </c>
      <c r="G27" s="348">
        <v>0</v>
      </c>
      <c r="I27" s="329"/>
    </row>
    <row r="28" spans="1:10" ht="15" customHeight="1">
      <c r="A28" s="328"/>
      <c r="B28" s="338"/>
      <c r="C28" s="339"/>
      <c r="D28" s="339"/>
      <c r="E28" s="352"/>
      <c r="F28" s="358"/>
      <c r="G28" s="349"/>
      <c r="I28" s="329"/>
    </row>
    <row r="29" spans="1:10" ht="15" customHeight="1">
      <c r="A29" s="328"/>
      <c r="B29" s="338" t="s">
        <v>14</v>
      </c>
      <c r="C29" s="339"/>
      <c r="D29" s="339"/>
      <c r="E29" s="352"/>
      <c r="F29" s="358">
        <v>0</v>
      </c>
      <c r="G29" s="349">
        <v>0</v>
      </c>
    </row>
    <row r="30" spans="1:10" ht="15" customHeight="1">
      <c r="A30" s="328"/>
      <c r="B30" s="338"/>
      <c r="C30" s="339"/>
      <c r="D30" s="339"/>
      <c r="E30" s="352"/>
      <c r="F30" s="358"/>
      <c r="G30" s="349"/>
    </row>
    <row r="31" spans="1:10" ht="15" customHeight="1">
      <c r="A31" s="328"/>
      <c r="B31" s="346" t="s">
        <v>12</v>
      </c>
      <c r="C31" s="347"/>
      <c r="D31" s="347"/>
      <c r="E31" s="356"/>
      <c r="F31" s="359">
        <v>-1194219221</v>
      </c>
      <c r="G31" s="350">
        <v>0</v>
      </c>
      <c r="H31" s="333">
        <v>0</v>
      </c>
      <c r="I31" s="329"/>
      <c r="J31" s="329"/>
    </row>
    <row r="32" spans="1:10" ht="15" customHeight="1">
      <c r="F32" s="334"/>
    </row>
    <row r="33" spans="1:10" ht="15" customHeight="1">
      <c r="B33" s="666" t="s">
        <v>647</v>
      </c>
      <c r="C33" s="666"/>
      <c r="D33" s="666"/>
      <c r="E33" s="666"/>
      <c r="F33" s="666"/>
      <c r="G33" s="666"/>
      <c r="J33" s="329"/>
    </row>
    <row r="34" spans="1:10" ht="15" customHeight="1">
      <c r="F34" s="329"/>
      <c r="H34" s="199"/>
      <c r="J34" s="88"/>
    </row>
    <row r="35" spans="1:10" ht="15" customHeight="1">
      <c r="F35" s="329"/>
      <c r="G35" s="198"/>
      <c r="H35" s="199"/>
      <c r="J35" s="88"/>
    </row>
    <row r="36" spans="1:10" ht="15" customHeight="1">
      <c r="F36" s="329"/>
      <c r="G36" s="198"/>
      <c r="H36" s="199"/>
      <c r="J36" s="88"/>
    </row>
    <row r="37" spans="1:10" ht="15" customHeight="1">
      <c r="F37" s="329"/>
      <c r="G37" s="198"/>
      <c r="H37" s="199"/>
      <c r="J37" s="88"/>
    </row>
    <row r="39" spans="1:10" s="165" customFormat="1">
      <c r="A39" s="162"/>
      <c r="B39" s="163" t="s">
        <v>400</v>
      </c>
      <c r="C39" s="163"/>
      <c r="D39" s="163" t="s">
        <v>380</v>
      </c>
      <c r="F39" s="243"/>
      <c r="G39" s="166" t="s">
        <v>206</v>
      </c>
    </row>
    <row r="40" spans="1:10" s="247" customFormat="1">
      <c r="A40" s="246"/>
      <c r="B40" s="167" t="s">
        <v>381</v>
      </c>
      <c r="C40" s="169"/>
      <c r="D40" s="169" t="s">
        <v>381</v>
      </c>
      <c r="F40" s="248"/>
      <c r="G40" s="170" t="s">
        <v>102</v>
      </c>
    </row>
    <row r="41" spans="1:10">
      <c r="G41" s="175"/>
    </row>
    <row r="42" spans="1:10">
      <c r="G42" s="175"/>
    </row>
  </sheetData>
  <mergeCells count="4">
    <mergeCell ref="B7:G7"/>
    <mergeCell ref="B10:G10"/>
    <mergeCell ref="B11:G11"/>
    <mergeCell ref="B33:G33"/>
  </mergeCells>
  <hyperlinks>
    <hyperlink ref="H5" location="Indice!A1" display="Índice" xr:uid="{4F8BC90C-7875-4EBC-86C5-A06FC792A7E4}"/>
  </hyperlinks>
  <printOptions horizontalCentered="1"/>
  <pageMargins left="0.48" right="0.39"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6ECA-6AA7-4151-82E7-78161449B9DA}">
  <sheetPr>
    <tabColor theme="2" tint="-0.499984740745262"/>
    <pageSetUpPr fitToPage="1"/>
  </sheetPr>
  <dimension ref="A1:K55"/>
  <sheetViews>
    <sheetView showGridLines="0" zoomScale="90" zoomScaleNormal="90" zoomScaleSheetLayoutView="90" workbookViewId="0">
      <pane ySplit="11" topLeftCell="A43" activePane="bottomLeft" state="frozen"/>
      <selection pane="bottomLeft" activeCell="B54" sqref="B54:B55"/>
    </sheetView>
  </sheetViews>
  <sheetFormatPr baseColWidth="10" defaultColWidth="11.44140625" defaultRowHeight="13.2"/>
  <cols>
    <col min="1" max="1" width="3.33203125" style="84" customWidth="1"/>
    <col min="2" max="2" width="52.5546875" style="199" customWidth="1"/>
    <col min="3" max="3" width="17" style="199" bestFit="1" customWidth="1"/>
    <col min="4" max="4" width="10.44140625" style="199" customWidth="1"/>
    <col min="5" max="5" width="21" style="199" customWidth="1"/>
    <col min="6" max="6" width="19.5546875" style="187" customWidth="1"/>
    <col min="7" max="8" width="3" style="84" customWidth="1"/>
    <col min="9" max="9" width="17.44140625" style="84" customWidth="1"/>
    <col min="10" max="10" width="19" style="84" bestFit="1" customWidth="1"/>
    <col min="11" max="16384" width="11.44140625" style="84"/>
  </cols>
  <sheetData>
    <row r="1" spans="2:11" s="122" customFormat="1" ht="13.2" customHeight="1">
      <c r="D1" s="123"/>
    </row>
    <row r="2" spans="2:11" s="122" customFormat="1" ht="13.2" customHeight="1">
      <c r="D2" s="123"/>
    </row>
    <row r="3" spans="2:11" s="122" customFormat="1" ht="13.2" customHeight="1">
      <c r="D3" s="123"/>
    </row>
    <row r="4" spans="2:11" s="124" customFormat="1" ht="13.2" customHeight="1" thickBot="1">
      <c r="D4" s="125"/>
    </row>
    <row r="5" spans="2:11" ht="13.8" thickTop="1">
      <c r="F5" s="83"/>
      <c r="K5" s="83" t="s">
        <v>228</v>
      </c>
    </row>
    <row r="6" spans="2:11">
      <c r="B6" s="670" t="s">
        <v>375</v>
      </c>
      <c r="C6" s="670"/>
      <c r="D6" s="670"/>
      <c r="E6" s="670"/>
      <c r="F6" s="670"/>
      <c r="G6" s="670"/>
      <c r="H6" s="289"/>
      <c r="I6" s="289"/>
    </row>
    <row r="7" spans="2:11">
      <c r="B7" s="290" t="s">
        <v>219</v>
      </c>
      <c r="C7" s="290"/>
      <c r="D7" s="290"/>
      <c r="E7" s="290"/>
      <c r="F7" s="290"/>
      <c r="G7" s="291"/>
      <c r="H7" s="292"/>
      <c r="I7" s="292"/>
    </row>
    <row r="8" spans="2:11">
      <c r="B8" s="87" t="s">
        <v>584</v>
      </c>
      <c r="C8" s="290"/>
      <c r="D8" s="290"/>
      <c r="E8" s="290"/>
      <c r="F8" s="290"/>
      <c r="G8" s="291"/>
      <c r="H8" s="292"/>
      <c r="I8" s="292"/>
    </row>
    <row r="9" spans="2:11">
      <c r="B9" s="668" t="s">
        <v>232</v>
      </c>
      <c r="C9" s="668"/>
      <c r="D9" s="668"/>
      <c r="E9" s="668"/>
      <c r="F9" s="668"/>
      <c r="G9" s="668"/>
      <c r="H9" s="292"/>
      <c r="I9" s="292"/>
    </row>
    <row r="10" spans="2:11">
      <c r="B10" s="91"/>
      <c r="C10" s="91"/>
      <c r="D10" s="91"/>
      <c r="E10" s="91"/>
      <c r="F10" s="88"/>
      <c r="G10" s="199"/>
    </row>
    <row r="11" spans="2:11" ht="36.6" customHeight="1">
      <c r="B11" s="304"/>
      <c r="C11" s="305"/>
      <c r="D11" s="305"/>
      <c r="E11" s="314">
        <v>44651</v>
      </c>
      <c r="F11" s="314">
        <v>44286</v>
      </c>
    </row>
    <row r="12" spans="2:11" ht="7.2" customHeight="1">
      <c r="B12" s="306"/>
      <c r="C12" s="307"/>
      <c r="D12" s="307"/>
      <c r="E12" s="315"/>
      <c r="F12" s="316"/>
    </row>
    <row r="13" spans="2:11">
      <c r="B13" s="671" t="s">
        <v>207</v>
      </c>
      <c r="C13" s="672"/>
      <c r="D13" s="672"/>
      <c r="E13" s="315"/>
      <c r="F13" s="316"/>
    </row>
    <row r="14" spans="2:11" ht="7.2" customHeight="1">
      <c r="B14" s="306"/>
      <c r="C14" s="307"/>
      <c r="D14" s="307"/>
      <c r="E14" s="315"/>
      <c r="F14" s="316"/>
    </row>
    <row r="15" spans="2:11" s="88" customFormat="1">
      <c r="B15" s="308" t="s">
        <v>136</v>
      </c>
      <c r="C15" s="309"/>
      <c r="D15" s="309"/>
      <c r="E15" s="317">
        <f>+'CA EF'!H258</f>
        <v>3718482</v>
      </c>
      <c r="F15" s="317">
        <v>0</v>
      </c>
    </row>
    <row r="16" spans="2:11" s="88" customFormat="1">
      <c r="B16" s="308" t="s">
        <v>355</v>
      </c>
      <c r="C16" s="309"/>
      <c r="D16" s="309"/>
      <c r="E16" s="317">
        <f>+'CA EF'!I258</f>
        <v>0</v>
      </c>
      <c r="F16" s="317">
        <v>0</v>
      </c>
    </row>
    <row r="17" spans="2:9" s="88" customFormat="1">
      <c r="B17" s="308" t="s">
        <v>29</v>
      </c>
      <c r="C17" s="309"/>
      <c r="D17" s="309"/>
      <c r="E17" s="317">
        <f>+'CA EF'!J258</f>
        <v>-147266899</v>
      </c>
      <c r="F17" s="317">
        <v>0</v>
      </c>
    </row>
    <row r="18" spans="2:9" s="88" customFormat="1">
      <c r="B18" s="308" t="s">
        <v>368</v>
      </c>
      <c r="C18" s="309"/>
      <c r="D18" s="309"/>
      <c r="E18" s="317">
        <f>+'CA EF'!K258</f>
        <v>0</v>
      </c>
      <c r="F18" s="317">
        <v>0</v>
      </c>
    </row>
    <row r="19" spans="2:9" s="88" customFormat="1" ht="31.5" customHeight="1">
      <c r="B19" s="673" t="s">
        <v>30</v>
      </c>
      <c r="C19" s="674"/>
      <c r="D19" s="674"/>
      <c r="E19" s="318">
        <f>SUM(E15:E18)</f>
        <v>-143548417</v>
      </c>
      <c r="F19" s="318">
        <f>SUM(F15:F18)</f>
        <v>0</v>
      </c>
    </row>
    <row r="20" spans="2:9" s="88" customFormat="1">
      <c r="B20" s="306" t="s">
        <v>58</v>
      </c>
      <c r="C20" s="307"/>
      <c r="D20" s="307"/>
      <c r="E20" s="317">
        <v>0</v>
      </c>
      <c r="F20" s="317">
        <v>0</v>
      </c>
    </row>
    <row r="21" spans="2:9" s="88" customFormat="1">
      <c r="B21" s="308" t="s">
        <v>59</v>
      </c>
      <c r="C21" s="309"/>
      <c r="D21" s="307"/>
      <c r="E21" s="317">
        <v>0</v>
      </c>
      <c r="F21" s="317">
        <v>0</v>
      </c>
    </row>
    <row r="22" spans="2:9" s="88" customFormat="1">
      <c r="B22" s="306" t="s">
        <v>60</v>
      </c>
      <c r="C22" s="307"/>
      <c r="D22" s="307"/>
      <c r="E22" s="317">
        <v>0</v>
      </c>
      <c r="F22" s="317">
        <v>0</v>
      </c>
    </row>
    <row r="23" spans="2:9" s="88" customFormat="1">
      <c r="B23" s="308" t="s">
        <v>271</v>
      </c>
      <c r="C23" s="309"/>
      <c r="D23" s="307"/>
      <c r="E23" s="317">
        <f>+'CA EF'!M258+'CA EF'!X258</f>
        <v>-1166236831</v>
      </c>
      <c r="F23" s="317">
        <v>0</v>
      </c>
      <c r="H23" s="293"/>
    </row>
    <row r="24" spans="2:9" s="88" customFormat="1">
      <c r="B24" s="673" t="s">
        <v>61</v>
      </c>
      <c r="C24" s="674"/>
      <c r="D24" s="674"/>
      <c r="E24" s="318">
        <f>+E19+E21+E23</f>
        <v>-1309785248</v>
      </c>
      <c r="F24" s="318">
        <f>SUM(F19:F23)</f>
        <v>0</v>
      </c>
      <c r="H24" s="293"/>
    </row>
    <row r="25" spans="2:9" s="88" customFormat="1">
      <c r="B25" s="308" t="s">
        <v>297</v>
      </c>
      <c r="C25" s="309"/>
      <c r="D25" s="307"/>
      <c r="E25" s="317">
        <f>+'CA EF'!N258</f>
        <v>0</v>
      </c>
      <c r="F25" s="317">
        <v>0</v>
      </c>
      <c r="H25" s="293"/>
    </row>
    <row r="26" spans="2:9" s="88" customFormat="1">
      <c r="B26" s="306" t="s">
        <v>31</v>
      </c>
      <c r="C26" s="307"/>
      <c r="D26" s="307"/>
      <c r="E26" s="318">
        <f>+E24+E25</f>
        <v>-1309785248</v>
      </c>
      <c r="F26" s="318">
        <f>+F24+F25</f>
        <v>0</v>
      </c>
      <c r="H26" s="293"/>
    </row>
    <row r="27" spans="2:9" s="88" customFormat="1">
      <c r="B27" s="306"/>
      <c r="C27" s="307"/>
      <c r="D27" s="307"/>
      <c r="E27" s="318"/>
      <c r="F27" s="319"/>
      <c r="H27" s="293"/>
    </row>
    <row r="28" spans="2:9" s="88" customFormat="1">
      <c r="B28" s="671" t="s">
        <v>208</v>
      </c>
      <c r="C28" s="672"/>
      <c r="D28" s="672"/>
      <c r="E28" s="320"/>
      <c r="F28" s="321"/>
      <c r="H28" s="293"/>
      <c r="I28" s="84"/>
    </row>
    <row r="29" spans="2:9" ht="7.2" customHeight="1">
      <c r="B29" s="306"/>
      <c r="C29" s="307"/>
      <c r="D29" s="307"/>
      <c r="E29" s="322"/>
      <c r="F29" s="323"/>
    </row>
    <row r="30" spans="2:9" s="88" customFormat="1">
      <c r="B30" s="310" t="s">
        <v>62</v>
      </c>
      <c r="C30" s="311"/>
      <c r="D30" s="307"/>
      <c r="E30" s="317">
        <v>0</v>
      </c>
      <c r="F30" s="317">
        <v>0</v>
      </c>
      <c r="G30" s="84"/>
      <c r="H30" s="293"/>
    </row>
    <row r="31" spans="2:9" s="88" customFormat="1">
      <c r="B31" s="310" t="s">
        <v>63</v>
      </c>
      <c r="C31" s="311"/>
      <c r="D31" s="307"/>
      <c r="E31" s="317">
        <v>0</v>
      </c>
      <c r="F31" s="317">
        <v>0</v>
      </c>
      <c r="G31" s="84"/>
      <c r="H31" s="293"/>
    </row>
    <row r="32" spans="2:9" s="88" customFormat="1">
      <c r="B32" s="675" t="s">
        <v>272</v>
      </c>
      <c r="C32" s="676"/>
      <c r="D32" s="676"/>
      <c r="E32" s="317">
        <f>+'CA EF'!Q258</f>
        <v>-6322276247</v>
      </c>
      <c r="F32" s="317">
        <v>0</v>
      </c>
      <c r="G32" s="84"/>
      <c r="H32" s="293"/>
    </row>
    <row r="33" spans="2:11" s="88" customFormat="1">
      <c r="B33" s="308" t="s">
        <v>64</v>
      </c>
      <c r="C33" s="309"/>
      <c r="D33" s="309"/>
      <c r="E33" s="317">
        <f>+'CA EF'!R258</f>
        <v>121637</v>
      </c>
      <c r="F33" s="317">
        <v>0</v>
      </c>
      <c r="G33" s="84"/>
      <c r="H33" s="293"/>
    </row>
    <row r="34" spans="2:11" s="88" customFormat="1">
      <c r="B34" s="308" t="s">
        <v>65</v>
      </c>
      <c r="C34" s="309"/>
      <c r="D34" s="309"/>
      <c r="E34" s="317">
        <v>0</v>
      </c>
      <c r="F34" s="317">
        <v>0</v>
      </c>
      <c r="G34" s="84"/>
      <c r="H34" s="293"/>
    </row>
    <row r="35" spans="2:11" s="88" customFormat="1">
      <c r="B35" s="306" t="s">
        <v>66</v>
      </c>
      <c r="C35" s="307"/>
      <c r="D35" s="307"/>
      <c r="E35" s="318">
        <f>SUM(E30:E34)</f>
        <v>-6322154610</v>
      </c>
      <c r="F35" s="318">
        <f>SUM(F30:F34)</f>
        <v>0</v>
      </c>
      <c r="G35" s="84"/>
    </row>
    <row r="36" spans="2:11" s="88" customFormat="1">
      <c r="B36" s="306"/>
      <c r="C36" s="307"/>
      <c r="D36" s="307"/>
      <c r="E36" s="317"/>
      <c r="F36" s="324"/>
    </row>
    <row r="37" spans="2:11" s="88" customFormat="1" ht="31.5" customHeight="1">
      <c r="B37" s="671" t="s">
        <v>209</v>
      </c>
      <c r="C37" s="672"/>
      <c r="D37" s="672"/>
      <c r="E37" s="317"/>
      <c r="F37" s="324"/>
      <c r="I37" s="84"/>
    </row>
    <row r="38" spans="2:11" s="88" customFormat="1">
      <c r="B38" s="308" t="s">
        <v>67</v>
      </c>
      <c r="C38" s="309"/>
      <c r="D38" s="309"/>
      <c r="E38" s="317">
        <f>+'CA EF'!T258</f>
        <v>0</v>
      </c>
      <c r="F38" s="317">
        <v>0</v>
      </c>
    </row>
    <row r="39" spans="2:11" s="88" customFormat="1">
      <c r="B39" s="308" t="s">
        <v>32</v>
      </c>
      <c r="C39" s="309"/>
      <c r="D39" s="309"/>
      <c r="E39" s="317">
        <v>0</v>
      </c>
      <c r="F39" s="317">
        <v>0</v>
      </c>
    </row>
    <row r="40" spans="2:11" s="88" customFormat="1">
      <c r="B40" s="308" t="s">
        <v>273</v>
      </c>
      <c r="C40" s="309"/>
      <c r="D40" s="309"/>
      <c r="E40" s="317">
        <v>0</v>
      </c>
      <c r="F40" s="317">
        <v>0</v>
      </c>
      <c r="H40" s="294"/>
    </row>
    <row r="41" spans="2:11" s="88" customFormat="1">
      <c r="B41" s="308" t="s">
        <v>40</v>
      </c>
      <c r="C41" s="309"/>
      <c r="D41" s="309"/>
      <c r="E41" s="317">
        <v>0</v>
      </c>
      <c r="F41" s="317">
        <v>0</v>
      </c>
      <c r="H41" s="295"/>
    </row>
    <row r="42" spans="2:11" s="88" customFormat="1">
      <c r="B42" s="306" t="s">
        <v>33</v>
      </c>
      <c r="C42" s="307"/>
      <c r="D42" s="307"/>
      <c r="E42" s="325">
        <f>SUM(E38:E41)</f>
        <v>0</v>
      </c>
      <c r="F42" s="325">
        <f>SUM(F38:F41)</f>
        <v>0</v>
      </c>
      <c r="H42" s="295"/>
      <c r="I42" s="296"/>
      <c r="J42" s="296"/>
      <c r="K42" s="296"/>
    </row>
    <row r="43" spans="2:11" s="88" customFormat="1">
      <c r="B43" s="306"/>
      <c r="C43" s="307"/>
      <c r="D43" s="307"/>
      <c r="E43" s="318"/>
      <c r="F43" s="325"/>
      <c r="H43" s="295"/>
      <c r="I43" s="296"/>
      <c r="J43" s="296"/>
      <c r="K43" s="296"/>
    </row>
    <row r="44" spans="2:11" s="88" customFormat="1">
      <c r="B44" s="673" t="s">
        <v>34</v>
      </c>
      <c r="C44" s="674"/>
      <c r="D44" s="674"/>
      <c r="E44" s="318">
        <f>+E26+E35+E42</f>
        <v>-7631939858</v>
      </c>
      <c r="F44" s="318">
        <f>+F26+F35+F42</f>
        <v>0</v>
      </c>
      <c r="I44" s="296"/>
      <c r="J44" s="296"/>
      <c r="K44" s="296"/>
    </row>
    <row r="45" spans="2:11" s="88" customFormat="1">
      <c r="B45" s="306" t="s">
        <v>35</v>
      </c>
      <c r="C45" s="307"/>
      <c r="D45" s="307"/>
      <c r="E45" s="317">
        <f>+BG!E15</f>
        <v>8311710435</v>
      </c>
      <c r="F45" s="317">
        <v>0</v>
      </c>
      <c r="I45" s="296"/>
      <c r="J45" s="296"/>
      <c r="K45" s="296"/>
    </row>
    <row r="46" spans="2:11" s="88" customFormat="1">
      <c r="B46" s="312" t="s">
        <v>36</v>
      </c>
      <c r="C46" s="313"/>
      <c r="D46" s="313"/>
      <c r="E46" s="326">
        <f>+E44+E45</f>
        <v>679770577</v>
      </c>
      <c r="F46" s="326">
        <f>+F44+F45</f>
        <v>0</v>
      </c>
      <c r="I46" s="297">
        <f>+E46-BG!D13</f>
        <v>0</v>
      </c>
      <c r="J46" s="298"/>
      <c r="K46" s="296"/>
    </row>
    <row r="47" spans="2:11" s="88" customFormat="1">
      <c r="B47" s="299"/>
      <c r="C47" s="299"/>
      <c r="D47" s="299"/>
      <c r="E47" s="300"/>
      <c r="F47" s="300"/>
      <c r="I47" s="301"/>
      <c r="J47" s="301"/>
      <c r="K47" s="301"/>
    </row>
    <row r="48" spans="2:11" s="88" customFormat="1">
      <c r="B48" s="666" t="s">
        <v>647</v>
      </c>
      <c r="C48" s="666"/>
      <c r="D48" s="666"/>
      <c r="E48" s="666"/>
      <c r="F48" s="666"/>
      <c r="I48" s="302"/>
      <c r="J48" s="302"/>
      <c r="K48" s="296"/>
    </row>
    <row r="49" spans="1:11">
      <c r="E49" s="84"/>
      <c r="F49" s="84"/>
      <c r="I49" s="303"/>
      <c r="J49" s="303"/>
      <c r="K49" s="303"/>
    </row>
    <row r="50" spans="1:11">
      <c r="B50" s="84"/>
      <c r="C50" s="84"/>
      <c r="D50" s="84"/>
      <c r="E50" s="182"/>
      <c r="F50" s="84"/>
      <c r="G50" s="199"/>
      <c r="I50" s="296"/>
      <c r="J50" s="303"/>
      <c r="K50" s="303"/>
    </row>
    <row r="51" spans="1:11">
      <c r="E51" s="84"/>
      <c r="F51" s="84"/>
      <c r="G51" s="199"/>
      <c r="I51" s="88"/>
    </row>
    <row r="52" spans="1:11">
      <c r="E52" s="84"/>
      <c r="F52" s="84"/>
      <c r="G52" s="199"/>
      <c r="I52" s="88"/>
    </row>
    <row r="54" spans="1:11" s="165" customFormat="1">
      <c r="A54" s="162"/>
      <c r="B54" s="163" t="s">
        <v>400</v>
      </c>
      <c r="C54" s="163"/>
      <c r="D54" s="242" t="s">
        <v>380</v>
      </c>
      <c r="F54" s="166" t="s">
        <v>206</v>
      </c>
    </row>
    <row r="55" spans="1:11" s="247" customFormat="1">
      <c r="A55" s="246"/>
      <c r="B55" s="167" t="s">
        <v>381</v>
      </c>
      <c r="C55" s="169"/>
      <c r="D55" s="248" t="s">
        <v>381</v>
      </c>
      <c r="F55" s="170" t="s">
        <v>102</v>
      </c>
    </row>
  </sheetData>
  <mergeCells count="10">
    <mergeCell ref="B28:D28"/>
    <mergeCell ref="B32:D32"/>
    <mergeCell ref="B37:D37"/>
    <mergeCell ref="B44:D44"/>
    <mergeCell ref="B48:F48"/>
    <mergeCell ref="B6:G6"/>
    <mergeCell ref="B9:G9"/>
    <mergeCell ref="B13:D13"/>
    <mergeCell ref="B19:D19"/>
    <mergeCell ref="B24:D24"/>
  </mergeCells>
  <hyperlinks>
    <hyperlink ref="K5" location="Indice!A1" display="Índice" xr:uid="{C2FD135A-58B5-4DA6-B313-FEBB0C28B142}"/>
  </hyperlinks>
  <pageMargins left="0.7" right="0.7" top="0.75" bottom="0.75" header="0.3" footer="0.3"/>
  <pageSetup paperSize="9" scale="7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0FBF-96B0-4661-A816-680219E93B65}">
  <sheetPr>
    <tabColor theme="2" tint="-0.499984740745262"/>
    <pageSetUpPr fitToPage="1"/>
  </sheetPr>
  <dimension ref="A1:P44"/>
  <sheetViews>
    <sheetView showGridLines="0" zoomScale="90" zoomScaleNormal="90" zoomScaleSheetLayoutView="80" workbookViewId="0">
      <pane ySplit="12" topLeftCell="A17" activePane="bottomLeft" state="frozen"/>
      <selection pane="bottomLeft" activeCell="B28" sqref="B28"/>
    </sheetView>
  </sheetViews>
  <sheetFormatPr baseColWidth="10" defaultColWidth="11.44140625" defaultRowHeight="13.2"/>
  <cols>
    <col min="1" max="1" width="3.5546875" style="84" customWidth="1"/>
    <col min="2" max="2" width="34.77734375" style="199" customWidth="1"/>
    <col min="3" max="3" width="20.44140625" style="84" customWidth="1"/>
    <col min="4" max="4" width="22" style="84" bestFit="1" customWidth="1"/>
    <col min="5" max="5" width="22.44140625" style="84" bestFit="1" customWidth="1"/>
    <col min="6" max="6" width="15" style="84" customWidth="1"/>
    <col min="7" max="7" width="15.109375" style="84" customWidth="1"/>
    <col min="8" max="8" width="15.5546875" style="84" customWidth="1"/>
    <col min="9" max="9" width="17.33203125" style="84" customWidth="1"/>
    <col min="10" max="10" width="19.21875" style="84" bestFit="1" customWidth="1"/>
    <col min="11" max="11" width="21" style="84" bestFit="1" customWidth="1"/>
    <col min="12" max="12" width="18.6640625" style="84" bestFit="1" customWidth="1"/>
    <col min="13" max="13" width="15.44140625" style="84" bestFit="1" customWidth="1"/>
    <col min="14" max="14" width="15.109375" style="84" bestFit="1" customWidth="1"/>
    <col min="15" max="15" width="15.44140625" style="84" bestFit="1" customWidth="1"/>
    <col min="16" max="16" width="21.88671875" style="84" bestFit="1" customWidth="1"/>
    <col min="17" max="16384" width="11.44140625" style="84"/>
  </cols>
  <sheetData>
    <row r="1" spans="2:15" s="122" customFormat="1" ht="13.2" customHeight="1">
      <c r="D1" s="123"/>
    </row>
    <row r="2" spans="2:15" s="122" customFormat="1" ht="13.2" customHeight="1">
      <c r="D2" s="123"/>
    </row>
    <row r="3" spans="2:15" s="122" customFormat="1" ht="13.2" customHeight="1">
      <c r="D3" s="123"/>
    </row>
    <row r="4" spans="2:15" s="124" customFormat="1" ht="13.2" customHeight="1" thickBot="1">
      <c r="D4" s="125"/>
    </row>
    <row r="5" spans="2:15" ht="13.8" thickTop="1">
      <c r="L5" s="83" t="s">
        <v>228</v>
      </c>
    </row>
    <row r="6" spans="2:15" s="200" customFormat="1" ht="13.8">
      <c r="B6" s="677" t="s">
        <v>374</v>
      </c>
      <c r="C6" s="677"/>
      <c r="D6" s="677"/>
      <c r="E6" s="677"/>
      <c r="F6" s="677"/>
      <c r="G6" s="677"/>
      <c r="H6" s="677"/>
      <c r="I6" s="677"/>
      <c r="J6" s="677"/>
      <c r="K6" s="677"/>
      <c r="L6" s="677"/>
    </row>
    <row r="7" spans="2:15">
      <c r="B7" s="678" t="s">
        <v>296</v>
      </c>
      <c r="C7" s="678"/>
      <c r="D7" s="678"/>
      <c r="E7" s="678"/>
      <c r="F7" s="678"/>
      <c r="G7" s="678"/>
      <c r="H7" s="678"/>
      <c r="I7" s="678"/>
      <c r="J7" s="678"/>
      <c r="K7" s="678"/>
      <c r="L7" s="678"/>
    </row>
    <row r="8" spans="2:15">
      <c r="B8" s="663" t="s">
        <v>584</v>
      </c>
      <c r="C8" s="663"/>
      <c r="D8" s="663"/>
      <c r="E8" s="663"/>
      <c r="F8" s="663"/>
      <c r="G8" s="663"/>
      <c r="H8" s="663"/>
      <c r="I8" s="663"/>
      <c r="J8" s="663"/>
      <c r="K8" s="663"/>
      <c r="L8" s="663"/>
    </row>
    <row r="9" spans="2:15">
      <c r="B9" s="679" t="s">
        <v>232</v>
      </c>
      <c r="C9" s="679"/>
      <c r="D9" s="679"/>
      <c r="E9" s="679"/>
      <c r="F9" s="679"/>
      <c r="G9" s="679"/>
      <c r="H9" s="679"/>
      <c r="I9" s="679"/>
      <c r="J9" s="679"/>
      <c r="K9" s="679"/>
      <c r="L9" s="679"/>
    </row>
    <row r="10" spans="2:15">
      <c r="B10" s="88"/>
      <c r="C10" s="87"/>
      <c r="D10" s="87"/>
      <c r="E10" s="87"/>
      <c r="F10" s="87"/>
      <c r="G10" s="87"/>
      <c r="H10" s="87"/>
      <c r="I10" s="87"/>
      <c r="J10" s="87"/>
      <c r="K10" s="87"/>
      <c r="L10" s="87"/>
    </row>
    <row r="11" spans="2:15" s="88" customFormat="1" ht="31.5" customHeight="1">
      <c r="B11" s="680" t="s">
        <v>27</v>
      </c>
      <c r="C11" s="680" t="s">
        <v>10</v>
      </c>
      <c r="D11" s="680"/>
      <c r="E11" s="680"/>
      <c r="F11" s="680" t="s">
        <v>11</v>
      </c>
      <c r="G11" s="680"/>
      <c r="H11" s="680"/>
      <c r="I11" s="680" t="s">
        <v>53</v>
      </c>
      <c r="J11" s="680"/>
      <c r="K11" s="653" t="s">
        <v>19</v>
      </c>
      <c r="L11" s="653"/>
    </row>
    <row r="12" spans="2:15" s="88" customFormat="1" ht="30" customHeight="1">
      <c r="B12" s="680"/>
      <c r="C12" s="109" t="s">
        <v>47</v>
      </c>
      <c r="D12" s="109" t="s">
        <v>48</v>
      </c>
      <c r="E12" s="109" t="s">
        <v>49</v>
      </c>
      <c r="F12" s="109" t="s">
        <v>50</v>
      </c>
      <c r="G12" s="109" t="s">
        <v>51</v>
      </c>
      <c r="H12" s="109" t="s">
        <v>52</v>
      </c>
      <c r="I12" s="109" t="s">
        <v>54</v>
      </c>
      <c r="J12" s="109" t="s">
        <v>55</v>
      </c>
      <c r="K12" s="281">
        <v>44651</v>
      </c>
      <c r="L12" s="281">
        <v>44286</v>
      </c>
    </row>
    <row r="13" spans="2:15" s="88" customFormat="1" ht="35.1" customHeight="1">
      <c r="B13" s="286" t="s">
        <v>305</v>
      </c>
      <c r="C13" s="282">
        <v>9000000000</v>
      </c>
      <c r="D13" s="283">
        <v>0</v>
      </c>
      <c r="E13" s="282">
        <v>9000000000</v>
      </c>
      <c r="F13" s="282">
        <v>0</v>
      </c>
      <c r="G13" s="282">
        <v>0</v>
      </c>
      <c r="H13" s="282">
        <v>0</v>
      </c>
      <c r="I13" s="282">
        <v>0</v>
      </c>
      <c r="J13" s="283">
        <v>-576412791</v>
      </c>
      <c r="K13" s="282">
        <v>8423587209</v>
      </c>
      <c r="L13" s="282">
        <v>0</v>
      </c>
    </row>
    <row r="14" spans="2:15" s="88" customFormat="1" ht="35.1" customHeight="1">
      <c r="B14" s="284" t="s">
        <v>56</v>
      </c>
      <c r="C14" s="285"/>
      <c r="D14" s="285"/>
      <c r="E14" s="282"/>
      <c r="F14" s="285"/>
      <c r="G14" s="285"/>
      <c r="H14" s="285"/>
      <c r="I14" s="285"/>
      <c r="J14" s="282"/>
      <c r="K14" s="282"/>
      <c r="L14" s="282"/>
      <c r="M14" s="275"/>
    </row>
    <row r="15" spans="2:15" s="88" customFormat="1" ht="35.1" customHeight="1">
      <c r="B15" s="288" t="s">
        <v>587</v>
      </c>
      <c r="C15" s="285">
        <v>0</v>
      </c>
      <c r="D15" s="285">
        <v>0</v>
      </c>
      <c r="E15" s="285">
        <v>0</v>
      </c>
      <c r="F15" s="285">
        <v>0</v>
      </c>
      <c r="G15" s="285">
        <v>0</v>
      </c>
      <c r="H15" s="285">
        <v>0</v>
      </c>
      <c r="I15" s="287">
        <v>-576412791</v>
      </c>
      <c r="J15" s="285">
        <v>576412791</v>
      </c>
      <c r="K15" s="282">
        <v>0</v>
      </c>
      <c r="L15" s="282">
        <v>0</v>
      </c>
      <c r="O15" s="276"/>
    </row>
    <row r="16" spans="2:15" s="88" customFormat="1" ht="35.1" customHeight="1">
      <c r="B16" s="288" t="s">
        <v>57</v>
      </c>
      <c r="C16" s="285">
        <v>0</v>
      </c>
      <c r="D16" s="285">
        <v>0</v>
      </c>
      <c r="E16" s="285">
        <v>0</v>
      </c>
      <c r="F16" s="285">
        <v>0</v>
      </c>
      <c r="G16" s="285">
        <v>0</v>
      </c>
      <c r="H16" s="285">
        <v>0</v>
      </c>
      <c r="I16" s="285">
        <v>0</v>
      </c>
      <c r="J16" s="285">
        <v>0</v>
      </c>
      <c r="K16" s="282">
        <v>0</v>
      </c>
      <c r="L16" s="282">
        <v>0</v>
      </c>
      <c r="O16" s="276"/>
    </row>
    <row r="17" spans="1:16" s="88" customFormat="1" ht="35.1" customHeight="1">
      <c r="B17" s="286" t="s">
        <v>28</v>
      </c>
      <c r="C17" s="285">
        <v>0</v>
      </c>
      <c r="D17" s="285">
        <v>0</v>
      </c>
      <c r="E17" s="285">
        <v>0</v>
      </c>
      <c r="F17" s="285">
        <v>0</v>
      </c>
      <c r="G17" s="285">
        <v>0</v>
      </c>
      <c r="H17" s="285">
        <v>0</v>
      </c>
      <c r="I17" s="285">
        <v>0</v>
      </c>
      <c r="J17" s="287">
        <v>-1194219221</v>
      </c>
      <c r="K17" s="283">
        <v>-1194219221</v>
      </c>
      <c r="L17" s="285">
        <v>0</v>
      </c>
      <c r="O17" s="276"/>
    </row>
    <row r="18" spans="1:16" s="88" customFormat="1" ht="35.1" customHeight="1">
      <c r="B18" s="284" t="s">
        <v>586</v>
      </c>
      <c r="C18" s="282">
        <v>9000000000</v>
      </c>
      <c r="D18" s="282">
        <v>0</v>
      </c>
      <c r="E18" s="282">
        <v>9000000000</v>
      </c>
      <c r="F18" s="282">
        <v>0</v>
      </c>
      <c r="G18" s="282">
        <v>0</v>
      </c>
      <c r="H18" s="282">
        <v>0</v>
      </c>
      <c r="I18" s="283">
        <v>-576412791</v>
      </c>
      <c r="J18" s="283">
        <v>-1194219221</v>
      </c>
      <c r="K18" s="282">
        <v>7229367988</v>
      </c>
      <c r="L18" s="282">
        <v>0</v>
      </c>
      <c r="M18" s="277">
        <v>0</v>
      </c>
      <c r="N18" s="275"/>
    </row>
    <row r="19" spans="1:16" s="88" customFormat="1" ht="35.1" customHeight="1">
      <c r="B19" s="284" t="s">
        <v>585</v>
      </c>
      <c r="C19" s="282">
        <v>0</v>
      </c>
      <c r="D19" s="283">
        <v>0</v>
      </c>
      <c r="E19" s="282">
        <v>0</v>
      </c>
      <c r="F19" s="282">
        <v>0</v>
      </c>
      <c r="G19" s="282">
        <v>0</v>
      </c>
      <c r="H19" s="282">
        <v>0</v>
      </c>
      <c r="I19" s="282">
        <v>0</v>
      </c>
      <c r="J19" s="282">
        <v>0</v>
      </c>
      <c r="K19" s="282">
        <v>0</v>
      </c>
      <c r="L19" s="282">
        <v>0</v>
      </c>
      <c r="M19" s="277"/>
      <c r="N19" s="275"/>
    </row>
    <row r="20" spans="1:16" s="279" customFormat="1">
      <c r="B20" s="278"/>
    </row>
    <row r="21" spans="1:16">
      <c r="B21" s="666" t="s">
        <v>647</v>
      </c>
      <c r="C21" s="666"/>
      <c r="D21" s="666"/>
      <c r="E21" s="666"/>
      <c r="F21" s="666"/>
      <c r="G21" s="666"/>
      <c r="H21" s="666"/>
      <c r="I21" s="666"/>
      <c r="J21" s="666"/>
      <c r="K21" s="666"/>
      <c r="L21" s="666"/>
      <c r="M21" s="279"/>
      <c r="P21" s="280"/>
    </row>
    <row r="22" spans="1:16">
      <c r="M22" s="279"/>
      <c r="P22" s="280"/>
    </row>
    <row r="23" spans="1:16">
      <c r="M23" s="279"/>
      <c r="P23" s="280"/>
    </row>
    <row r="24" spans="1:16">
      <c r="M24" s="279"/>
      <c r="P24" s="280"/>
    </row>
    <row r="27" spans="1:16" s="165" customFormat="1">
      <c r="A27" s="162"/>
      <c r="B27" s="163" t="s">
        <v>400</v>
      </c>
      <c r="C27" s="163"/>
      <c r="F27" s="242" t="s">
        <v>380</v>
      </c>
      <c r="K27" s="166" t="s">
        <v>206</v>
      </c>
    </row>
    <row r="28" spans="1:16" s="247" customFormat="1">
      <c r="A28" s="246"/>
      <c r="B28" s="167" t="s">
        <v>381</v>
      </c>
      <c r="C28" s="169"/>
      <c r="F28" s="248" t="s">
        <v>381</v>
      </c>
      <c r="K28" s="170" t="s">
        <v>102</v>
      </c>
    </row>
    <row r="29" spans="1:16">
      <c r="B29" s="84"/>
      <c r="G29" s="175"/>
    </row>
    <row r="44" spans="4:4">
      <c r="D44" s="84">
        <v>0</v>
      </c>
    </row>
  </sheetData>
  <mergeCells count="10">
    <mergeCell ref="B21:L21"/>
    <mergeCell ref="B6:L6"/>
    <mergeCell ref="B7:L7"/>
    <mergeCell ref="B8:L8"/>
    <mergeCell ref="B9:L9"/>
    <mergeCell ref="B11:B12"/>
    <mergeCell ref="C11:E11"/>
    <mergeCell ref="F11:H11"/>
    <mergeCell ref="I11:J11"/>
    <mergeCell ref="K11:L11"/>
  </mergeCells>
  <hyperlinks>
    <hyperlink ref="L5" location="Indice!A1" display="Índice" xr:uid="{014AE1F6-5BCE-4A27-9EDE-62BC16184B5D}"/>
  </hyperlinks>
  <pageMargins left="0.23622047244094491" right="0.23622047244094491" top="0.74803149606299213" bottom="0.74803149606299213" header="0.31496062992125984" footer="0.31496062992125984"/>
  <pageSetup paperSize="9" scale="6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377F-007F-46A6-BBC1-D2DDA7374371}">
  <sheetPr>
    <tabColor rgb="FFFFC000"/>
  </sheetPr>
  <dimension ref="A1:AL264"/>
  <sheetViews>
    <sheetView zoomScale="90" zoomScaleNormal="90" workbookViewId="0">
      <pane xSplit="3" ySplit="3" topLeftCell="P225" activePane="bottomRight" state="frozen"/>
      <selection activeCell="E82" sqref="E82"/>
      <selection pane="topRight" activeCell="E82" sqref="E82"/>
      <selection pane="bottomLeft" activeCell="E82" sqref="E82"/>
      <selection pane="bottomRight" activeCell="T235" sqref="T235"/>
    </sheetView>
  </sheetViews>
  <sheetFormatPr baseColWidth="10" defaultColWidth="9.109375" defaultRowHeight="15" customHeight="1" outlineLevelCol="1"/>
  <cols>
    <col min="1" max="1" width="9.109375" style="371"/>
    <col min="2" max="2" width="33.6640625" style="1" customWidth="1"/>
    <col min="3" max="3" width="16" style="1" customWidth="1"/>
    <col min="4" max="5" width="15" style="1" customWidth="1" outlineLevel="1"/>
    <col min="6" max="6" width="17.5546875" style="26" customWidth="1" outlineLevel="1"/>
    <col min="7" max="7" width="20.33203125" style="26" customWidth="1"/>
    <col min="8" max="8" width="17.6640625" style="1" customWidth="1"/>
    <col min="9" max="9" width="17.33203125" style="1" customWidth="1"/>
    <col min="10" max="10" width="15.88671875" style="1" bestFit="1" customWidth="1"/>
    <col min="11" max="11" width="15.88671875" style="1" customWidth="1"/>
    <col min="12" max="12" width="13.109375" style="1" bestFit="1" customWidth="1"/>
    <col min="13" max="13" width="13.88671875" style="1" customWidth="1"/>
    <col min="14" max="14" width="13.33203125" style="1" customWidth="1"/>
    <col min="15" max="17" width="15.5546875" style="1" customWidth="1"/>
    <col min="18" max="18" width="13.88671875" style="1" customWidth="1"/>
    <col min="19" max="19" width="15.5546875" style="1" customWidth="1"/>
    <col min="20" max="20" width="16" style="1" bestFit="1" customWidth="1"/>
    <col min="21" max="22" width="12.33203125" style="1" bestFit="1" customWidth="1"/>
    <col min="23" max="23" width="12.88671875" style="1" bestFit="1" customWidth="1"/>
    <col min="24" max="24" width="17.5546875" style="1" bestFit="1" customWidth="1"/>
    <col min="25" max="25" width="13.33203125" style="1" bestFit="1" customWidth="1"/>
    <col min="26" max="26" width="15.88671875" style="1" bestFit="1" customWidth="1"/>
    <col min="27" max="260" width="9.109375" style="1"/>
    <col min="261" max="261" width="33.6640625" style="1" customWidth="1"/>
    <col min="262" max="262" width="16" style="1" customWidth="1"/>
    <col min="263" max="264" width="15" style="1" bestFit="1" customWidth="1"/>
    <col min="265" max="265" width="16.5546875" style="1" bestFit="1" customWidth="1"/>
    <col min="266" max="266" width="12.5546875" style="1" customWidth="1"/>
    <col min="267" max="267" width="17.5546875" style="1" bestFit="1" customWidth="1"/>
    <col min="268" max="269" width="18.109375" style="1" bestFit="1" customWidth="1"/>
    <col min="270" max="270" width="12.88671875" style="1" bestFit="1" customWidth="1"/>
    <col min="271" max="272" width="16.5546875" style="1" bestFit="1" customWidth="1"/>
    <col min="273" max="274" width="13.109375" style="1" bestFit="1" customWidth="1"/>
    <col min="275" max="275" width="15.5546875" style="1" bestFit="1" customWidth="1"/>
    <col min="276" max="276" width="13.6640625" style="1" bestFit="1" customWidth="1"/>
    <col min="277" max="279" width="12.33203125" style="1" bestFit="1" customWidth="1"/>
    <col min="280" max="280" width="17.5546875" style="1" bestFit="1" customWidth="1"/>
    <col min="281" max="281" width="12.33203125" style="1" bestFit="1" customWidth="1"/>
    <col min="282" max="282" width="13.44140625" style="1" bestFit="1" customWidth="1"/>
    <col min="283" max="516" width="9.109375" style="1"/>
    <col min="517" max="517" width="33.6640625" style="1" customWidth="1"/>
    <col min="518" max="518" width="16" style="1" customWidth="1"/>
    <col min="519" max="520" width="15" style="1" bestFit="1" customWidth="1"/>
    <col min="521" max="521" width="16.5546875" style="1" bestFit="1" customWidth="1"/>
    <col min="522" max="522" width="12.5546875" style="1" customWidth="1"/>
    <col min="523" max="523" width="17.5546875" style="1" bestFit="1" customWidth="1"/>
    <col min="524" max="525" width="18.109375" style="1" bestFit="1" customWidth="1"/>
    <col min="526" max="526" width="12.88671875" style="1" bestFit="1" customWidth="1"/>
    <col min="527" max="528" width="16.5546875" style="1" bestFit="1" customWidth="1"/>
    <col min="529" max="530" width="13.109375" style="1" bestFit="1" customWidth="1"/>
    <col min="531" max="531" width="15.5546875" style="1" bestFit="1" customWidth="1"/>
    <col min="532" max="532" width="13.6640625" style="1" bestFit="1" customWidth="1"/>
    <col min="533" max="535" width="12.33203125" style="1" bestFit="1" customWidth="1"/>
    <col min="536" max="536" width="17.5546875" style="1" bestFit="1" customWidth="1"/>
    <col min="537" max="537" width="12.33203125" style="1" bestFit="1" customWidth="1"/>
    <col min="538" max="538" width="13.44140625" style="1" bestFit="1" customWidth="1"/>
    <col min="539" max="772" width="9.109375" style="1"/>
    <col min="773" max="773" width="33.6640625" style="1" customWidth="1"/>
    <col min="774" max="774" width="16" style="1" customWidth="1"/>
    <col min="775" max="776" width="15" style="1" bestFit="1" customWidth="1"/>
    <col min="777" max="777" width="16.5546875" style="1" bestFit="1" customWidth="1"/>
    <col min="778" max="778" width="12.5546875" style="1" customWidth="1"/>
    <col min="779" max="779" width="17.5546875" style="1" bestFit="1" customWidth="1"/>
    <col min="780" max="781" width="18.109375" style="1" bestFit="1" customWidth="1"/>
    <col min="782" max="782" width="12.88671875" style="1" bestFit="1" customWidth="1"/>
    <col min="783" max="784" width="16.5546875" style="1" bestFit="1" customWidth="1"/>
    <col min="785" max="786" width="13.109375" style="1" bestFit="1" customWidth="1"/>
    <col min="787" max="787" width="15.5546875" style="1" bestFit="1" customWidth="1"/>
    <col min="788" max="788" width="13.6640625" style="1" bestFit="1" customWidth="1"/>
    <col min="789" max="791" width="12.33203125" style="1" bestFit="1" customWidth="1"/>
    <col min="792" max="792" width="17.5546875" style="1" bestFit="1" customWidth="1"/>
    <col min="793" max="793" width="12.33203125" style="1" bestFit="1" customWidth="1"/>
    <col min="794" max="794" width="13.44140625" style="1" bestFit="1" customWidth="1"/>
    <col min="795" max="1028" width="9.109375" style="1"/>
    <col min="1029" max="1029" width="33.6640625" style="1" customWidth="1"/>
    <col min="1030" max="1030" width="16" style="1" customWidth="1"/>
    <col min="1031" max="1032" width="15" style="1" bestFit="1" customWidth="1"/>
    <col min="1033" max="1033" width="16.5546875" style="1" bestFit="1" customWidth="1"/>
    <col min="1034" max="1034" width="12.5546875" style="1" customWidth="1"/>
    <col min="1035" max="1035" width="17.5546875" style="1" bestFit="1" customWidth="1"/>
    <col min="1036" max="1037" width="18.109375" style="1" bestFit="1" customWidth="1"/>
    <col min="1038" max="1038" width="12.88671875" style="1" bestFit="1" customWidth="1"/>
    <col min="1039" max="1040" width="16.5546875" style="1" bestFit="1" customWidth="1"/>
    <col min="1041" max="1042" width="13.109375" style="1" bestFit="1" customWidth="1"/>
    <col min="1043" max="1043" width="15.5546875" style="1" bestFit="1" customWidth="1"/>
    <col min="1044" max="1044" width="13.6640625" style="1" bestFit="1" customWidth="1"/>
    <col min="1045" max="1047" width="12.33203125" style="1" bestFit="1" customWidth="1"/>
    <col min="1048" max="1048" width="17.5546875" style="1" bestFit="1" customWidth="1"/>
    <col min="1049" max="1049" width="12.33203125" style="1" bestFit="1" customWidth="1"/>
    <col min="1050" max="1050" width="13.44140625" style="1" bestFit="1" customWidth="1"/>
    <col min="1051" max="1284" width="9.109375" style="1"/>
    <col min="1285" max="1285" width="33.6640625" style="1" customWidth="1"/>
    <col min="1286" max="1286" width="16" style="1" customWidth="1"/>
    <col min="1287" max="1288" width="15" style="1" bestFit="1" customWidth="1"/>
    <col min="1289" max="1289" width="16.5546875" style="1" bestFit="1" customWidth="1"/>
    <col min="1290" max="1290" width="12.5546875" style="1" customWidth="1"/>
    <col min="1291" max="1291" width="17.5546875" style="1" bestFit="1" customWidth="1"/>
    <col min="1292" max="1293" width="18.109375" style="1" bestFit="1" customWidth="1"/>
    <col min="1294" max="1294" width="12.88671875" style="1" bestFit="1" customWidth="1"/>
    <col min="1295" max="1296" width="16.5546875" style="1" bestFit="1" customWidth="1"/>
    <col min="1297" max="1298" width="13.109375" style="1" bestFit="1" customWidth="1"/>
    <col min="1299" max="1299" width="15.5546875" style="1" bestFit="1" customWidth="1"/>
    <col min="1300" max="1300" width="13.6640625" style="1" bestFit="1" customWidth="1"/>
    <col min="1301" max="1303" width="12.33203125" style="1" bestFit="1" customWidth="1"/>
    <col min="1304" max="1304" width="17.5546875" style="1" bestFit="1" customWidth="1"/>
    <col min="1305" max="1305" width="12.33203125" style="1" bestFit="1" customWidth="1"/>
    <col min="1306" max="1306" width="13.44140625" style="1" bestFit="1" customWidth="1"/>
    <col min="1307" max="1540" width="9.109375" style="1"/>
    <col min="1541" max="1541" width="33.6640625" style="1" customWidth="1"/>
    <col min="1542" max="1542" width="16" style="1" customWidth="1"/>
    <col min="1543" max="1544" width="15" style="1" bestFit="1" customWidth="1"/>
    <col min="1545" max="1545" width="16.5546875" style="1" bestFit="1" customWidth="1"/>
    <col min="1546" max="1546" width="12.5546875" style="1" customWidth="1"/>
    <col min="1547" max="1547" width="17.5546875" style="1" bestFit="1" customWidth="1"/>
    <col min="1548" max="1549" width="18.109375" style="1" bestFit="1" customWidth="1"/>
    <col min="1550" max="1550" width="12.88671875" style="1" bestFit="1" customWidth="1"/>
    <col min="1551" max="1552" width="16.5546875" style="1" bestFit="1" customWidth="1"/>
    <col min="1553" max="1554" width="13.109375" style="1" bestFit="1" customWidth="1"/>
    <col min="1555" max="1555" width="15.5546875" style="1" bestFit="1" customWidth="1"/>
    <col min="1556" max="1556" width="13.6640625" style="1" bestFit="1" customWidth="1"/>
    <col min="1557" max="1559" width="12.33203125" style="1" bestFit="1" customWidth="1"/>
    <col min="1560" max="1560" width="17.5546875" style="1" bestFit="1" customWidth="1"/>
    <col min="1561" max="1561" width="12.33203125" style="1" bestFit="1" customWidth="1"/>
    <col min="1562" max="1562" width="13.44140625" style="1" bestFit="1" customWidth="1"/>
    <col min="1563" max="1796" width="9.109375" style="1"/>
    <col min="1797" max="1797" width="33.6640625" style="1" customWidth="1"/>
    <col min="1798" max="1798" width="16" style="1" customWidth="1"/>
    <col min="1799" max="1800" width="15" style="1" bestFit="1" customWidth="1"/>
    <col min="1801" max="1801" width="16.5546875" style="1" bestFit="1" customWidth="1"/>
    <col min="1802" max="1802" width="12.5546875" style="1" customWidth="1"/>
    <col min="1803" max="1803" width="17.5546875" style="1" bestFit="1" customWidth="1"/>
    <col min="1804" max="1805" width="18.109375" style="1" bestFit="1" customWidth="1"/>
    <col min="1806" max="1806" width="12.88671875" style="1" bestFit="1" customWidth="1"/>
    <col min="1807" max="1808" width="16.5546875" style="1" bestFit="1" customWidth="1"/>
    <col min="1809" max="1810" width="13.109375" style="1" bestFit="1" customWidth="1"/>
    <col min="1811" max="1811" width="15.5546875" style="1" bestFit="1" customWidth="1"/>
    <col min="1812" max="1812" width="13.6640625" style="1" bestFit="1" customWidth="1"/>
    <col min="1813" max="1815" width="12.33203125" style="1" bestFit="1" customWidth="1"/>
    <col min="1816" max="1816" width="17.5546875" style="1" bestFit="1" customWidth="1"/>
    <col min="1817" max="1817" width="12.33203125" style="1" bestFit="1" customWidth="1"/>
    <col min="1818" max="1818" width="13.44140625" style="1" bestFit="1" customWidth="1"/>
    <col min="1819" max="2052" width="9.109375" style="1"/>
    <col min="2053" max="2053" width="33.6640625" style="1" customWidth="1"/>
    <col min="2054" max="2054" width="16" style="1" customWidth="1"/>
    <col min="2055" max="2056" width="15" style="1" bestFit="1" customWidth="1"/>
    <col min="2057" max="2057" width="16.5546875" style="1" bestFit="1" customWidth="1"/>
    <col min="2058" max="2058" width="12.5546875" style="1" customWidth="1"/>
    <col min="2059" max="2059" width="17.5546875" style="1" bestFit="1" customWidth="1"/>
    <col min="2060" max="2061" width="18.109375" style="1" bestFit="1" customWidth="1"/>
    <col min="2062" max="2062" width="12.88671875" style="1" bestFit="1" customWidth="1"/>
    <col min="2063" max="2064" width="16.5546875" style="1" bestFit="1" customWidth="1"/>
    <col min="2065" max="2066" width="13.109375" style="1" bestFit="1" customWidth="1"/>
    <col min="2067" max="2067" width="15.5546875" style="1" bestFit="1" customWidth="1"/>
    <col min="2068" max="2068" width="13.6640625" style="1" bestFit="1" customWidth="1"/>
    <col min="2069" max="2071" width="12.33203125" style="1" bestFit="1" customWidth="1"/>
    <col min="2072" max="2072" width="17.5546875" style="1" bestFit="1" customWidth="1"/>
    <col min="2073" max="2073" width="12.33203125" style="1" bestFit="1" customWidth="1"/>
    <col min="2074" max="2074" width="13.44140625" style="1" bestFit="1" customWidth="1"/>
    <col min="2075" max="2308" width="9.109375" style="1"/>
    <col min="2309" max="2309" width="33.6640625" style="1" customWidth="1"/>
    <col min="2310" max="2310" width="16" style="1" customWidth="1"/>
    <col min="2311" max="2312" width="15" style="1" bestFit="1" customWidth="1"/>
    <col min="2313" max="2313" width="16.5546875" style="1" bestFit="1" customWidth="1"/>
    <col min="2314" max="2314" width="12.5546875" style="1" customWidth="1"/>
    <col min="2315" max="2315" width="17.5546875" style="1" bestFit="1" customWidth="1"/>
    <col min="2316" max="2317" width="18.109375" style="1" bestFit="1" customWidth="1"/>
    <col min="2318" max="2318" width="12.88671875" style="1" bestFit="1" customWidth="1"/>
    <col min="2319" max="2320" width="16.5546875" style="1" bestFit="1" customWidth="1"/>
    <col min="2321" max="2322" width="13.109375" style="1" bestFit="1" customWidth="1"/>
    <col min="2323" max="2323" width="15.5546875" style="1" bestFit="1" customWidth="1"/>
    <col min="2324" max="2324" width="13.6640625" style="1" bestFit="1" customWidth="1"/>
    <col min="2325" max="2327" width="12.33203125" style="1" bestFit="1" customWidth="1"/>
    <col min="2328" max="2328" width="17.5546875" style="1" bestFit="1" customWidth="1"/>
    <col min="2329" max="2329" width="12.33203125" style="1" bestFit="1" customWidth="1"/>
    <col min="2330" max="2330" width="13.44140625" style="1" bestFit="1" customWidth="1"/>
    <col min="2331" max="2564" width="9.109375" style="1"/>
    <col min="2565" max="2565" width="33.6640625" style="1" customWidth="1"/>
    <col min="2566" max="2566" width="16" style="1" customWidth="1"/>
    <col min="2567" max="2568" width="15" style="1" bestFit="1" customWidth="1"/>
    <col min="2569" max="2569" width="16.5546875" style="1" bestFit="1" customWidth="1"/>
    <col min="2570" max="2570" width="12.5546875" style="1" customWidth="1"/>
    <col min="2571" max="2571" width="17.5546875" style="1" bestFit="1" customWidth="1"/>
    <col min="2572" max="2573" width="18.109375" style="1" bestFit="1" customWidth="1"/>
    <col min="2574" max="2574" width="12.88671875" style="1" bestFit="1" customWidth="1"/>
    <col min="2575" max="2576" width="16.5546875" style="1" bestFit="1" customWidth="1"/>
    <col min="2577" max="2578" width="13.109375" style="1" bestFit="1" customWidth="1"/>
    <col min="2579" max="2579" width="15.5546875" style="1" bestFit="1" customWidth="1"/>
    <col min="2580" max="2580" width="13.6640625" style="1" bestFit="1" customWidth="1"/>
    <col min="2581" max="2583" width="12.33203125" style="1" bestFit="1" customWidth="1"/>
    <col min="2584" max="2584" width="17.5546875" style="1" bestFit="1" customWidth="1"/>
    <col min="2585" max="2585" width="12.33203125" style="1" bestFit="1" customWidth="1"/>
    <col min="2586" max="2586" width="13.44140625" style="1" bestFit="1" customWidth="1"/>
    <col min="2587" max="2820" width="9.109375" style="1"/>
    <col min="2821" max="2821" width="33.6640625" style="1" customWidth="1"/>
    <col min="2822" max="2822" width="16" style="1" customWidth="1"/>
    <col min="2823" max="2824" width="15" style="1" bestFit="1" customWidth="1"/>
    <col min="2825" max="2825" width="16.5546875" style="1" bestFit="1" customWidth="1"/>
    <col min="2826" max="2826" width="12.5546875" style="1" customWidth="1"/>
    <col min="2827" max="2827" width="17.5546875" style="1" bestFit="1" customWidth="1"/>
    <col min="2828" max="2829" width="18.109375" style="1" bestFit="1" customWidth="1"/>
    <col min="2830" max="2830" width="12.88671875" style="1" bestFit="1" customWidth="1"/>
    <col min="2831" max="2832" width="16.5546875" style="1" bestFit="1" customWidth="1"/>
    <col min="2833" max="2834" width="13.109375" style="1" bestFit="1" customWidth="1"/>
    <col min="2835" max="2835" width="15.5546875" style="1" bestFit="1" customWidth="1"/>
    <col min="2836" max="2836" width="13.6640625" style="1" bestFit="1" customWidth="1"/>
    <col min="2837" max="2839" width="12.33203125" style="1" bestFit="1" customWidth="1"/>
    <col min="2840" max="2840" width="17.5546875" style="1" bestFit="1" customWidth="1"/>
    <col min="2841" max="2841" width="12.33203125" style="1" bestFit="1" customWidth="1"/>
    <col min="2842" max="2842" width="13.44140625" style="1" bestFit="1" customWidth="1"/>
    <col min="2843" max="3076" width="9.109375" style="1"/>
    <col min="3077" max="3077" width="33.6640625" style="1" customWidth="1"/>
    <col min="3078" max="3078" width="16" style="1" customWidth="1"/>
    <col min="3079" max="3080" width="15" style="1" bestFit="1" customWidth="1"/>
    <col min="3081" max="3081" width="16.5546875" style="1" bestFit="1" customWidth="1"/>
    <col min="3082" max="3082" width="12.5546875" style="1" customWidth="1"/>
    <col min="3083" max="3083" width="17.5546875" style="1" bestFit="1" customWidth="1"/>
    <col min="3084" max="3085" width="18.109375" style="1" bestFit="1" customWidth="1"/>
    <col min="3086" max="3086" width="12.88671875" style="1" bestFit="1" customWidth="1"/>
    <col min="3087" max="3088" width="16.5546875" style="1" bestFit="1" customWidth="1"/>
    <col min="3089" max="3090" width="13.109375" style="1" bestFit="1" customWidth="1"/>
    <col min="3091" max="3091" width="15.5546875" style="1" bestFit="1" customWidth="1"/>
    <col min="3092" max="3092" width="13.6640625" style="1" bestFit="1" customWidth="1"/>
    <col min="3093" max="3095" width="12.33203125" style="1" bestFit="1" customWidth="1"/>
    <col min="3096" max="3096" width="17.5546875" style="1" bestFit="1" customWidth="1"/>
    <col min="3097" max="3097" width="12.33203125" style="1" bestFit="1" customWidth="1"/>
    <col min="3098" max="3098" width="13.44140625" style="1" bestFit="1" customWidth="1"/>
    <col min="3099" max="3332" width="9.109375" style="1"/>
    <col min="3333" max="3333" width="33.6640625" style="1" customWidth="1"/>
    <col min="3334" max="3334" width="16" style="1" customWidth="1"/>
    <col min="3335" max="3336" width="15" style="1" bestFit="1" customWidth="1"/>
    <col min="3337" max="3337" width="16.5546875" style="1" bestFit="1" customWidth="1"/>
    <col min="3338" max="3338" width="12.5546875" style="1" customWidth="1"/>
    <col min="3339" max="3339" width="17.5546875" style="1" bestFit="1" customWidth="1"/>
    <col min="3340" max="3341" width="18.109375" style="1" bestFit="1" customWidth="1"/>
    <col min="3342" max="3342" width="12.88671875" style="1" bestFit="1" customWidth="1"/>
    <col min="3343" max="3344" width="16.5546875" style="1" bestFit="1" customWidth="1"/>
    <col min="3345" max="3346" width="13.109375" style="1" bestFit="1" customWidth="1"/>
    <col min="3347" max="3347" width="15.5546875" style="1" bestFit="1" customWidth="1"/>
    <col min="3348" max="3348" width="13.6640625" style="1" bestFit="1" customWidth="1"/>
    <col min="3349" max="3351" width="12.33203125" style="1" bestFit="1" customWidth="1"/>
    <col min="3352" max="3352" width="17.5546875" style="1" bestFit="1" customWidth="1"/>
    <col min="3353" max="3353" width="12.33203125" style="1" bestFit="1" customWidth="1"/>
    <col min="3354" max="3354" width="13.44140625" style="1" bestFit="1" customWidth="1"/>
    <col min="3355" max="3588" width="9.109375" style="1"/>
    <col min="3589" max="3589" width="33.6640625" style="1" customWidth="1"/>
    <col min="3590" max="3590" width="16" style="1" customWidth="1"/>
    <col min="3591" max="3592" width="15" style="1" bestFit="1" customWidth="1"/>
    <col min="3593" max="3593" width="16.5546875" style="1" bestFit="1" customWidth="1"/>
    <col min="3594" max="3594" width="12.5546875" style="1" customWidth="1"/>
    <col min="3595" max="3595" width="17.5546875" style="1" bestFit="1" customWidth="1"/>
    <col min="3596" max="3597" width="18.109375" style="1" bestFit="1" customWidth="1"/>
    <col min="3598" max="3598" width="12.88671875" style="1" bestFit="1" customWidth="1"/>
    <col min="3599" max="3600" width="16.5546875" style="1" bestFit="1" customWidth="1"/>
    <col min="3601" max="3602" width="13.109375" style="1" bestFit="1" customWidth="1"/>
    <col min="3603" max="3603" width="15.5546875" style="1" bestFit="1" customWidth="1"/>
    <col min="3604" max="3604" width="13.6640625" style="1" bestFit="1" customWidth="1"/>
    <col min="3605" max="3607" width="12.33203125" style="1" bestFit="1" customWidth="1"/>
    <col min="3608" max="3608" width="17.5546875" style="1" bestFit="1" customWidth="1"/>
    <col min="3609" max="3609" width="12.33203125" style="1" bestFit="1" customWidth="1"/>
    <col min="3610" max="3610" width="13.44140625" style="1" bestFit="1" customWidth="1"/>
    <col min="3611" max="3844" width="9.109375" style="1"/>
    <col min="3845" max="3845" width="33.6640625" style="1" customWidth="1"/>
    <col min="3846" max="3846" width="16" style="1" customWidth="1"/>
    <col min="3847" max="3848" width="15" style="1" bestFit="1" customWidth="1"/>
    <col min="3849" max="3849" width="16.5546875" style="1" bestFit="1" customWidth="1"/>
    <col min="3850" max="3850" width="12.5546875" style="1" customWidth="1"/>
    <col min="3851" max="3851" width="17.5546875" style="1" bestFit="1" customWidth="1"/>
    <col min="3852" max="3853" width="18.109375" style="1" bestFit="1" customWidth="1"/>
    <col min="3854" max="3854" width="12.88671875" style="1" bestFit="1" customWidth="1"/>
    <col min="3855" max="3856" width="16.5546875" style="1" bestFit="1" customWidth="1"/>
    <col min="3857" max="3858" width="13.109375" style="1" bestFit="1" customWidth="1"/>
    <col min="3859" max="3859" width="15.5546875" style="1" bestFit="1" customWidth="1"/>
    <col min="3860" max="3860" width="13.6640625" style="1" bestFit="1" customWidth="1"/>
    <col min="3861" max="3863" width="12.33203125" style="1" bestFit="1" customWidth="1"/>
    <col min="3864" max="3864" width="17.5546875" style="1" bestFit="1" customWidth="1"/>
    <col min="3865" max="3865" width="12.33203125" style="1" bestFit="1" customWidth="1"/>
    <col min="3866" max="3866" width="13.44140625" style="1" bestFit="1" customWidth="1"/>
    <col min="3867" max="4100" width="9.109375" style="1"/>
    <col min="4101" max="4101" width="33.6640625" style="1" customWidth="1"/>
    <col min="4102" max="4102" width="16" style="1" customWidth="1"/>
    <col min="4103" max="4104" width="15" style="1" bestFit="1" customWidth="1"/>
    <col min="4105" max="4105" width="16.5546875" style="1" bestFit="1" customWidth="1"/>
    <col min="4106" max="4106" width="12.5546875" style="1" customWidth="1"/>
    <col min="4107" max="4107" width="17.5546875" style="1" bestFit="1" customWidth="1"/>
    <col min="4108" max="4109" width="18.109375" style="1" bestFit="1" customWidth="1"/>
    <col min="4110" max="4110" width="12.88671875" style="1" bestFit="1" customWidth="1"/>
    <col min="4111" max="4112" width="16.5546875" style="1" bestFit="1" customWidth="1"/>
    <col min="4113" max="4114" width="13.109375" style="1" bestFit="1" customWidth="1"/>
    <col min="4115" max="4115" width="15.5546875" style="1" bestFit="1" customWidth="1"/>
    <col min="4116" max="4116" width="13.6640625" style="1" bestFit="1" customWidth="1"/>
    <col min="4117" max="4119" width="12.33203125" style="1" bestFit="1" customWidth="1"/>
    <col min="4120" max="4120" width="17.5546875" style="1" bestFit="1" customWidth="1"/>
    <col min="4121" max="4121" width="12.33203125" style="1" bestFit="1" customWidth="1"/>
    <col min="4122" max="4122" width="13.44140625" style="1" bestFit="1" customWidth="1"/>
    <col min="4123" max="4356" width="9.109375" style="1"/>
    <col min="4357" max="4357" width="33.6640625" style="1" customWidth="1"/>
    <col min="4358" max="4358" width="16" style="1" customWidth="1"/>
    <col min="4359" max="4360" width="15" style="1" bestFit="1" customWidth="1"/>
    <col min="4361" max="4361" width="16.5546875" style="1" bestFit="1" customWidth="1"/>
    <col min="4362" max="4362" width="12.5546875" style="1" customWidth="1"/>
    <col min="4363" max="4363" width="17.5546875" style="1" bestFit="1" customWidth="1"/>
    <col min="4364" max="4365" width="18.109375" style="1" bestFit="1" customWidth="1"/>
    <col min="4366" max="4366" width="12.88671875" style="1" bestFit="1" customWidth="1"/>
    <col min="4367" max="4368" width="16.5546875" style="1" bestFit="1" customWidth="1"/>
    <col min="4369" max="4370" width="13.109375" style="1" bestFit="1" customWidth="1"/>
    <col min="4371" max="4371" width="15.5546875" style="1" bestFit="1" customWidth="1"/>
    <col min="4372" max="4372" width="13.6640625" style="1" bestFit="1" customWidth="1"/>
    <col min="4373" max="4375" width="12.33203125" style="1" bestFit="1" customWidth="1"/>
    <col min="4376" max="4376" width="17.5546875" style="1" bestFit="1" customWidth="1"/>
    <col min="4377" max="4377" width="12.33203125" style="1" bestFit="1" customWidth="1"/>
    <col min="4378" max="4378" width="13.44140625" style="1" bestFit="1" customWidth="1"/>
    <col min="4379" max="4612" width="9.109375" style="1"/>
    <col min="4613" max="4613" width="33.6640625" style="1" customWidth="1"/>
    <col min="4614" max="4614" width="16" style="1" customWidth="1"/>
    <col min="4615" max="4616" width="15" style="1" bestFit="1" customWidth="1"/>
    <col min="4617" max="4617" width="16.5546875" style="1" bestFit="1" customWidth="1"/>
    <col min="4618" max="4618" width="12.5546875" style="1" customWidth="1"/>
    <col min="4619" max="4619" width="17.5546875" style="1" bestFit="1" customWidth="1"/>
    <col min="4620" max="4621" width="18.109375" style="1" bestFit="1" customWidth="1"/>
    <col min="4622" max="4622" width="12.88671875" style="1" bestFit="1" customWidth="1"/>
    <col min="4623" max="4624" width="16.5546875" style="1" bestFit="1" customWidth="1"/>
    <col min="4625" max="4626" width="13.109375" style="1" bestFit="1" customWidth="1"/>
    <col min="4627" max="4627" width="15.5546875" style="1" bestFit="1" customWidth="1"/>
    <col min="4628" max="4628" width="13.6640625" style="1" bestFit="1" customWidth="1"/>
    <col min="4629" max="4631" width="12.33203125" style="1" bestFit="1" customWidth="1"/>
    <col min="4632" max="4632" width="17.5546875" style="1" bestFit="1" customWidth="1"/>
    <col min="4633" max="4633" width="12.33203125" style="1" bestFit="1" customWidth="1"/>
    <col min="4634" max="4634" width="13.44140625" style="1" bestFit="1" customWidth="1"/>
    <col min="4635" max="4868" width="9.109375" style="1"/>
    <col min="4869" max="4869" width="33.6640625" style="1" customWidth="1"/>
    <col min="4870" max="4870" width="16" style="1" customWidth="1"/>
    <col min="4871" max="4872" width="15" style="1" bestFit="1" customWidth="1"/>
    <col min="4873" max="4873" width="16.5546875" style="1" bestFit="1" customWidth="1"/>
    <col min="4874" max="4874" width="12.5546875" style="1" customWidth="1"/>
    <col min="4875" max="4875" width="17.5546875" style="1" bestFit="1" customWidth="1"/>
    <col min="4876" max="4877" width="18.109375" style="1" bestFit="1" customWidth="1"/>
    <col min="4878" max="4878" width="12.88671875" style="1" bestFit="1" customWidth="1"/>
    <col min="4879" max="4880" width="16.5546875" style="1" bestFit="1" customWidth="1"/>
    <col min="4881" max="4882" width="13.109375" style="1" bestFit="1" customWidth="1"/>
    <col min="4883" max="4883" width="15.5546875" style="1" bestFit="1" customWidth="1"/>
    <col min="4884" max="4884" width="13.6640625" style="1" bestFit="1" customWidth="1"/>
    <col min="4885" max="4887" width="12.33203125" style="1" bestFit="1" customWidth="1"/>
    <col min="4888" max="4888" width="17.5546875" style="1" bestFit="1" customWidth="1"/>
    <col min="4889" max="4889" width="12.33203125" style="1" bestFit="1" customWidth="1"/>
    <col min="4890" max="4890" width="13.44140625" style="1" bestFit="1" customWidth="1"/>
    <col min="4891" max="5124" width="9.109375" style="1"/>
    <col min="5125" max="5125" width="33.6640625" style="1" customWidth="1"/>
    <col min="5126" max="5126" width="16" style="1" customWidth="1"/>
    <col min="5127" max="5128" width="15" style="1" bestFit="1" customWidth="1"/>
    <col min="5129" max="5129" width="16.5546875" style="1" bestFit="1" customWidth="1"/>
    <col min="5130" max="5130" width="12.5546875" style="1" customWidth="1"/>
    <col min="5131" max="5131" width="17.5546875" style="1" bestFit="1" customWidth="1"/>
    <col min="5132" max="5133" width="18.109375" style="1" bestFit="1" customWidth="1"/>
    <col min="5134" max="5134" width="12.88671875" style="1" bestFit="1" customWidth="1"/>
    <col min="5135" max="5136" width="16.5546875" style="1" bestFit="1" customWidth="1"/>
    <col min="5137" max="5138" width="13.109375" style="1" bestFit="1" customWidth="1"/>
    <col min="5139" max="5139" width="15.5546875" style="1" bestFit="1" customWidth="1"/>
    <col min="5140" max="5140" width="13.6640625" style="1" bestFit="1" customWidth="1"/>
    <col min="5141" max="5143" width="12.33203125" style="1" bestFit="1" customWidth="1"/>
    <col min="5144" max="5144" width="17.5546875" style="1" bestFit="1" customWidth="1"/>
    <col min="5145" max="5145" width="12.33203125" style="1" bestFit="1" customWidth="1"/>
    <col min="5146" max="5146" width="13.44140625" style="1" bestFit="1" customWidth="1"/>
    <col min="5147" max="5380" width="9.109375" style="1"/>
    <col min="5381" max="5381" width="33.6640625" style="1" customWidth="1"/>
    <col min="5382" max="5382" width="16" style="1" customWidth="1"/>
    <col min="5383" max="5384" width="15" style="1" bestFit="1" customWidth="1"/>
    <col min="5385" max="5385" width="16.5546875" style="1" bestFit="1" customWidth="1"/>
    <col min="5386" max="5386" width="12.5546875" style="1" customWidth="1"/>
    <col min="5387" max="5387" width="17.5546875" style="1" bestFit="1" customWidth="1"/>
    <col min="5388" max="5389" width="18.109375" style="1" bestFit="1" customWidth="1"/>
    <col min="5390" max="5390" width="12.88671875" style="1" bestFit="1" customWidth="1"/>
    <col min="5391" max="5392" width="16.5546875" style="1" bestFit="1" customWidth="1"/>
    <col min="5393" max="5394" width="13.109375" style="1" bestFit="1" customWidth="1"/>
    <col min="5395" max="5395" width="15.5546875" style="1" bestFit="1" customWidth="1"/>
    <col min="5396" max="5396" width="13.6640625" style="1" bestFit="1" customWidth="1"/>
    <col min="5397" max="5399" width="12.33203125" style="1" bestFit="1" customWidth="1"/>
    <col min="5400" max="5400" width="17.5546875" style="1" bestFit="1" customWidth="1"/>
    <col min="5401" max="5401" width="12.33203125" style="1" bestFit="1" customWidth="1"/>
    <col min="5402" max="5402" width="13.44140625" style="1" bestFit="1" customWidth="1"/>
    <col min="5403" max="5636" width="9.109375" style="1"/>
    <col min="5637" max="5637" width="33.6640625" style="1" customWidth="1"/>
    <col min="5638" max="5638" width="16" style="1" customWidth="1"/>
    <col min="5639" max="5640" width="15" style="1" bestFit="1" customWidth="1"/>
    <col min="5641" max="5641" width="16.5546875" style="1" bestFit="1" customWidth="1"/>
    <col min="5642" max="5642" width="12.5546875" style="1" customWidth="1"/>
    <col min="5643" max="5643" width="17.5546875" style="1" bestFit="1" customWidth="1"/>
    <col min="5644" max="5645" width="18.109375" style="1" bestFit="1" customWidth="1"/>
    <col min="5646" max="5646" width="12.88671875" style="1" bestFit="1" customWidth="1"/>
    <col min="5647" max="5648" width="16.5546875" style="1" bestFit="1" customWidth="1"/>
    <col min="5649" max="5650" width="13.109375" style="1" bestFit="1" customWidth="1"/>
    <col min="5651" max="5651" width="15.5546875" style="1" bestFit="1" customWidth="1"/>
    <col min="5652" max="5652" width="13.6640625" style="1" bestFit="1" customWidth="1"/>
    <col min="5653" max="5655" width="12.33203125" style="1" bestFit="1" customWidth="1"/>
    <col min="5656" max="5656" width="17.5546875" style="1" bestFit="1" customWidth="1"/>
    <col min="5657" max="5657" width="12.33203125" style="1" bestFit="1" customWidth="1"/>
    <col min="5658" max="5658" width="13.44140625" style="1" bestFit="1" customWidth="1"/>
    <col min="5659" max="5892" width="9.109375" style="1"/>
    <col min="5893" max="5893" width="33.6640625" style="1" customWidth="1"/>
    <col min="5894" max="5894" width="16" style="1" customWidth="1"/>
    <col min="5895" max="5896" width="15" style="1" bestFit="1" customWidth="1"/>
    <col min="5897" max="5897" width="16.5546875" style="1" bestFit="1" customWidth="1"/>
    <col min="5898" max="5898" width="12.5546875" style="1" customWidth="1"/>
    <col min="5899" max="5899" width="17.5546875" style="1" bestFit="1" customWidth="1"/>
    <col min="5900" max="5901" width="18.109375" style="1" bestFit="1" customWidth="1"/>
    <col min="5902" max="5902" width="12.88671875" style="1" bestFit="1" customWidth="1"/>
    <col min="5903" max="5904" width="16.5546875" style="1" bestFit="1" customWidth="1"/>
    <col min="5905" max="5906" width="13.109375" style="1" bestFit="1" customWidth="1"/>
    <col min="5907" max="5907" width="15.5546875" style="1" bestFit="1" customWidth="1"/>
    <col min="5908" max="5908" width="13.6640625" style="1" bestFit="1" customWidth="1"/>
    <col min="5909" max="5911" width="12.33203125" style="1" bestFit="1" customWidth="1"/>
    <col min="5912" max="5912" width="17.5546875" style="1" bestFit="1" customWidth="1"/>
    <col min="5913" max="5913" width="12.33203125" style="1" bestFit="1" customWidth="1"/>
    <col min="5914" max="5914" width="13.44140625" style="1" bestFit="1" customWidth="1"/>
    <col min="5915" max="6148" width="9.109375" style="1"/>
    <col min="6149" max="6149" width="33.6640625" style="1" customWidth="1"/>
    <col min="6150" max="6150" width="16" style="1" customWidth="1"/>
    <col min="6151" max="6152" width="15" style="1" bestFit="1" customWidth="1"/>
    <col min="6153" max="6153" width="16.5546875" style="1" bestFit="1" customWidth="1"/>
    <col min="6154" max="6154" width="12.5546875" style="1" customWidth="1"/>
    <col min="6155" max="6155" width="17.5546875" style="1" bestFit="1" customWidth="1"/>
    <col min="6156" max="6157" width="18.109375" style="1" bestFit="1" customWidth="1"/>
    <col min="6158" max="6158" width="12.88671875" style="1" bestFit="1" customWidth="1"/>
    <col min="6159" max="6160" width="16.5546875" style="1" bestFit="1" customWidth="1"/>
    <col min="6161" max="6162" width="13.109375" style="1" bestFit="1" customWidth="1"/>
    <col min="6163" max="6163" width="15.5546875" style="1" bestFit="1" customWidth="1"/>
    <col min="6164" max="6164" width="13.6640625" style="1" bestFit="1" customWidth="1"/>
    <col min="6165" max="6167" width="12.33203125" style="1" bestFit="1" customWidth="1"/>
    <col min="6168" max="6168" width="17.5546875" style="1" bestFit="1" customWidth="1"/>
    <col min="6169" max="6169" width="12.33203125" style="1" bestFit="1" customWidth="1"/>
    <col min="6170" max="6170" width="13.44140625" style="1" bestFit="1" customWidth="1"/>
    <col min="6171" max="6404" width="9.109375" style="1"/>
    <col min="6405" max="6405" width="33.6640625" style="1" customWidth="1"/>
    <col min="6406" max="6406" width="16" style="1" customWidth="1"/>
    <col min="6407" max="6408" width="15" style="1" bestFit="1" customWidth="1"/>
    <col min="6409" max="6409" width="16.5546875" style="1" bestFit="1" customWidth="1"/>
    <col min="6410" max="6410" width="12.5546875" style="1" customWidth="1"/>
    <col min="6411" max="6411" width="17.5546875" style="1" bestFit="1" customWidth="1"/>
    <col min="6412" max="6413" width="18.109375" style="1" bestFit="1" customWidth="1"/>
    <col min="6414" max="6414" width="12.88671875" style="1" bestFit="1" customWidth="1"/>
    <col min="6415" max="6416" width="16.5546875" style="1" bestFit="1" customWidth="1"/>
    <col min="6417" max="6418" width="13.109375" style="1" bestFit="1" customWidth="1"/>
    <col min="6419" max="6419" width="15.5546875" style="1" bestFit="1" customWidth="1"/>
    <col min="6420" max="6420" width="13.6640625" style="1" bestFit="1" customWidth="1"/>
    <col min="6421" max="6423" width="12.33203125" style="1" bestFit="1" customWidth="1"/>
    <col min="6424" max="6424" width="17.5546875" style="1" bestFit="1" customWidth="1"/>
    <col min="6425" max="6425" width="12.33203125" style="1" bestFit="1" customWidth="1"/>
    <col min="6426" max="6426" width="13.44140625" style="1" bestFit="1" customWidth="1"/>
    <col min="6427" max="6660" width="9.109375" style="1"/>
    <col min="6661" max="6661" width="33.6640625" style="1" customWidth="1"/>
    <col min="6662" max="6662" width="16" style="1" customWidth="1"/>
    <col min="6663" max="6664" width="15" style="1" bestFit="1" customWidth="1"/>
    <col min="6665" max="6665" width="16.5546875" style="1" bestFit="1" customWidth="1"/>
    <col min="6666" max="6666" width="12.5546875" style="1" customWidth="1"/>
    <col min="6667" max="6667" width="17.5546875" style="1" bestFit="1" customWidth="1"/>
    <col min="6668" max="6669" width="18.109375" style="1" bestFit="1" customWidth="1"/>
    <col min="6670" max="6670" width="12.88671875" style="1" bestFit="1" customWidth="1"/>
    <col min="6671" max="6672" width="16.5546875" style="1" bestFit="1" customWidth="1"/>
    <col min="6673" max="6674" width="13.109375" style="1" bestFit="1" customWidth="1"/>
    <col min="6675" max="6675" width="15.5546875" style="1" bestFit="1" customWidth="1"/>
    <col min="6676" max="6676" width="13.6640625" style="1" bestFit="1" customWidth="1"/>
    <col min="6677" max="6679" width="12.33203125" style="1" bestFit="1" customWidth="1"/>
    <col min="6680" max="6680" width="17.5546875" style="1" bestFit="1" customWidth="1"/>
    <col min="6681" max="6681" width="12.33203125" style="1" bestFit="1" customWidth="1"/>
    <col min="6682" max="6682" width="13.44140625" style="1" bestFit="1" customWidth="1"/>
    <col min="6683" max="6916" width="9.109375" style="1"/>
    <col min="6917" max="6917" width="33.6640625" style="1" customWidth="1"/>
    <col min="6918" max="6918" width="16" style="1" customWidth="1"/>
    <col min="6919" max="6920" width="15" style="1" bestFit="1" customWidth="1"/>
    <col min="6921" max="6921" width="16.5546875" style="1" bestFit="1" customWidth="1"/>
    <col min="6922" max="6922" width="12.5546875" style="1" customWidth="1"/>
    <col min="6923" max="6923" width="17.5546875" style="1" bestFit="1" customWidth="1"/>
    <col min="6924" max="6925" width="18.109375" style="1" bestFit="1" customWidth="1"/>
    <col min="6926" max="6926" width="12.88671875" style="1" bestFit="1" customWidth="1"/>
    <col min="6927" max="6928" width="16.5546875" style="1" bestFit="1" customWidth="1"/>
    <col min="6929" max="6930" width="13.109375" style="1" bestFit="1" customWidth="1"/>
    <col min="6931" max="6931" width="15.5546875" style="1" bestFit="1" customWidth="1"/>
    <col min="6932" max="6932" width="13.6640625" style="1" bestFit="1" customWidth="1"/>
    <col min="6933" max="6935" width="12.33203125" style="1" bestFit="1" customWidth="1"/>
    <col min="6936" max="6936" width="17.5546875" style="1" bestFit="1" customWidth="1"/>
    <col min="6937" max="6937" width="12.33203125" style="1" bestFit="1" customWidth="1"/>
    <col min="6938" max="6938" width="13.44140625" style="1" bestFit="1" customWidth="1"/>
    <col min="6939" max="7172" width="9.109375" style="1"/>
    <col min="7173" max="7173" width="33.6640625" style="1" customWidth="1"/>
    <col min="7174" max="7174" width="16" style="1" customWidth="1"/>
    <col min="7175" max="7176" width="15" style="1" bestFit="1" customWidth="1"/>
    <col min="7177" max="7177" width="16.5546875" style="1" bestFit="1" customWidth="1"/>
    <col min="7178" max="7178" width="12.5546875" style="1" customWidth="1"/>
    <col min="7179" max="7179" width="17.5546875" style="1" bestFit="1" customWidth="1"/>
    <col min="7180" max="7181" width="18.109375" style="1" bestFit="1" customWidth="1"/>
    <col min="7182" max="7182" width="12.88671875" style="1" bestFit="1" customWidth="1"/>
    <col min="7183" max="7184" width="16.5546875" style="1" bestFit="1" customWidth="1"/>
    <col min="7185" max="7186" width="13.109375" style="1" bestFit="1" customWidth="1"/>
    <col min="7187" max="7187" width="15.5546875" style="1" bestFit="1" customWidth="1"/>
    <col min="7188" max="7188" width="13.6640625" style="1" bestFit="1" customWidth="1"/>
    <col min="7189" max="7191" width="12.33203125" style="1" bestFit="1" customWidth="1"/>
    <col min="7192" max="7192" width="17.5546875" style="1" bestFit="1" customWidth="1"/>
    <col min="7193" max="7193" width="12.33203125" style="1" bestFit="1" customWidth="1"/>
    <col min="7194" max="7194" width="13.44140625" style="1" bestFit="1" customWidth="1"/>
    <col min="7195" max="7428" width="9.109375" style="1"/>
    <col min="7429" max="7429" width="33.6640625" style="1" customWidth="1"/>
    <col min="7430" max="7430" width="16" style="1" customWidth="1"/>
    <col min="7431" max="7432" width="15" style="1" bestFit="1" customWidth="1"/>
    <col min="7433" max="7433" width="16.5546875" style="1" bestFit="1" customWidth="1"/>
    <col min="7434" max="7434" width="12.5546875" style="1" customWidth="1"/>
    <col min="7435" max="7435" width="17.5546875" style="1" bestFit="1" customWidth="1"/>
    <col min="7436" max="7437" width="18.109375" style="1" bestFit="1" customWidth="1"/>
    <col min="7438" max="7438" width="12.88671875" style="1" bestFit="1" customWidth="1"/>
    <col min="7439" max="7440" width="16.5546875" style="1" bestFit="1" customWidth="1"/>
    <col min="7441" max="7442" width="13.109375" style="1" bestFit="1" customWidth="1"/>
    <col min="7443" max="7443" width="15.5546875" style="1" bestFit="1" customWidth="1"/>
    <col min="7444" max="7444" width="13.6640625" style="1" bestFit="1" customWidth="1"/>
    <col min="7445" max="7447" width="12.33203125" style="1" bestFit="1" customWidth="1"/>
    <col min="7448" max="7448" width="17.5546875" style="1" bestFit="1" customWidth="1"/>
    <col min="7449" max="7449" width="12.33203125" style="1" bestFit="1" customWidth="1"/>
    <col min="7450" max="7450" width="13.44140625" style="1" bestFit="1" customWidth="1"/>
    <col min="7451" max="7684" width="9.109375" style="1"/>
    <col min="7685" max="7685" width="33.6640625" style="1" customWidth="1"/>
    <col min="7686" max="7686" width="16" style="1" customWidth="1"/>
    <col min="7687" max="7688" width="15" style="1" bestFit="1" customWidth="1"/>
    <col min="7689" max="7689" width="16.5546875" style="1" bestFit="1" customWidth="1"/>
    <col min="7690" max="7690" width="12.5546875" style="1" customWidth="1"/>
    <col min="7691" max="7691" width="17.5546875" style="1" bestFit="1" customWidth="1"/>
    <col min="7692" max="7693" width="18.109375" style="1" bestFit="1" customWidth="1"/>
    <col min="7694" max="7694" width="12.88671875" style="1" bestFit="1" customWidth="1"/>
    <col min="7695" max="7696" width="16.5546875" style="1" bestFit="1" customWidth="1"/>
    <col min="7697" max="7698" width="13.109375" style="1" bestFit="1" customWidth="1"/>
    <col min="7699" max="7699" width="15.5546875" style="1" bestFit="1" customWidth="1"/>
    <col min="7700" max="7700" width="13.6640625" style="1" bestFit="1" customWidth="1"/>
    <col min="7701" max="7703" width="12.33203125" style="1" bestFit="1" customWidth="1"/>
    <col min="7704" max="7704" width="17.5546875" style="1" bestFit="1" customWidth="1"/>
    <col min="7705" max="7705" width="12.33203125" style="1" bestFit="1" customWidth="1"/>
    <col min="7706" max="7706" width="13.44140625" style="1" bestFit="1" customWidth="1"/>
    <col min="7707" max="7940" width="9.109375" style="1"/>
    <col min="7941" max="7941" width="33.6640625" style="1" customWidth="1"/>
    <col min="7942" max="7942" width="16" style="1" customWidth="1"/>
    <col min="7943" max="7944" width="15" style="1" bestFit="1" customWidth="1"/>
    <col min="7945" max="7945" width="16.5546875" style="1" bestFit="1" customWidth="1"/>
    <col min="7946" max="7946" width="12.5546875" style="1" customWidth="1"/>
    <col min="7947" max="7947" width="17.5546875" style="1" bestFit="1" customWidth="1"/>
    <col min="7948" max="7949" width="18.109375" style="1" bestFit="1" customWidth="1"/>
    <col min="7950" max="7950" width="12.88671875" style="1" bestFit="1" customWidth="1"/>
    <col min="7951" max="7952" width="16.5546875" style="1" bestFit="1" customWidth="1"/>
    <col min="7953" max="7954" width="13.109375" style="1" bestFit="1" customWidth="1"/>
    <col min="7955" max="7955" width="15.5546875" style="1" bestFit="1" customWidth="1"/>
    <col min="7956" max="7956" width="13.6640625" style="1" bestFit="1" customWidth="1"/>
    <col min="7957" max="7959" width="12.33203125" style="1" bestFit="1" customWidth="1"/>
    <col min="7960" max="7960" width="17.5546875" style="1" bestFit="1" customWidth="1"/>
    <col min="7961" max="7961" width="12.33203125" style="1" bestFit="1" customWidth="1"/>
    <col min="7962" max="7962" width="13.44140625" style="1" bestFit="1" customWidth="1"/>
    <col min="7963" max="8196" width="9.109375" style="1"/>
    <col min="8197" max="8197" width="33.6640625" style="1" customWidth="1"/>
    <col min="8198" max="8198" width="16" style="1" customWidth="1"/>
    <col min="8199" max="8200" width="15" style="1" bestFit="1" customWidth="1"/>
    <col min="8201" max="8201" width="16.5546875" style="1" bestFit="1" customWidth="1"/>
    <col min="8202" max="8202" width="12.5546875" style="1" customWidth="1"/>
    <col min="8203" max="8203" width="17.5546875" style="1" bestFit="1" customWidth="1"/>
    <col min="8204" max="8205" width="18.109375" style="1" bestFit="1" customWidth="1"/>
    <col min="8206" max="8206" width="12.88671875" style="1" bestFit="1" customWidth="1"/>
    <col min="8207" max="8208" width="16.5546875" style="1" bestFit="1" customWidth="1"/>
    <col min="8209" max="8210" width="13.109375" style="1" bestFit="1" customWidth="1"/>
    <col min="8211" max="8211" width="15.5546875" style="1" bestFit="1" customWidth="1"/>
    <col min="8212" max="8212" width="13.6640625" style="1" bestFit="1" customWidth="1"/>
    <col min="8213" max="8215" width="12.33203125" style="1" bestFit="1" customWidth="1"/>
    <col min="8216" max="8216" width="17.5546875" style="1" bestFit="1" customWidth="1"/>
    <col min="8217" max="8217" width="12.33203125" style="1" bestFit="1" customWidth="1"/>
    <col min="8218" max="8218" width="13.44140625" style="1" bestFit="1" customWidth="1"/>
    <col min="8219" max="8452" width="9.109375" style="1"/>
    <col min="8453" max="8453" width="33.6640625" style="1" customWidth="1"/>
    <col min="8454" max="8454" width="16" style="1" customWidth="1"/>
    <col min="8455" max="8456" width="15" style="1" bestFit="1" customWidth="1"/>
    <col min="8457" max="8457" width="16.5546875" style="1" bestFit="1" customWidth="1"/>
    <col min="8458" max="8458" width="12.5546875" style="1" customWidth="1"/>
    <col min="8459" max="8459" width="17.5546875" style="1" bestFit="1" customWidth="1"/>
    <col min="8460" max="8461" width="18.109375" style="1" bestFit="1" customWidth="1"/>
    <col min="8462" max="8462" width="12.88671875" style="1" bestFit="1" customWidth="1"/>
    <col min="8463" max="8464" width="16.5546875" style="1" bestFit="1" customWidth="1"/>
    <col min="8465" max="8466" width="13.109375" style="1" bestFit="1" customWidth="1"/>
    <col min="8467" max="8467" width="15.5546875" style="1" bestFit="1" customWidth="1"/>
    <col min="8468" max="8468" width="13.6640625" style="1" bestFit="1" customWidth="1"/>
    <col min="8469" max="8471" width="12.33203125" style="1" bestFit="1" customWidth="1"/>
    <col min="8472" max="8472" width="17.5546875" style="1" bestFit="1" customWidth="1"/>
    <col min="8473" max="8473" width="12.33203125" style="1" bestFit="1" customWidth="1"/>
    <col min="8474" max="8474" width="13.44140625" style="1" bestFit="1" customWidth="1"/>
    <col min="8475" max="8708" width="9.109375" style="1"/>
    <col min="8709" max="8709" width="33.6640625" style="1" customWidth="1"/>
    <col min="8710" max="8710" width="16" style="1" customWidth="1"/>
    <col min="8711" max="8712" width="15" style="1" bestFit="1" customWidth="1"/>
    <col min="8713" max="8713" width="16.5546875" style="1" bestFit="1" customWidth="1"/>
    <col min="8714" max="8714" width="12.5546875" style="1" customWidth="1"/>
    <col min="8715" max="8715" width="17.5546875" style="1" bestFit="1" customWidth="1"/>
    <col min="8716" max="8717" width="18.109375" style="1" bestFit="1" customWidth="1"/>
    <col min="8718" max="8718" width="12.88671875" style="1" bestFit="1" customWidth="1"/>
    <col min="8719" max="8720" width="16.5546875" style="1" bestFit="1" customWidth="1"/>
    <col min="8721" max="8722" width="13.109375" style="1" bestFit="1" customWidth="1"/>
    <col min="8723" max="8723" width="15.5546875" style="1" bestFit="1" customWidth="1"/>
    <col min="8724" max="8724" width="13.6640625" style="1" bestFit="1" customWidth="1"/>
    <col min="8725" max="8727" width="12.33203125" style="1" bestFit="1" customWidth="1"/>
    <col min="8728" max="8728" width="17.5546875" style="1" bestFit="1" customWidth="1"/>
    <col min="8729" max="8729" width="12.33203125" style="1" bestFit="1" customWidth="1"/>
    <col min="8730" max="8730" width="13.44140625" style="1" bestFit="1" customWidth="1"/>
    <col min="8731" max="8964" width="9.109375" style="1"/>
    <col min="8965" max="8965" width="33.6640625" style="1" customWidth="1"/>
    <col min="8966" max="8966" width="16" style="1" customWidth="1"/>
    <col min="8967" max="8968" width="15" style="1" bestFit="1" customWidth="1"/>
    <col min="8969" max="8969" width="16.5546875" style="1" bestFit="1" customWidth="1"/>
    <col min="8970" max="8970" width="12.5546875" style="1" customWidth="1"/>
    <col min="8971" max="8971" width="17.5546875" style="1" bestFit="1" customWidth="1"/>
    <col min="8972" max="8973" width="18.109375" style="1" bestFit="1" customWidth="1"/>
    <col min="8974" max="8974" width="12.88671875" style="1" bestFit="1" customWidth="1"/>
    <col min="8975" max="8976" width="16.5546875" style="1" bestFit="1" customWidth="1"/>
    <col min="8977" max="8978" width="13.109375" style="1" bestFit="1" customWidth="1"/>
    <col min="8979" max="8979" width="15.5546875" style="1" bestFit="1" customWidth="1"/>
    <col min="8980" max="8980" width="13.6640625" style="1" bestFit="1" customWidth="1"/>
    <col min="8981" max="8983" width="12.33203125" style="1" bestFit="1" customWidth="1"/>
    <col min="8984" max="8984" width="17.5546875" style="1" bestFit="1" customWidth="1"/>
    <col min="8985" max="8985" width="12.33203125" style="1" bestFit="1" customWidth="1"/>
    <col min="8986" max="8986" width="13.44140625" style="1" bestFit="1" customWidth="1"/>
    <col min="8987" max="9220" width="9.109375" style="1"/>
    <col min="9221" max="9221" width="33.6640625" style="1" customWidth="1"/>
    <col min="9222" max="9222" width="16" style="1" customWidth="1"/>
    <col min="9223" max="9224" width="15" style="1" bestFit="1" customWidth="1"/>
    <col min="9225" max="9225" width="16.5546875" style="1" bestFit="1" customWidth="1"/>
    <col min="9226" max="9226" width="12.5546875" style="1" customWidth="1"/>
    <col min="9227" max="9227" width="17.5546875" style="1" bestFit="1" customWidth="1"/>
    <col min="9228" max="9229" width="18.109375" style="1" bestFit="1" customWidth="1"/>
    <col min="9230" max="9230" width="12.88671875" style="1" bestFit="1" customWidth="1"/>
    <col min="9231" max="9232" width="16.5546875" style="1" bestFit="1" customWidth="1"/>
    <col min="9233" max="9234" width="13.109375" style="1" bestFit="1" customWidth="1"/>
    <col min="9235" max="9235" width="15.5546875" style="1" bestFit="1" customWidth="1"/>
    <col min="9236" max="9236" width="13.6640625" style="1" bestFit="1" customWidth="1"/>
    <col min="9237" max="9239" width="12.33203125" style="1" bestFit="1" customWidth="1"/>
    <col min="9240" max="9240" width="17.5546875" style="1" bestFit="1" customWidth="1"/>
    <col min="9241" max="9241" width="12.33203125" style="1" bestFit="1" customWidth="1"/>
    <col min="9242" max="9242" width="13.44140625" style="1" bestFit="1" customWidth="1"/>
    <col min="9243" max="9476" width="9.109375" style="1"/>
    <col min="9477" max="9477" width="33.6640625" style="1" customWidth="1"/>
    <col min="9478" max="9478" width="16" style="1" customWidth="1"/>
    <col min="9479" max="9480" width="15" style="1" bestFit="1" customWidth="1"/>
    <col min="9481" max="9481" width="16.5546875" style="1" bestFit="1" customWidth="1"/>
    <col min="9482" max="9482" width="12.5546875" style="1" customWidth="1"/>
    <col min="9483" max="9483" width="17.5546875" style="1" bestFit="1" customWidth="1"/>
    <col min="9484" max="9485" width="18.109375" style="1" bestFit="1" customWidth="1"/>
    <col min="9486" max="9486" width="12.88671875" style="1" bestFit="1" customWidth="1"/>
    <col min="9487" max="9488" width="16.5546875" style="1" bestFit="1" customWidth="1"/>
    <col min="9489" max="9490" width="13.109375" style="1" bestFit="1" customWidth="1"/>
    <col min="9491" max="9491" width="15.5546875" style="1" bestFit="1" customWidth="1"/>
    <col min="9492" max="9492" width="13.6640625" style="1" bestFit="1" customWidth="1"/>
    <col min="9493" max="9495" width="12.33203125" style="1" bestFit="1" customWidth="1"/>
    <col min="9496" max="9496" width="17.5546875" style="1" bestFit="1" customWidth="1"/>
    <col min="9497" max="9497" width="12.33203125" style="1" bestFit="1" customWidth="1"/>
    <col min="9498" max="9498" width="13.44140625" style="1" bestFit="1" customWidth="1"/>
    <col min="9499" max="9732" width="9.109375" style="1"/>
    <col min="9733" max="9733" width="33.6640625" style="1" customWidth="1"/>
    <col min="9734" max="9734" width="16" style="1" customWidth="1"/>
    <col min="9735" max="9736" width="15" style="1" bestFit="1" customWidth="1"/>
    <col min="9737" max="9737" width="16.5546875" style="1" bestFit="1" customWidth="1"/>
    <col min="9738" max="9738" width="12.5546875" style="1" customWidth="1"/>
    <col min="9739" max="9739" width="17.5546875" style="1" bestFit="1" customWidth="1"/>
    <col min="9740" max="9741" width="18.109375" style="1" bestFit="1" customWidth="1"/>
    <col min="9742" max="9742" width="12.88671875" style="1" bestFit="1" customWidth="1"/>
    <col min="9743" max="9744" width="16.5546875" style="1" bestFit="1" customWidth="1"/>
    <col min="9745" max="9746" width="13.109375" style="1" bestFit="1" customWidth="1"/>
    <col min="9747" max="9747" width="15.5546875" style="1" bestFit="1" customWidth="1"/>
    <col min="9748" max="9748" width="13.6640625" style="1" bestFit="1" customWidth="1"/>
    <col min="9749" max="9751" width="12.33203125" style="1" bestFit="1" customWidth="1"/>
    <col min="9752" max="9752" width="17.5546875" style="1" bestFit="1" customWidth="1"/>
    <col min="9753" max="9753" width="12.33203125" style="1" bestFit="1" customWidth="1"/>
    <col min="9754" max="9754" width="13.44140625" style="1" bestFit="1" customWidth="1"/>
    <col min="9755" max="9988" width="9.109375" style="1"/>
    <col min="9989" max="9989" width="33.6640625" style="1" customWidth="1"/>
    <col min="9990" max="9990" width="16" style="1" customWidth="1"/>
    <col min="9991" max="9992" width="15" style="1" bestFit="1" customWidth="1"/>
    <col min="9993" max="9993" width="16.5546875" style="1" bestFit="1" customWidth="1"/>
    <col min="9994" max="9994" width="12.5546875" style="1" customWidth="1"/>
    <col min="9995" max="9995" width="17.5546875" style="1" bestFit="1" customWidth="1"/>
    <col min="9996" max="9997" width="18.109375" style="1" bestFit="1" customWidth="1"/>
    <col min="9998" max="9998" width="12.88671875" style="1" bestFit="1" customWidth="1"/>
    <col min="9999" max="10000" width="16.5546875" style="1" bestFit="1" customWidth="1"/>
    <col min="10001" max="10002" width="13.109375" style="1" bestFit="1" customWidth="1"/>
    <col min="10003" max="10003" width="15.5546875" style="1" bestFit="1" customWidth="1"/>
    <col min="10004" max="10004" width="13.6640625" style="1" bestFit="1" customWidth="1"/>
    <col min="10005" max="10007" width="12.33203125" style="1" bestFit="1" customWidth="1"/>
    <col min="10008" max="10008" width="17.5546875" style="1" bestFit="1" customWidth="1"/>
    <col min="10009" max="10009" width="12.33203125" style="1" bestFit="1" customWidth="1"/>
    <col min="10010" max="10010" width="13.44140625" style="1" bestFit="1" customWidth="1"/>
    <col min="10011" max="10244" width="9.109375" style="1"/>
    <col min="10245" max="10245" width="33.6640625" style="1" customWidth="1"/>
    <col min="10246" max="10246" width="16" style="1" customWidth="1"/>
    <col min="10247" max="10248" width="15" style="1" bestFit="1" customWidth="1"/>
    <col min="10249" max="10249" width="16.5546875" style="1" bestFit="1" customWidth="1"/>
    <col min="10250" max="10250" width="12.5546875" style="1" customWidth="1"/>
    <col min="10251" max="10251" width="17.5546875" style="1" bestFit="1" customWidth="1"/>
    <col min="10252" max="10253" width="18.109375" style="1" bestFit="1" customWidth="1"/>
    <col min="10254" max="10254" width="12.88671875" style="1" bestFit="1" customWidth="1"/>
    <col min="10255" max="10256" width="16.5546875" style="1" bestFit="1" customWidth="1"/>
    <col min="10257" max="10258" width="13.109375" style="1" bestFit="1" customWidth="1"/>
    <col min="10259" max="10259" width="15.5546875" style="1" bestFit="1" customWidth="1"/>
    <col min="10260" max="10260" width="13.6640625" style="1" bestFit="1" customWidth="1"/>
    <col min="10261" max="10263" width="12.33203125" style="1" bestFit="1" customWidth="1"/>
    <col min="10264" max="10264" width="17.5546875" style="1" bestFit="1" customWidth="1"/>
    <col min="10265" max="10265" width="12.33203125" style="1" bestFit="1" customWidth="1"/>
    <col min="10266" max="10266" width="13.44140625" style="1" bestFit="1" customWidth="1"/>
    <col min="10267" max="10500" width="9.109375" style="1"/>
    <col min="10501" max="10501" width="33.6640625" style="1" customWidth="1"/>
    <col min="10502" max="10502" width="16" style="1" customWidth="1"/>
    <col min="10503" max="10504" width="15" style="1" bestFit="1" customWidth="1"/>
    <col min="10505" max="10505" width="16.5546875" style="1" bestFit="1" customWidth="1"/>
    <col min="10506" max="10506" width="12.5546875" style="1" customWidth="1"/>
    <col min="10507" max="10507" width="17.5546875" style="1" bestFit="1" customWidth="1"/>
    <col min="10508" max="10509" width="18.109375" style="1" bestFit="1" customWidth="1"/>
    <col min="10510" max="10510" width="12.88671875" style="1" bestFit="1" customWidth="1"/>
    <col min="10511" max="10512" width="16.5546875" style="1" bestFit="1" customWidth="1"/>
    <col min="10513" max="10514" width="13.109375" style="1" bestFit="1" customWidth="1"/>
    <col min="10515" max="10515" width="15.5546875" style="1" bestFit="1" customWidth="1"/>
    <col min="10516" max="10516" width="13.6640625" style="1" bestFit="1" customWidth="1"/>
    <col min="10517" max="10519" width="12.33203125" style="1" bestFit="1" customWidth="1"/>
    <col min="10520" max="10520" width="17.5546875" style="1" bestFit="1" customWidth="1"/>
    <col min="10521" max="10521" width="12.33203125" style="1" bestFit="1" customWidth="1"/>
    <col min="10522" max="10522" width="13.44140625" style="1" bestFit="1" customWidth="1"/>
    <col min="10523" max="10756" width="9.109375" style="1"/>
    <col min="10757" max="10757" width="33.6640625" style="1" customWidth="1"/>
    <col min="10758" max="10758" width="16" style="1" customWidth="1"/>
    <col min="10759" max="10760" width="15" style="1" bestFit="1" customWidth="1"/>
    <col min="10761" max="10761" width="16.5546875" style="1" bestFit="1" customWidth="1"/>
    <col min="10762" max="10762" width="12.5546875" style="1" customWidth="1"/>
    <col min="10763" max="10763" width="17.5546875" style="1" bestFit="1" customWidth="1"/>
    <col min="10764" max="10765" width="18.109375" style="1" bestFit="1" customWidth="1"/>
    <col min="10766" max="10766" width="12.88671875" style="1" bestFit="1" customWidth="1"/>
    <col min="10767" max="10768" width="16.5546875" style="1" bestFit="1" customWidth="1"/>
    <col min="10769" max="10770" width="13.109375" style="1" bestFit="1" customWidth="1"/>
    <col min="10771" max="10771" width="15.5546875" style="1" bestFit="1" customWidth="1"/>
    <col min="10772" max="10772" width="13.6640625" style="1" bestFit="1" customWidth="1"/>
    <col min="10773" max="10775" width="12.33203125" style="1" bestFit="1" customWidth="1"/>
    <col min="10776" max="10776" width="17.5546875" style="1" bestFit="1" customWidth="1"/>
    <col min="10777" max="10777" width="12.33203125" style="1" bestFit="1" customWidth="1"/>
    <col min="10778" max="10778" width="13.44140625" style="1" bestFit="1" customWidth="1"/>
    <col min="10779" max="11012" width="9.109375" style="1"/>
    <col min="11013" max="11013" width="33.6640625" style="1" customWidth="1"/>
    <col min="11014" max="11014" width="16" style="1" customWidth="1"/>
    <col min="11015" max="11016" width="15" style="1" bestFit="1" customWidth="1"/>
    <col min="11017" max="11017" width="16.5546875" style="1" bestFit="1" customWidth="1"/>
    <col min="11018" max="11018" width="12.5546875" style="1" customWidth="1"/>
    <col min="11019" max="11019" width="17.5546875" style="1" bestFit="1" customWidth="1"/>
    <col min="11020" max="11021" width="18.109375" style="1" bestFit="1" customWidth="1"/>
    <col min="11022" max="11022" width="12.88671875" style="1" bestFit="1" customWidth="1"/>
    <col min="11023" max="11024" width="16.5546875" style="1" bestFit="1" customWidth="1"/>
    <col min="11025" max="11026" width="13.109375" style="1" bestFit="1" customWidth="1"/>
    <col min="11027" max="11027" width="15.5546875" style="1" bestFit="1" customWidth="1"/>
    <col min="11028" max="11028" width="13.6640625" style="1" bestFit="1" customWidth="1"/>
    <col min="11029" max="11031" width="12.33203125" style="1" bestFit="1" customWidth="1"/>
    <col min="11032" max="11032" width="17.5546875" style="1" bestFit="1" customWidth="1"/>
    <col min="11033" max="11033" width="12.33203125" style="1" bestFit="1" customWidth="1"/>
    <col min="11034" max="11034" width="13.44140625" style="1" bestFit="1" customWidth="1"/>
    <col min="11035" max="11268" width="9.109375" style="1"/>
    <col min="11269" max="11269" width="33.6640625" style="1" customWidth="1"/>
    <col min="11270" max="11270" width="16" style="1" customWidth="1"/>
    <col min="11271" max="11272" width="15" style="1" bestFit="1" customWidth="1"/>
    <col min="11273" max="11273" width="16.5546875" style="1" bestFit="1" customWidth="1"/>
    <col min="11274" max="11274" width="12.5546875" style="1" customWidth="1"/>
    <col min="11275" max="11275" width="17.5546875" style="1" bestFit="1" customWidth="1"/>
    <col min="11276" max="11277" width="18.109375" style="1" bestFit="1" customWidth="1"/>
    <col min="11278" max="11278" width="12.88671875" style="1" bestFit="1" customWidth="1"/>
    <col min="11279" max="11280" width="16.5546875" style="1" bestFit="1" customWidth="1"/>
    <col min="11281" max="11282" width="13.109375" style="1" bestFit="1" customWidth="1"/>
    <col min="11283" max="11283" width="15.5546875" style="1" bestFit="1" customWidth="1"/>
    <col min="11284" max="11284" width="13.6640625" style="1" bestFit="1" customWidth="1"/>
    <col min="11285" max="11287" width="12.33203125" style="1" bestFit="1" customWidth="1"/>
    <col min="11288" max="11288" width="17.5546875" style="1" bestFit="1" customWidth="1"/>
    <col min="11289" max="11289" width="12.33203125" style="1" bestFit="1" customWidth="1"/>
    <col min="11290" max="11290" width="13.44140625" style="1" bestFit="1" customWidth="1"/>
    <col min="11291" max="11524" width="9.109375" style="1"/>
    <col min="11525" max="11525" width="33.6640625" style="1" customWidth="1"/>
    <col min="11526" max="11526" width="16" style="1" customWidth="1"/>
    <col min="11527" max="11528" width="15" style="1" bestFit="1" customWidth="1"/>
    <col min="11529" max="11529" width="16.5546875" style="1" bestFit="1" customWidth="1"/>
    <col min="11530" max="11530" width="12.5546875" style="1" customWidth="1"/>
    <col min="11531" max="11531" width="17.5546875" style="1" bestFit="1" customWidth="1"/>
    <col min="11532" max="11533" width="18.109375" style="1" bestFit="1" customWidth="1"/>
    <col min="11534" max="11534" width="12.88671875" style="1" bestFit="1" customWidth="1"/>
    <col min="11535" max="11536" width="16.5546875" style="1" bestFit="1" customWidth="1"/>
    <col min="11537" max="11538" width="13.109375" style="1" bestFit="1" customWidth="1"/>
    <col min="11539" max="11539" width="15.5546875" style="1" bestFit="1" customWidth="1"/>
    <col min="11540" max="11540" width="13.6640625" style="1" bestFit="1" customWidth="1"/>
    <col min="11541" max="11543" width="12.33203125" style="1" bestFit="1" customWidth="1"/>
    <col min="11544" max="11544" width="17.5546875" style="1" bestFit="1" customWidth="1"/>
    <col min="11545" max="11545" width="12.33203125" style="1" bestFit="1" customWidth="1"/>
    <col min="11546" max="11546" width="13.44140625" style="1" bestFit="1" customWidth="1"/>
    <col min="11547" max="11780" width="9.109375" style="1"/>
    <col min="11781" max="11781" width="33.6640625" style="1" customWidth="1"/>
    <col min="11782" max="11782" width="16" style="1" customWidth="1"/>
    <col min="11783" max="11784" width="15" style="1" bestFit="1" customWidth="1"/>
    <col min="11785" max="11785" width="16.5546875" style="1" bestFit="1" customWidth="1"/>
    <col min="11786" max="11786" width="12.5546875" style="1" customWidth="1"/>
    <col min="11787" max="11787" width="17.5546875" style="1" bestFit="1" customWidth="1"/>
    <col min="11788" max="11789" width="18.109375" style="1" bestFit="1" customWidth="1"/>
    <col min="11790" max="11790" width="12.88671875" style="1" bestFit="1" customWidth="1"/>
    <col min="11791" max="11792" width="16.5546875" style="1" bestFit="1" customWidth="1"/>
    <col min="11793" max="11794" width="13.109375" style="1" bestFit="1" customWidth="1"/>
    <col min="11795" max="11795" width="15.5546875" style="1" bestFit="1" customWidth="1"/>
    <col min="11796" max="11796" width="13.6640625" style="1" bestFit="1" customWidth="1"/>
    <col min="11797" max="11799" width="12.33203125" style="1" bestFit="1" customWidth="1"/>
    <col min="11800" max="11800" width="17.5546875" style="1" bestFit="1" customWidth="1"/>
    <col min="11801" max="11801" width="12.33203125" style="1" bestFit="1" customWidth="1"/>
    <col min="11802" max="11802" width="13.44140625" style="1" bestFit="1" customWidth="1"/>
    <col min="11803" max="12036" width="9.109375" style="1"/>
    <col min="12037" max="12037" width="33.6640625" style="1" customWidth="1"/>
    <col min="12038" max="12038" width="16" style="1" customWidth="1"/>
    <col min="12039" max="12040" width="15" style="1" bestFit="1" customWidth="1"/>
    <col min="12041" max="12041" width="16.5546875" style="1" bestFit="1" customWidth="1"/>
    <col min="12042" max="12042" width="12.5546875" style="1" customWidth="1"/>
    <col min="12043" max="12043" width="17.5546875" style="1" bestFit="1" customWidth="1"/>
    <col min="12044" max="12045" width="18.109375" style="1" bestFit="1" customWidth="1"/>
    <col min="12046" max="12046" width="12.88671875" style="1" bestFit="1" customWidth="1"/>
    <col min="12047" max="12048" width="16.5546875" style="1" bestFit="1" customWidth="1"/>
    <col min="12049" max="12050" width="13.109375" style="1" bestFit="1" customWidth="1"/>
    <col min="12051" max="12051" width="15.5546875" style="1" bestFit="1" customWidth="1"/>
    <col min="12052" max="12052" width="13.6640625" style="1" bestFit="1" customWidth="1"/>
    <col min="12053" max="12055" width="12.33203125" style="1" bestFit="1" customWidth="1"/>
    <col min="12056" max="12056" width="17.5546875" style="1" bestFit="1" customWidth="1"/>
    <col min="12057" max="12057" width="12.33203125" style="1" bestFit="1" customWidth="1"/>
    <col min="12058" max="12058" width="13.44140625" style="1" bestFit="1" customWidth="1"/>
    <col min="12059" max="12292" width="9.109375" style="1"/>
    <col min="12293" max="12293" width="33.6640625" style="1" customWidth="1"/>
    <col min="12294" max="12294" width="16" style="1" customWidth="1"/>
    <col min="12295" max="12296" width="15" style="1" bestFit="1" customWidth="1"/>
    <col min="12297" max="12297" width="16.5546875" style="1" bestFit="1" customWidth="1"/>
    <col min="12298" max="12298" width="12.5546875" style="1" customWidth="1"/>
    <col min="12299" max="12299" width="17.5546875" style="1" bestFit="1" customWidth="1"/>
    <col min="12300" max="12301" width="18.109375" style="1" bestFit="1" customWidth="1"/>
    <col min="12302" max="12302" width="12.88671875" style="1" bestFit="1" customWidth="1"/>
    <col min="12303" max="12304" width="16.5546875" style="1" bestFit="1" customWidth="1"/>
    <col min="12305" max="12306" width="13.109375" style="1" bestFit="1" customWidth="1"/>
    <col min="12307" max="12307" width="15.5546875" style="1" bestFit="1" customWidth="1"/>
    <col min="12308" max="12308" width="13.6640625" style="1" bestFit="1" customWidth="1"/>
    <col min="12309" max="12311" width="12.33203125" style="1" bestFit="1" customWidth="1"/>
    <col min="12312" max="12312" width="17.5546875" style="1" bestFit="1" customWidth="1"/>
    <col min="12313" max="12313" width="12.33203125" style="1" bestFit="1" customWidth="1"/>
    <col min="12314" max="12314" width="13.44140625" style="1" bestFit="1" customWidth="1"/>
    <col min="12315" max="12548" width="9.109375" style="1"/>
    <col min="12549" max="12549" width="33.6640625" style="1" customWidth="1"/>
    <col min="12550" max="12550" width="16" style="1" customWidth="1"/>
    <col min="12551" max="12552" width="15" style="1" bestFit="1" customWidth="1"/>
    <col min="12553" max="12553" width="16.5546875" style="1" bestFit="1" customWidth="1"/>
    <col min="12554" max="12554" width="12.5546875" style="1" customWidth="1"/>
    <col min="12555" max="12555" width="17.5546875" style="1" bestFit="1" customWidth="1"/>
    <col min="12556" max="12557" width="18.109375" style="1" bestFit="1" customWidth="1"/>
    <col min="12558" max="12558" width="12.88671875" style="1" bestFit="1" customWidth="1"/>
    <col min="12559" max="12560" width="16.5546875" style="1" bestFit="1" customWidth="1"/>
    <col min="12561" max="12562" width="13.109375" style="1" bestFit="1" customWidth="1"/>
    <col min="12563" max="12563" width="15.5546875" style="1" bestFit="1" customWidth="1"/>
    <col min="12564" max="12564" width="13.6640625" style="1" bestFit="1" customWidth="1"/>
    <col min="12565" max="12567" width="12.33203125" style="1" bestFit="1" customWidth="1"/>
    <col min="12568" max="12568" width="17.5546875" style="1" bestFit="1" customWidth="1"/>
    <col min="12569" max="12569" width="12.33203125" style="1" bestFit="1" customWidth="1"/>
    <col min="12570" max="12570" width="13.44140625" style="1" bestFit="1" customWidth="1"/>
    <col min="12571" max="12804" width="9.109375" style="1"/>
    <col min="12805" max="12805" width="33.6640625" style="1" customWidth="1"/>
    <col min="12806" max="12806" width="16" style="1" customWidth="1"/>
    <col min="12807" max="12808" width="15" style="1" bestFit="1" customWidth="1"/>
    <col min="12809" max="12809" width="16.5546875" style="1" bestFit="1" customWidth="1"/>
    <col min="12810" max="12810" width="12.5546875" style="1" customWidth="1"/>
    <col min="12811" max="12811" width="17.5546875" style="1" bestFit="1" customWidth="1"/>
    <col min="12812" max="12813" width="18.109375" style="1" bestFit="1" customWidth="1"/>
    <col min="12814" max="12814" width="12.88671875" style="1" bestFit="1" customWidth="1"/>
    <col min="12815" max="12816" width="16.5546875" style="1" bestFit="1" customWidth="1"/>
    <col min="12817" max="12818" width="13.109375" style="1" bestFit="1" customWidth="1"/>
    <col min="12819" max="12819" width="15.5546875" style="1" bestFit="1" customWidth="1"/>
    <col min="12820" max="12820" width="13.6640625" style="1" bestFit="1" customWidth="1"/>
    <col min="12821" max="12823" width="12.33203125" style="1" bestFit="1" customWidth="1"/>
    <col min="12824" max="12824" width="17.5546875" style="1" bestFit="1" customWidth="1"/>
    <col min="12825" max="12825" width="12.33203125" style="1" bestFit="1" customWidth="1"/>
    <col min="12826" max="12826" width="13.44140625" style="1" bestFit="1" customWidth="1"/>
    <col min="12827" max="13060" width="9.109375" style="1"/>
    <col min="13061" max="13061" width="33.6640625" style="1" customWidth="1"/>
    <col min="13062" max="13062" width="16" style="1" customWidth="1"/>
    <col min="13063" max="13064" width="15" style="1" bestFit="1" customWidth="1"/>
    <col min="13065" max="13065" width="16.5546875" style="1" bestFit="1" customWidth="1"/>
    <col min="13066" max="13066" width="12.5546875" style="1" customWidth="1"/>
    <col min="13067" max="13067" width="17.5546875" style="1" bestFit="1" customWidth="1"/>
    <col min="13068" max="13069" width="18.109375" style="1" bestFit="1" customWidth="1"/>
    <col min="13070" max="13070" width="12.88671875" style="1" bestFit="1" customWidth="1"/>
    <col min="13071" max="13072" width="16.5546875" style="1" bestFit="1" customWidth="1"/>
    <col min="13073" max="13074" width="13.109375" style="1" bestFit="1" customWidth="1"/>
    <col min="13075" max="13075" width="15.5546875" style="1" bestFit="1" customWidth="1"/>
    <col min="13076" max="13076" width="13.6640625" style="1" bestFit="1" customWidth="1"/>
    <col min="13077" max="13079" width="12.33203125" style="1" bestFit="1" customWidth="1"/>
    <col min="13080" max="13080" width="17.5546875" style="1" bestFit="1" customWidth="1"/>
    <col min="13081" max="13081" width="12.33203125" style="1" bestFit="1" customWidth="1"/>
    <col min="13082" max="13082" width="13.44140625" style="1" bestFit="1" customWidth="1"/>
    <col min="13083" max="13316" width="9.109375" style="1"/>
    <col min="13317" max="13317" width="33.6640625" style="1" customWidth="1"/>
    <col min="13318" max="13318" width="16" style="1" customWidth="1"/>
    <col min="13319" max="13320" width="15" style="1" bestFit="1" customWidth="1"/>
    <col min="13321" max="13321" width="16.5546875" style="1" bestFit="1" customWidth="1"/>
    <col min="13322" max="13322" width="12.5546875" style="1" customWidth="1"/>
    <col min="13323" max="13323" width="17.5546875" style="1" bestFit="1" customWidth="1"/>
    <col min="13324" max="13325" width="18.109375" style="1" bestFit="1" customWidth="1"/>
    <col min="13326" max="13326" width="12.88671875" style="1" bestFit="1" customWidth="1"/>
    <col min="13327" max="13328" width="16.5546875" style="1" bestFit="1" customWidth="1"/>
    <col min="13329" max="13330" width="13.109375" style="1" bestFit="1" customWidth="1"/>
    <col min="13331" max="13331" width="15.5546875" style="1" bestFit="1" customWidth="1"/>
    <col min="13332" max="13332" width="13.6640625" style="1" bestFit="1" customWidth="1"/>
    <col min="13333" max="13335" width="12.33203125" style="1" bestFit="1" customWidth="1"/>
    <col min="13336" max="13336" width="17.5546875" style="1" bestFit="1" customWidth="1"/>
    <col min="13337" max="13337" width="12.33203125" style="1" bestFit="1" customWidth="1"/>
    <col min="13338" max="13338" width="13.44140625" style="1" bestFit="1" customWidth="1"/>
    <col min="13339" max="13572" width="9.109375" style="1"/>
    <col min="13573" max="13573" width="33.6640625" style="1" customWidth="1"/>
    <col min="13574" max="13574" width="16" style="1" customWidth="1"/>
    <col min="13575" max="13576" width="15" style="1" bestFit="1" customWidth="1"/>
    <col min="13577" max="13577" width="16.5546875" style="1" bestFit="1" customWidth="1"/>
    <col min="13578" max="13578" width="12.5546875" style="1" customWidth="1"/>
    <col min="13579" max="13579" width="17.5546875" style="1" bestFit="1" customWidth="1"/>
    <col min="13580" max="13581" width="18.109375" style="1" bestFit="1" customWidth="1"/>
    <col min="13582" max="13582" width="12.88671875" style="1" bestFit="1" customWidth="1"/>
    <col min="13583" max="13584" width="16.5546875" style="1" bestFit="1" customWidth="1"/>
    <col min="13585" max="13586" width="13.109375" style="1" bestFit="1" customWidth="1"/>
    <col min="13587" max="13587" width="15.5546875" style="1" bestFit="1" customWidth="1"/>
    <col min="13588" max="13588" width="13.6640625" style="1" bestFit="1" customWidth="1"/>
    <col min="13589" max="13591" width="12.33203125" style="1" bestFit="1" customWidth="1"/>
    <col min="13592" max="13592" width="17.5546875" style="1" bestFit="1" customWidth="1"/>
    <col min="13593" max="13593" width="12.33203125" style="1" bestFit="1" customWidth="1"/>
    <col min="13594" max="13594" width="13.44140625" style="1" bestFit="1" customWidth="1"/>
    <col min="13595" max="13828" width="9.109375" style="1"/>
    <col min="13829" max="13829" width="33.6640625" style="1" customWidth="1"/>
    <col min="13830" max="13830" width="16" style="1" customWidth="1"/>
    <col min="13831" max="13832" width="15" style="1" bestFit="1" customWidth="1"/>
    <col min="13833" max="13833" width="16.5546875" style="1" bestFit="1" customWidth="1"/>
    <col min="13834" max="13834" width="12.5546875" style="1" customWidth="1"/>
    <col min="13835" max="13835" width="17.5546875" style="1" bestFit="1" customWidth="1"/>
    <col min="13836" max="13837" width="18.109375" style="1" bestFit="1" customWidth="1"/>
    <col min="13838" max="13838" width="12.88671875" style="1" bestFit="1" customWidth="1"/>
    <col min="13839" max="13840" width="16.5546875" style="1" bestFit="1" customWidth="1"/>
    <col min="13841" max="13842" width="13.109375" style="1" bestFit="1" customWidth="1"/>
    <col min="13843" max="13843" width="15.5546875" style="1" bestFit="1" customWidth="1"/>
    <col min="13844" max="13844" width="13.6640625" style="1" bestFit="1" customWidth="1"/>
    <col min="13845" max="13847" width="12.33203125" style="1" bestFit="1" customWidth="1"/>
    <col min="13848" max="13848" width="17.5546875" style="1" bestFit="1" customWidth="1"/>
    <col min="13849" max="13849" width="12.33203125" style="1" bestFit="1" customWidth="1"/>
    <col min="13850" max="13850" width="13.44140625" style="1" bestFit="1" customWidth="1"/>
    <col min="13851" max="14084" width="9.109375" style="1"/>
    <col min="14085" max="14085" width="33.6640625" style="1" customWidth="1"/>
    <col min="14086" max="14086" width="16" style="1" customWidth="1"/>
    <col min="14087" max="14088" width="15" style="1" bestFit="1" customWidth="1"/>
    <col min="14089" max="14089" width="16.5546875" style="1" bestFit="1" customWidth="1"/>
    <col min="14090" max="14090" width="12.5546875" style="1" customWidth="1"/>
    <col min="14091" max="14091" width="17.5546875" style="1" bestFit="1" customWidth="1"/>
    <col min="14092" max="14093" width="18.109375" style="1" bestFit="1" customWidth="1"/>
    <col min="14094" max="14094" width="12.88671875" style="1" bestFit="1" customWidth="1"/>
    <col min="14095" max="14096" width="16.5546875" style="1" bestFit="1" customWidth="1"/>
    <col min="14097" max="14098" width="13.109375" style="1" bestFit="1" customWidth="1"/>
    <col min="14099" max="14099" width="15.5546875" style="1" bestFit="1" customWidth="1"/>
    <col min="14100" max="14100" width="13.6640625" style="1" bestFit="1" customWidth="1"/>
    <col min="14101" max="14103" width="12.33203125" style="1" bestFit="1" customWidth="1"/>
    <col min="14104" max="14104" width="17.5546875" style="1" bestFit="1" customWidth="1"/>
    <col min="14105" max="14105" width="12.33203125" style="1" bestFit="1" customWidth="1"/>
    <col min="14106" max="14106" width="13.44140625" style="1" bestFit="1" customWidth="1"/>
    <col min="14107" max="14340" width="9.109375" style="1"/>
    <col min="14341" max="14341" width="33.6640625" style="1" customWidth="1"/>
    <col min="14342" max="14342" width="16" style="1" customWidth="1"/>
    <col min="14343" max="14344" width="15" style="1" bestFit="1" customWidth="1"/>
    <col min="14345" max="14345" width="16.5546875" style="1" bestFit="1" customWidth="1"/>
    <col min="14346" max="14346" width="12.5546875" style="1" customWidth="1"/>
    <col min="14347" max="14347" width="17.5546875" style="1" bestFit="1" customWidth="1"/>
    <col min="14348" max="14349" width="18.109375" style="1" bestFit="1" customWidth="1"/>
    <col min="14350" max="14350" width="12.88671875" style="1" bestFit="1" customWidth="1"/>
    <col min="14351" max="14352" width="16.5546875" style="1" bestFit="1" customWidth="1"/>
    <col min="14353" max="14354" width="13.109375" style="1" bestFit="1" customWidth="1"/>
    <col min="14355" max="14355" width="15.5546875" style="1" bestFit="1" customWidth="1"/>
    <col min="14356" max="14356" width="13.6640625" style="1" bestFit="1" customWidth="1"/>
    <col min="14357" max="14359" width="12.33203125" style="1" bestFit="1" customWidth="1"/>
    <col min="14360" max="14360" width="17.5546875" style="1" bestFit="1" customWidth="1"/>
    <col min="14361" max="14361" width="12.33203125" style="1" bestFit="1" customWidth="1"/>
    <col min="14362" max="14362" width="13.44140625" style="1" bestFit="1" customWidth="1"/>
    <col min="14363" max="14596" width="9.109375" style="1"/>
    <col min="14597" max="14597" width="33.6640625" style="1" customWidth="1"/>
    <col min="14598" max="14598" width="16" style="1" customWidth="1"/>
    <col min="14599" max="14600" width="15" style="1" bestFit="1" customWidth="1"/>
    <col min="14601" max="14601" width="16.5546875" style="1" bestFit="1" customWidth="1"/>
    <col min="14602" max="14602" width="12.5546875" style="1" customWidth="1"/>
    <col min="14603" max="14603" width="17.5546875" style="1" bestFit="1" customWidth="1"/>
    <col min="14604" max="14605" width="18.109375" style="1" bestFit="1" customWidth="1"/>
    <col min="14606" max="14606" width="12.88671875" style="1" bestFit="1" customWidth="1"/>
    <col min="14607" max="14608" width="16.5546875" style="1" bestFit="1" customWidth="1"/>
    <col min="14609" max="14610" width="13.109375" style="1" bestFit="1" customWidth="1"/>
    <col min="14611" max="14611" width="15.5546875" style="1" bestFit="1" customWidth="1"/>
    <col min="14612" max="14612" width="13.6640625" style="1" bestFit="1" customWidth="1"/>
    <col min="14613" max="14615" width="12.33203125" style="1" bestFit="1" customWidth="1"/>
    <col min="14616" max="14616" width="17.5546875" style="1" bestFit="1" customWidth="1"/>
    <col min="14617" max="14617" width="12.33203125" style="1" bestFit="1" customWidth="1"/>
    <col min="14618" max="14618" width="13.44140625" style="1" bestFit="1" customWidth="1"/>
    <col min="14619" max="14852" width="9.109375" style="1"/>
    <col min="14853" max="14853" width="33.6640625" style="1" customWidth="1"/>
    <col min="14854" max="14854" width="16" style="1" customWidth="1"/>
    <col min="14855" max="14856" width="15" style="1" bestFit="1" customWidth="1"/>
    <col min="14857" max="14857" width="16.5546875" style="1" bestFit="1" customWidth="1"/>
    <col min="14858" max="14858" width="12.5546875" style="1" customWidth="1"/>
    <col min="14859" max="14859" width="17.5546875" style="1" bestFit="1" customWidth="1"/>
    <col min="14860" max="14861" width="18.109375" style="1" bestFit="1" customWidth="1"/>
    <col min="14862" max="14862" width="12.88671875" style="1" bestFit="1" customWidth="1"/>
    <col min="14863" max="14864" width="16.5546875" style="1" bestFit="1" customWidth="1"/>
    <col min="14865" max="14866" width="13.109375" style="1" bestFit="1" customWidth="1"/>
    <col min="14867" max="14867" width="15.5546875" style="1" bestFit="1" customWidth="1"/>
    <col min="14868" max="14868" width="13.6640625" style="1" bestFit="1" customWidth="1"/>
    <col min="14869" max="14871" width="12.33203125" style="1" bestFit="1" customWidth="1"/>
    <col min="14872" max="14872" width="17.5546875" style="1" bestFit="1" customWidth="1"/>
    <col min="14873" max="14873" width="12.33203125" style="1" bestFit="1" customWidth="1"/>
    <col min="14874" max="14874" width="13.44140625" style="1" bestFit="1" customWidth="1"/>
    <col min="14875" max="15108" width="9.109375" style="1"/>
    <col min="15109" max="15109" width="33.6640625" style="1" customWidth="1"/>
    <col min="15110" max="15110" width="16" style="1" customWidth="1"/>
    <col min="15111" max="15112" width="15" style="1" bestFit="1" customWidth="1"/>
    <col min="15113" max="15113" width="16.5546875" style="1" bestFit="1" customWidth="1"/>
    <col min="15114" max="15114" width="12.5546875" style="1" customWidth="1"/>
    <col min="15115" max="15115" width="17.5546875" style="1" bestFit="1" customWidth="1"/>
    <col min="15116" max="15117" width="18.109375" style="1" bestFit="1" customWidth="1"/>
    <col min="15118" max="15118" width="12.88671875" style="1" bestFit="1" customWidth="1"/>
    <col min="15119" max="15120" width="16.5546875" style="1" bestFit="1" customWidth="1"/>
    <col min="15121" max="15122" width="13.109375" style="1" bestFit="1" customWidth="1"/>
    <col min="15123" max="15123" width="15.5546875" style="1" bestFit="1" customWidth="1"/>
    <col min="15124" max="15124" width="13.6640625" style="1" bestFit="1" customWidth="1"/>
    <col min="15125" max="15127" width="12.33203125" style="1" bestFit="1" customWidth="1"/>
    <col min="15128" max="15128" width="17.5546875" style="1" bestFit="1" customWidth="1"/>
    <col min="15129" max="15129" width="12.33203125" style="1" bestFit="1" customWidth="1"/>
    <col min="15130" max="15130" width="13.44140625" style="1" bestFit="1" customWidth="1"/>
    <col min="15131" max="15364" width="9.109375" style="1"/>
    <col min="15365" max="15365" width="33.6640625" style="1" customWidth="1"/>
    <col min="15366" max="15366" width="16" style="1" customWidth="1"/>
    <col min="15367" max="15368" width="15" style="1" bestFit="1" customWidth="1"/>
    <col min="15369" max="15369" width="16.5546875" style="1" bestFit="1" customWidth="1"/>
    <col min="15370" max="15370" width="12.5546875" style="1" customWidth="1"/>
    <col min="15371" max="15371" width="17.5546875" style="1" bestFit="1" customWidth="1"/>
    <col min="15372" max="15373" width="18.109375" style="1" bestFit="1" customWidth="1"/>
    <col min="15374" max="15374" width="12.88671875" style="1" bestFit="1" customWidth="1"/>
    <col min="15375" max="15376" width="16.5546875" style="1" bestFit="1" customWidth="1"/>
    <col min="15377" max="15378" width="13.109375" style="1" bestFit="1" customWidth="1"/>
    <col min="15379" max="15379" width="15.5546875" style="1" bestFit="1" customWidth="1"/>
    <col min="15380" max="15380" width="13.6640625" style="1" bestFit="1" customWidth="1"/>
    <col min="15381" max="15383" width="12.33203125" style="1" bestFit="1" customWidth="1"/>
    <col min="15384" max="15384" width="17.5546875" style="1" bestFit="1" customWidth="1"/>
    <col min="15385" max="15385" width="12.33203125" style="1" bestFit="1" customWidth="1"/>
    <col min="15386" max="15386" width="13.44140625" style="1" bestFit="1" customWidth="1"/>
    <col min="15387" max="15620" width="9.109375" style="1"/>
    <col min="15621" max="15621" width="33.6640625" style="1" customWidth="1"/>
    <col min="15622" max="15622" width="16" style="1" customWidth="1"/>
    <col min="15623" max="15624" width="15" style="1" bestFit="1" customWidth="1"/>
    <col min="15625" max="15625" width="16.5546875" style="1" bestFit="1" customWidth="1"/>
    <col min="15626" max="15626" width="12.5546875" style="1" customWidth="1"/>
    <col min="15627" max="15627" width="17.5546875" style="1" bestFit="1" customWidth="1"/>
    <col min="15628" max="15629" width="18.109375" style="1" bestFit="1" customWidth="1"/>
    <col min="15630" max="15630" width="12.88671875" style="1" bestFit="1" customWidth="1"/>
    <col min="15631" max="15632" width="16.5546875" style="1" bestFit="1" customWidth="1"/>
    <col min="15633" max="15634" width="13.109375" style="1" bestFit="1" customWidth="1"/>
    <col min="15635" max="15635" width="15.5546875" style="1" bestFit="1" customWidth="1"/>
    <col min="15636" max="15636" width="13.6640625" style="1" bestFit="1" customWidth="1"/>
    <col min="15637" max="15639" width="12.33203125" style="1" bestFit="1" customWidth="1"/>
    <col min="15640" max="15640" width="17.5546875" style="1" bestFit="1" customWidth="1"/>
    <col min="15641" max="15641" width="12.33203125" style="1" bestFit="1" customWidth="1"/>
    <col min="15642" max="15642" width="13.44140625" style="1" bestFit="1" customWidth="1"/>
    <col min="15643" max="15876" width="9.109375" style="1"/>
    <col min="15877" max="15877" width="33.6640625" style="1" customWidth="1"/>
    <col min="15878" max="15878" width="16" style="1" customWidth="1"/>
    <col min="15879" max="15880" width="15" style="1" bestFit="1" customWidth="1"/>
    <col min="15881" max="15881" width="16.5546875" style="1" bestFit="1" customWidth="1"/>
    <col min="15882" max="15882" width="12.5546875" style="1" customWidth="1"/>
    <col min="15883" max="15883" width="17.5546875" style="1" bestFit="1" customWidth="1"/>
    <col min="15884" max="15885" width="18.109375" style="1" bestFit="1" customWidth="1"/>
    <col min="15886" max="15886" width="12.88671875" style="1" bestFit="1" customWidth="1"/>
    <col min="15887" max="15888" width="16.5546875" style="1" bestFit="1" customWidth="1"/>
    <col min="15889" max="15890" width="13.109375" style="1" bestFit="1" customWidth="1"/>
    <col min="15891" max="15891" width="15.5546875" style="1" bestFit="1" customWidth="1"/>
    <col min="15892" max="15892" width="13.6640625" style="1" bestFit="1" customWidth="1"/>
    <col min="15893" max="15895" width="12.33203125" style="1" bestFit="1" customWidth="1"/>
    <col min="15896" max="15896" width="17.5546875" style="1" bestFit="1" customWidth="1"/>
    <col min="15897" max="15897" width="12.33203125" style="1" bestFit="1" customWidth="1"/>
    <col min="15898" max="15898" width="13.44140625" style="1" bestFit="1" customWidth="1"/>
    <col min="15899" max="16132" width="9.109375" style="1"/>
    <col min="16133" max="16133" width="33.6640625" style="1" customWidth="1"/>
    <col min="16134" max="16134" width="16" style="1" customWidth="1"/>
    <col min="16135" max="16136" width="15" style="1" bestFit="1" customWidth="1"/>
    <col min="16137" max="16137" width="16.5546875" style="1" bestFit="1" customWidth="1"/>
    <col min="16138" max="16138" width="12.5546875" style="1" customWidth="1"/>
    <col min="16139" max="16139" width="17.5546875" style="1" bestFit="1" customWidth="1"/>
    <col min="16140" max="16141" width="18.109375" style="1" bestFit="1" customWidth="1"/>
    <col min="16142" max="16142" width="12.88671875" style="1" bestFit="1" customWidth="1"/>
    <col min="16143" max="16144" width="16.5546875" style="1" bestFit="1" customWidth="1"/>
    <col min="16145" max="16146" width="13.109375" style="1" bestFit="1" customWidth="1"/>
    <col min="16147" max="16147" width="15.5546875" style="1" bestFit="1" customWidth="1"/>
    <col min="16148" max="16148" width="13.6640625" style="1" bestFit="1" customWidth="1"/>
    <col min="16149" max="16151" width="12.33203125" style="1" bestFit="1" customWidth="1"/>
    <col min="16152" max="16152" width="17.5546875" style="1" bestFit="1" customWidth="1"/>
    <col min="16153" max="16153" width="12.33203125" style="1" bestFit="1" customWidth="1"/>
    <col min="16154" max="16154" width="13.44140625" style="1" bestFit="1" customWidth="1"/>
    <col min="16155" max="16384" width="9.109375" style="1"/>
  </cols>
  <sheetData>
    <row r="1" spans="1:38" ht="14.4">
      <c r="B1" s="681"/>
      <c r="C1" s="681"/>
      <c r="D1" s="681"/>
      <c r="E1" s="681"/>
      <c r="F1" s="681"/>
      <c r="G1" s="681"/>
      <c r="H1" s="681"/>
      <c r="I1" s="681"/>
      <c r="J1" s="681"/>
      <c r="K1" s="681"/>
      <c r="L1" s="681"/>
      <c r="M1" s="681"/>
      <c r="N1" s="681"/>
      <c r="O1" s="681"/>
      <c r="P1" s="681"/>
      <c r="Q1" s="681"/>
      <c r="R1" s="681"/>
      <c r="S1" s="681"/>
      <c r="T1" s="681"/>
      <c r="U1" s="681"/>
      <c r="V1" s="681"/>
      <c r="W1" s="681"/>
      <c r="X1" s="681"/>
      <c r="Y1" s="681"/>
    </row>
    <row r="2" spans="1:38" s="14" customFormat="1" ht="31.5" customHeight="1">
      <c r="A2" s="372"/>
      <c r="B2" s="682" t="s">
        <v>90</v>
      </c>
      <c r="C2" s="54" t="s">
        <v>91</v>
      </c>
      <c r="D2" s="682" t="s">
        <v>92</v>
      </c>
      <c r="E2" s="682"/>
      <c r="F2" s="22" t="s">
        <v>91</v>
      </c>
      <c r="G2" s="22" t="s">
        <v>93</v>
      </c>
      <c r="H2" s="683" t="s">
        <v>94</v>
      </c>
      <c r="I2" s="684"/>
      <c r="J2" s="684"/>
      <c r="K2" s="684"/>
      <c r="L2" s="684"/>
      <c r="M2" s="684"/>
      <c r="N2" s="685"/>
      <c r="O2" s="686" t="s">
        <v>95</v>
      </c>
      <c r="P2" s="687"/>
      <c r="Q2" s="687"/>
      <c r="R2" s="687"/>
      <c r="S2" s="688"/>
      <c r="T2" s="689" t="s">
        <v>96</v>
      </c>
      <c r="U2" s="690"/>
      <c r="V2" s="690"/>
      <c r="W2" s="691"/>
      <c r="X2" s="692" t="s">
        <v>97</v>
      </c>
      <c r="Y2" s="694" t="s">
        <v>26</v>
      </c>
    </row>
    <row r="3" spans="1:38" s="370" customFormat="1" ht="39.6" customHeight="1">
      <c r="A3" s="373"/>
      <c r="B3" s="682"/>
      <c r="C3" s="10">
        <v>44651</v>
      </c>
      <c r="D3" s="74" t="s">
        <v>98</v>
      </c>
      <c r="E3" s="74" t="s">
        <v>68</v>
      </c>
      <c r="F3" s="31">
        <v>44561</v>
      </c>
      <c r="G3" s="22" t="s">
        <v>99</v>
      </c>
      <c r="H3" s="11" t="s">
        <v>158</v>
      </c>
      <c r="I3" s="11" t="s">
        <v>159</v>
      </c>
      <c r="J3" s="11" t="s">
        <v>100</v>
      </c>
      <c r="K3" s="11" t="s">
        <v>101</v>
      </c>
      <c r="L3" s="11" t="s">
        <v>351</v>
      </c>
      <c r="M3" s="11" t="s">
        <v>352</v>
      </c>
      <c r="N3" s="11" t="s">
        <v>353</v>
      </c>
      <c r="O3" s="12" t="s">
        <v>62</v>
      </c>
      <c r="P3" s="12" t="s">
        <v>160</v>
      </c>
      <c r="Q3" s="12" t="s">
        <v>161</v>
      </c>
      <c r="R3" s="12" t="s">
        <v>64</v>
      </c>
      <c r="S3" s="12" t="s">
        <v>65</v>
      </c>
      <c r="T3" s="13" t="s">
        <v>354</v>
      </c>
      <c r="U3" s="13" t="s">
        <v>162</v>
      </c>
      <c r="V3" s="13" t="s">
        <v>163</v>
      </c>
      <c r="W3" s="13" t="s">
        <v>164</v>
      </c>
      <c r="X3" s="693"/>
      <c r="Y3" s="694"/>
    </row>
    <row r="4" spans="1:38" s="364" customFormat="1" ht="12" customHeight="1">
      <c r="A4" s="374">
        <v>1</v>
      </c>
      <c r="B4" s="362" t="s">
        <v>3</v>
      </c>
      <c r="C4" s="363">
        <f>+SUM(C5:C45)-'BG 2021'!C6</f>
        <v>0</v>
      </c>
      <c r="D4" s="360">
        <v>0</v>
      </c>
      <c r="E4" s="360">
        <v>0</v>
      </c>
      <c r="F4" s="360">
        <v>0</v>
      </c>
      <c r="G4" s="360">
        <f t="shared" ref="G4:G67" si="0">+C4-F4+D4-E4</f>
        <v>0</v>
      </c>
      <c r="H4" s="361">
        <v>0</v>
      </c>
      <c r="I4" s="361">
        <v>0</v>
      </c>
      <c r="J4" s="361">
        <v>0</v>
      </c>
      <c r="K4" s="361">
        <v>0</v>
      </c>
      <c r="L4" s="361">
        <v>0</v>
      </c>
      <c r="M4" s="361" t="s">
        <v>109</v>
      </c>
      <c r="N4" s="361">
        <v>0</v>
      </c>
      <c r="O4" s="361">
        <v>0</v>
      </c>
      <c r="P4" s="361">
        <v>0</v>
      </c>
      <c r="Q4" s="361">
        <v>0</v>
      </c>
      <c r="R4" s="361">
        <v>0</v>
      </c>
      <c r="S4" s="361">
        <v>0</v>
      </c>
      <c r="T4" s="361">
        <v>0</v>
      </c>
      <c r="U4" s="361">
        <v>0</v>
      </c>
      <c r="V4" s="361">
        <v>0</v>
      </c>
      <c r="W4" s="361">
        <v>0</v>
      </c>
      <c r="X4" s="361">
        <v>0</v>
      </c>
      <c r="Y4" s="369">
        <f t="shared" ref="Y4:Y67" si="1">SUM(G4:X4)</f>
        <v>0</v>
      </c>
    </row>
    <row r="5" spans="1:38" s="364" customFormat="1" ht="12" customHeight="1">
      <c r="A5" s="374">
        <v>11</v>
      </c>
      <c r="B5" s="365" t="s">
        <v>4</v>
      </c>
      <c r="C5" s="363">
        <f>SUMIF(Clasificación!C:C,'CA EF'!A5,Clasificación!G:G)</f>
        <v>0</v>
      </c>
      <c r="D5" s="360">
        <v>0</v>
      </c>
      <c r="E5" s="360">
        <v>0</v>
      </c>
      <c r="F5" s="360">
        <v>0</v>
      </c>
      <c r="G5" s="360">
        <f t="shared" si="0"/>
        <v>0</v>
      </c>
      <c r="H5" s="360">
        <v>0</v>
      </c>
      <c r="I5" s="360">
        <v>0</v>
      </c>
      <c r="J5" s="360">
        <v>0</v>
      </c>
      <c r="K5" s="360">
        <v>0</v>
      </c>
      <c r="L5" s="360">
        <v>0</v>
      </c>
      <c r="M5" s="360">
        <v>0</v>
      </c>
      <c r="N5" s="360">
        <v>0</v>
      </c>
      <c r="O5" s="360">
        <v>0</v>
      </c>
      <c r="P5" s="360">
        <v>0</v>
      </c>
      <c r="Q5" s="360">
        <v>0</v>
      </c>
      <c r="R5" s="360">
        <v>0</v>
      </c>
      <c r="S5" s="360">
        <v>0</v>
      </c>
      <c r="T5" s="360">
        <v>0</v>
      </c>
      <c r="U5" s="360">
        <v>0</v>
      </c>
      <c r="V5" s="360">
        <v>0</v>
      </c>
      <c r="W5" s="360">
        <v>0</v>
      </c>
      <c r="X5" s="360">
        <v>0</v>
      </c>
      <c r="Y5" s="369">
        <f t="shared" si="1"/>
        <v>0</v>
      </c>
    </row>
    <row r="6" spans="1:38" s="364" customFormat="1" ht="12" customHeight="1">
      <c r="A6" s="374">
        <v>111</v>
      </c>
      <c r="B6" s="365" t="s">
        <v>5</v>
      </c>
      <c r="C6" s="363">
        <f>SUMIF(Clasificación!C:C,'CA EF'!A6,Clasificación!G:G)</f>
        <v>0</v>
      </c>
      <c r="D6" s="360">
        <v>0</v>
      </c>
      <c r="E6" s="360">
        <v>0</v>
      </c>
      <c r="F6" s="360">
        <v>0</v>
      </c>
      <c r="G6" s="360">
        <f t="shared" si="0"/>
        <v>0</v>
      </c>
      <c r="H6" s="360">
        <v>0</v>
      </c>
      <c r="I6" s="360">
        <v>0</v>
      </c>
      <c r="J6" s="360">
        <v>0</v>
      </c>
      <c r="K6" s="360">
        <v>0</v>
      </c>
      <c r="L6" s="360">
        <v>0</v>
      </c>
      <c r="M6" s="360">
        <v>0</v>
      </c>
      <c r="N6" s="360">
        <v>0</v>
      </c>
      <c r="O6" s="360">
        <v>0</v>
      </c>
      <c r="P6" s="360">
        <v>0</v>
      </c>
      <c r="Q6" s="360">
        <v>0</v>
      </c>
      <c r="R6" s="360">
        <v>0</v>
      </c>
      <c r="S6" s="360">
        <v>0</v>
      </c>
      <c r="T6" s="360">
        <v>0</v>
      </c>
      <c r="U6" s="360">
        <v>0</v>
      </c>
      <c r="V6" s="360">
        <v>0</v>
      </c>
      <c r="W6" s="360">
        <v>0</v>
      </c>
      <c r="X6" s="360">
        <v>0</v>
      </c>
      <c r="Y6" s="369">
        <f t="shared" si="1"/>
        <v>0</v>
      </c>
      <c r="Z6" s="366"/>
      <c r="AA6" s="366"/>
      <c r="AB6" s="366"/>
      <c r="AC6" s="366"/>
      <c r="AD6" s="366"/>
      <c r="AE6" s="366"/>
      <c r="AF6" s="366"/>
      <c r="AG6" s="366"/>
      <c r="AH6" s="366"/>
      <c r="AI6" s="366"/>
      <c r="AJ6" s="366"/>
      <c r="AK6" s="366"/>
      <c r="AL6" s="366"/>
    </row>
    <row r="7" spans="1:38" s="364" customFormat="1" ht="12" customHeight="1">
      <c r="A7" s="374">
        <v>11114</v>
      </c>
      <c r="B7" s="365" t="s">
        <v>16</v>
      </c>
      <c r="C7" s="363">
        <f>SUMIF(Clasificación!C:C,'CA EF'!A7,Clasificación!G:G)</f>
        <v>0</v>
      </c>
      <c r="D7" s="360">
        <v>0</v>
      </c>
      <c r="E7" s="360">
        <v>0</v>
      </c>
      <c r="F7" s="360">
        <v>0</v>
      </c>
      <c r="G7" s="360">
        <f t="shared" si="0"/>
        <v>0</v>
      </c>
      <c r="H7" s="360">
        <v>0</v>
      </c>
      <c r="I7" s="360">
        <v>0</v>
      </c>
      <c r="J7" s="360">
        <v>0</v>
      </c>
      <c r="K7" s="360">
        <v>0</v>
      </c>
      <c r="L7" s="360">
        <v>0</v>
      </c>
      <c r="M7" s="360">
        <v>0</v>
      </c>
      <c r="N7" s="360">
        <v>0</v>
      </c>
      <c r="O7" s="360">
        <v>0</v>
      </c>
      <c r="P7" s="360">
        <v>0</v>
      </c>
      <c r="Q7" s="360">
        <v>0</v>
      </c>
      <c r="R7" s="360">
        <v>0</v>
      </c>
      <c r="S7" s="360">
        <v>0</v>
      </c>
      <c r="T7" s="360">
        <v>0</v>
      </c>
      <c r="U7" s="360">
        <v>0</v>
      </c>
      <c r="V7" s="360">
        <v>0</v>
      </c>
      <c r="W7" s="360">
        <v>0</v>
      </c>
      <c r="X7" s="360">
        <v>0</v>
      </c>
      <c r="Y7" s="369">
        <f t="shared" si="1"/>
        <v>0</v>
      </c>
      <c r="Z7" s="366"/>
      <c r="AA7" s="366"/>
      <c r="AB7" s="366"/>
      <c r="AC7" s="366"/>
      <c r="AD7" s="366"/>
      <c r="AE7" s="366"/>
      <c r="AF7" s="366"/>
      <c r="AG7" s="366"/>
      <c r="AH7" s="366"/>
      <c r="AI7" s="366"/>
      <c r="AJ7" s="366"/>
      <c r="AK7" s="366"/>
      <c r="AL7" s="366"/>
    </row>
    <row r="8" spans="1:38" s="364" customFormat="1" ht="12" customHeight="1">
      <c r="A8" s="374">
        <v>111141</v>
      </c>
      <c r="B8" s="365" t="s">
        <v>445</v>
      </c>
      <c r="C8" s="363">
        <f>SUMIF(Clasificación!C:C,'CA EF'!A8,Clasificación!G:G)</f>
        <v>0</v>
      </c>
      <c r="D8" s="360">
        <v>0</v>
      </c>
      <c r="E8" s="360">
        <v>0</v>
      </c>
      <c r="F8" s="360">
        <v>0</v>
      </c>
      <c r="G8" s="360">
        <f t="shared" si="0"/>
        <v>0</v>
      </c>
      <c r="H8" s="360">
        <v>0</v>
      </c>
      <c r="I8" s="360">
        <v>0</v>
      </c>
      <c r="J8" s="360">
        <v>0</v>
      </c>
      <c r="K8" s="360">
        <v>0</v>
      </c>
      <c r="L8" s="360">
        <v>0</v>
      </c>
      <c r="M8" s="360">
        <v>0</v>
      </c>
      <c r="N8" s="360">
        <v>0</v>
      </c>
      <c r="O8" s="360">
        <v>0</v>
      </c>
      <c r="P8" s="360">
        <v>0</v>
      </c>
      <c r="Q8" s="360">
        <v>0</v>
      </c>
      <c r="R8" s="360">
        <v>0</v>
      </c>
      <c r="S8" s="360">
        <v>0</v>
      </c>
      <c r="T8" s="360">
        <v>0</v>
      </c>
      <c r="U8" s="360">
        <v>0</v>
      </c>
      <c r="V8" s="360">
        <v>0</v>
      </c>
      <c r="W8" s="360">
        <v>0</v>
      </c>
      <c r="X8" s="360">
        <v>0</v>
      </c>
      <c r="Y8" s="369">
        <f t="shared" si="1"/>
        <v>0</v>
      </c>
      <c r="Z8" s="366"/>
      <c r="AA8" s="366"/>
      <c r="AB8" s="366"/>
      <c r="AC8" s="366"/>
      <c r="AD8" s="366"/>
      <c r="AE8" s="366"/>
      <c r="AF8" s="366"/>
      <c r="AG8" s="366"/>
      <c r="AH8" s="366"/>
      <c r="AI8" s="366"/>
      <c r="AJ8" s="366"/>
      <c r="AK8" s="366"/>
      <c r="AL8" s="366"/>
    </row>
    <row r="9" spans="1:38" s="364" customFormat="1" ht="12" customHeight="1">
      <c r="A9" s="374">
        <v>1111411</v>
      </c>
      <c r="B9" s="365" t="s">
        <v>446</v>
      </c>
      <c r="C9" s="363">
        <f>SUMIF(Clasificación!C:C,'CA EF'!A9,Clasificación!G:G)</f>
        <v>0</v>
      </c>
      <c r="D9" s="360">
        <v>0</v>
      </c>
      <c r="E9" s="360">
        <v>0</v>
      </c>
      <c r="F9" s="360">
        <v>0</v>
      </c>
      <c r="G9" s="360">
        <f t="shared" si="0"/>
        <v>0</v>
      </c>
      <c r="H9" s="360">
        <v>0</v>
      </c>
      <c r="I9" s="360">
        <v>0</v>
      </c>
      <c r="J9" s="360">
        <v>0</v>
      </c>
      <c r="K9" s="360">
        <v>0</v>
      </c>
      <c r="L9" s="360">
        <v>0</v>
      </c>
      <c r="M9" s="360">
        <v>0</v>
      </c>
      <c r="N9" s="360">
        <v>0</v>
      </c>
      <c r="O9" s="360">
        <v>0</v>
      </c>
      <c r="P9" s="360">
        <v>0</v>
      </c>
      <c r="Q9" s="360">
        <v>0</v>
      </c>
      <c r="R9" s="360">
        <v>0</v>
      </c>
      <c r="S9" s="360">
        <v>0</v>
      </c>
      <c r="T9" s="360">
        <v>0</v>
      </c>
      <c r="U9" s="360">
        <v>0</v>
      </c>
      <c r="V9" s="360">
        <v>0</v>
      </c>
      <c r="W9" s="360">
        <v>0</v>
      </c>
      <c r="X9" s="360">
        <v>0</v>
      </c>
      <c r="Y9" s="369">
        <f t="shared" si="1"/>
        <v>0</v>
      </c>
      <c r="Z9" s="366"/>
      <c r="AA9" s="366"/>
      <c r="AB9" s="366"/>
      <c r="AC9" s="366"/>
      <c r="AD9" s="366"/>
      <c r="AE9" s="366"/>
      <c r="AF9" s="366"/>
      <c r="AG9" s="366"/>
      <c r="AH9" s="366"/>
      <c r="AI9" s="366"/>
      <c r="AJ9" s="366"/>
      <c r="AK9" s="366"/>
      <c r="AL9" s="366"/>
    </row>
    <row r="10" spans="1:38" s="364" customFormat="1" ht="12" customHeight="1">
      <c r="A10" s="374">
        <v>11114111</v>
      </c>
      <c r="B10" s="365" t="s">
        <v>447</v>
      </c>
      <c r="C10" s="363">
        <f>SUMIF(Clasificación!C:C,'CA EF'!A10,Clasificación!G:G)</f>
        <v>0</v>
      </c>
      <c r="D10" s="360">
        <v>0</v>
      </c>
      <c r="E10" s="360">
        <v>0</v>
      </c>
      <c r="F10" s="360">
        <v>0</v>
      </c>
      <c r="G10" s="360">
        <f t="shared" si="0"/>
        <v>0</v>
      </c>
      <c r="H10" s="360">
        <v>0</v>
      </c>
      <c r="I10" s="360">
        <v>0</v>
      </c>
      <c r="J10" s="360">
        <v>0</v>
      </c>
      <c r="K10" s="360">
        <v>0</v>
      </c>
      <c r="L10" s="360">
        <v>0</v>
      </c>
      <c r="M10" s="360">
        <v>0</v>
      </c>
      <c r="N10" s="360">
        <v>0</v>
      </c>
      <c r="O10" s="360">
        <v>0</v>
      </c>
      <c r="P10" s="360">
        <v>0</v>
      </c>
      <c r="Q10" s="360">
        <v>0</v>
      </c>
      <c r="R10" s="360">
        <v>0</v>
      </c>
      <c r="S10" s="360">
        <v>0</v>
      </c>
      <c r="T10" s="360">
        <v>0</v>
      </c>
      <c r="U10" s="360">
        <v>0</v>
      </c>
      <c r="V10" s="360">
        <v>0</v>
      </c>
      <c r="W10" s="360">
        <v>0</v>
      </c>
      <c r="X10" s="360">
        <v>0</v>
      </c>
      <c r="Y10" s="369">
        <f t="shared" si="1"/>
        <v>0</v>
      </c>
      <c r="Z10" s="366"/>
      <c r="AA10" s="366"/>
      <c r="AB10" s="366"/>
      <c r="AC10" s="366"/>
      <c r="AD10" s="366"/>
      <c r="AE10" s="366"/>
      <c r="AF10" s="366"/>
      <c r="AG10" s="366"/>
      <c r="AH10" s="366"/>
      <c r="AI10" s="366"/>
      <c r="AJ10" s="366"/>
      <c r="AK10" s="366"/>
      <c r="AL10" s="366"/>
    </row>
    <row r="11" spans="1:38" s="364" customFormat="1" ht="12" customHeight="1">
      <c r="A11" s="374">
        <v>1111411101</v>
      </c>
      <c r="B11" s="365" t="s">
        <v>448</v>
      </c>
      <c r="C11" s="363">
        <f>SUMIF(Clasificación!C:C,'CA EF'!A11,Clasificación!G:G)</f>
        <v>671742375</v>
      </c>
      <c r="D11" s="360">
        <v>0</v>
      </c>
      <c r="E11" s="360">
        <v>0</v>
      </c>
      <c r="F11" s="360">
        <v>8311710435</v>
      </c>
      <c r="G11" s="360">
        <f t="shared" si="0"/>
        <v>-7639968060</v>
      </c>
      <c r="H11" s="361">
        <v>0</v>
      </c>
      <c r="I11" s="361">
        <v>0</v>
      </c>
      <c r="J11" s="361">
        <v>0</v>
      </c>
      <c r="K11" s="361">
        <v>0</v>
      </c>
      <c r="L11" s="361">
        <v>0</v>
      </c>
      <c r="M11" s="361">
        <v>0</v>
      </c>
      <c r="N11" s="361">
        <v>0</v>
      </c>
      <c r="O11" s="361">
        <v>0</v>
      </c>
      <c r="P11" s="361">
        <v>0</v>
      </c>
      <c r="Q11" s="361">
        <v>0</v>
      </c>
      <c r="R11" s="361">
        <v>0</v>
      </c>
      <c r="S11" s="361">
        <v>0</v>
      </c>
      <c r="T11" s="361">
        <v>0</v>
      </c>
      <c r="U11" s="361">
        <v>0</v>
      </c>
      <c r="V11" s="361">
        <v>0</v>
      </c>
      <c r="W11" s="361">
        <v>0</v>
      </c>
      <c r="X11" s="361">
        <v>0</v>
      </c>
      <c r="Y11" s="369">
        <f t="shared" si="1"/>
        <v>-7639968060</v>
      </c>
      <c r="Z11" s="366"/>
      <c r="AA11" s="366"/>
      <c r="AB11" s="366"/>
      <c r="AC11" s="366"/>
      <c r="AD11" s="366"/>
      <c r="AE11" s="366"/>
      <c r="AF11" s="366"/>
      <c r="AG11" s="366"/>
      <c r="AH11" s="366"/>
      <c r="AI11" s="366"/>
      <c r="AJ11" s="366"/>
      <c r="AK11" s="366"/>
      <c r="AL11" s="366"/>
    </row>
    <row r="12" spans="1:38" s="364" customFormat="1" ht="12" customHeight="1">
      <c r="A12" s="374">
        <v>1111411102</v>
      </c>
      <c r="B12" s="365" t="s">
        <v>449</v>
      </c>
      <c r="C12" s="363">
        <f>SUMIF(Clasificación!C:C,'CA EF'!A12,Clasificación!G:G)</f>
        <v>8028202</v>
      </c>
      <c r="D12" s="360">
        <v>0</v>
      </c>
      <c r="E12" s="360">
        <v>0</v>
      </c>
      <c r="F12" s="360">
        <v>0</v>
      </c>
      <c r="G12" s="360">
        <f t="shared" si="0"/>
        <v>8028202</v>
      </c>
      <c r="H12" s="360">
        <v>0</v>
      </c>
      <c r="I12" s="360">
        <v>0</v>
      </c>
      <c r="J12" s="360">
        <v>0</v>
      </c>
      <c r="K12" s="360">
        <v>0</v>
      </c>
      <c r="L12" s="360">
        <v>0</v>
      </c>
      <c r="M12" s="360">
        <v>0</v>
      </c>
      <c r="N12" s="361">
        <v>0</v>
      </c>
      <c r="O12" s="361">
        <v>0</v>
      </c>
      <c r="P12" s="361">
        <v>0</v>
      </c>
      <c r="Q12" s="361">
        <v>0</v>
      </c>
      <c r="R12" s="361">
        <v>0</v>
      </c>
      <c r="S12" s="361">
        <v>0</v>
      </c>
      <c r="T12" s="361">
        <v>0</v>
      </c>
      <c r="U12" s="361">
        <v>0</v>
      </c>
      <c r="V12" s="361">
        <v>0</v>
      </c>
      <c r="W12" s="361">
        <v>0</v>
      </c>
      <c r="X12" s="361">
        <v>0</v>
      </c>
      <c r="Y12" s="369">
        <f t="shared" si="1"/>
        <v>8028202</v>
      </c>
      <c r="Z12" s="366"/>
      <c r="AA12" s="366"/>
      <c r="AB12" s="366"/>
      <c r="AC12" s="366"/>
      <c r="AD12" s="366"/>
      <c r="AE12" s="366"/>
      <c r="AF12" s="366"/>
      <c r="AG12" s="366"/>
      <c r="AH12" s="366"/>
      <c r="AI12" s="366"/>
      <c r="AJ12" s="366"/>
      <c r="AK12" s="366"/>
      <c r="AL12" s="366"/>
    </row>
    <row r="13" spans="1:38" s="364" customFormat="1" ht="12" customHeight="1">
      <c r="A13" s="374">
        <v>112</v>
      </c>
      <c r="B13" s="365" t="s">
        <v>450</v>
      </c>
      <c r="C13" s="363">
        <f>SUMIF(Clasificación!C:C,'CA EF'!A13,Clasificación!G:G)</f>
        <v>0</v>
      </c>
      <c r="D13" s="360">
        <v>0</v>
      </c>
      <c r="E13" s="360">
        <v>0</v>
      </c>
      <c r="F13" s="360">
        <v>0</v>
      </c>
      <c r="G13" s="360">
        <f t="shared" si="0"/>
        <v>0</v>
      </c>
      <c r="H13" s="360">
        <v>0</v>
      </c>
      <c r="I13" s="360">
        <v>0</v>
      </c>
      <c r="J13" s="360">
        <v>0</v>
      </c>
      <c r="K13" s="360">
        <v>0</v>
      </c>
      <c r="L13" s="360">
        <v>0</v>
      </c>
      <c r="M13" s="360">
        <v>0</v>
      </c>
      <c r="N13" s="360">
        <v>0</v>
      </c>
      <c r="O13" s="360">
        <v>0</v>
      </c>
      <c r="P13" s="360">
        <v>0</v>
      </c>
      <c r="Q13" s="360">
        <v>0</v>
      </c>
      <c r="R13" s="360">
        <v>0</v>
      </c>
      <c r="S13" s="360">
        <v>0</v>
      </c>
      <c r="T13" s="360">
        <v>0</v>
      </c>
      <c r="U13" s="360">
        <v>0</v>
      </c>
      <c r="V13" s="360">
        <v>0</v>
      </c>
      <c r="W13" s="360">
        <v>0</v>
      </c>
      <c r="X13" s="360">
        <v>0</v>
      </c>
      <c r="Y13" s="369">
        <f t="shared" si="1"/>
        <v>0</v>
      </c>
      <c r="Z13" s="366"/>
      <c r="AA13" s="366"/>
      <c r="AB13" s="366"/>
      <c r="AC13" s="366"/>
      <c r="AD13" s="366"/>
      <c r="AE13" s="366"/>
      <c r="AF13" s="366"/>
      <c r="AG13" s="366"/>
      <c r="AH13" s="366"/>
      <c r="AI13" s="366"/>
      <c r="AJ13" s="366"/>
      <c r="AK13" s="366"/>
      <c r="AL13" s="366"/>
    </row>
    <row r="14" spans="1:38" s="364" customFormat="1" ht="12" customHeight="1">
      <c r="A14" s="374">
        <v>11210</v>
      </c>
      <c r="B14" s="365" t="s">
        <v>451</v>
      </c>
      <c r="C14" s="363">
        <f>SUMIF(Clasificación!C:C,'CA EF'!A14,Clasificación!G:G)</f>
        <v>0</v>
      </c>
      <c r="D14" s="360">
        <v>0</v>
      </c>
      <c r="E14" s="360">
        <v>0</v>
      </c>
      <c r="F14" s="360">
        <v>0</v>
      </c>
      <c r="G14" s="360">
        <f t="shared" si="0"/>
        <v>0</v>
      </c>
      <c r="H14" s="360">
        <v>0</v>
      </c>
      <c r="I14" s="360">
        <v>0</v>
      </c>
      <c r="J14" s="360">
        <v>0</v>
      </c>
      <c r="K14" s="360">
        <v>0</v>
      </c>
      <c r="L14" s="360">
        <v>0</v>
      </c>
      <c r="M14" s="360">
        <v>0</v>
      </c>
      <c r="N14" s="360">
        <v>0</v>
      </c>
      <c r="O14" s="360">
        <v>0</v>
      </c>
      <c r="P14" s="360">
        <v>0</v>
      </c>
      <c r="Q14" s="360">
        <v>0</v>
      </c>
      <c r="R14" s="360">
        <v>0</v>
      </c>
      <c r="S14" s="360">
        <v>0</v>
      </c>
      <c r="T14" s="360">
        <v>0</v>
      </c>
      <c r="U14" s="360">
        <v>0</v>
      </c>
      <c r="V14" s="360">
        <v>0</v>
      </c>
      <c r="W14" s="360">
        <v>0</v>
      </c>
      <c r="X14" s="360">
        <v>0</v>
      </c>
      <c r="Y14" s="369">
        <f t="shared" si="1"/>
        <v>0</v>
      </c>
      <c r="Z14" s="366"/>
      <c r="AA14" s="366"/>
      <c r="AB14" s="366"/>
      <c r="AC14" s="366"/>
      <c r="AD14" s="366"/>
      <c r="AE14" s="366"/>
      <c r="AF14" s="366"/>
      <c r="AG14" s="366"/>
      <c r="AH14" s="366"/>
      <c r="AI14" s="366"/>
      <c r="AJ14" s="366"/>
      <c r="AK14" s="366"/>
      <c r="AL14" s="366"/>
    </row>
    <row r="15" spans="1:38" s="364" customFormat="1" ht="12" customHeight="1">
      <c r="A15" s="374">
        <v>112101</v>
      </c>
      <c r="B15" s="365" t="s">
        <v>451</v>
      </c>
      <c r="C15" s="363">
        <f>SUMIF(Clasificación!C:C,'CA EF'!A15,Clasificación!G:G)</f>
        <v>0</v>
      </c>
      <c r="D15" s="360">
        <v>0</v>
      </c>
      <c r="E15" s="360">
        <v>0</v>
      </c>
      <c r="F15" s="360">
        <v>0</v>
      </c>
      <c r="G15" s="360">
        <f t="shared" si="0"/>
        <v>0</v>
      </c>
      <c r="H15" s="360">
        <v>0</v>
      </c>
      <c r="I15" s="360">
        <v>0</v>
      </c>
      <c r="J15" s="360">
        <v>0</v>
      </c>
      <c r="K15" s="360">
        <v>0</v>
      </c>
      <c r="L15" s="360">
        <v>0</v>
      </c>
      <c r="M15" s="360">
        <v>0</v>
      </c>
      <c r="N15" s="360">
        <v>0</v>
      </c>
      <c r="O15" s="360">
        <v>0</v>
      </c>
      <c r="P15" s="360">
        <v>0</v>
      </c>
      <c r="Q15" s="360">
        <v>0</v>
      </c>
      <c r="R15" s="360">
        <v>0</v>
      </c>
      <c r="S15" s="360">
        <v>0</v>
      </c>
      <c r="T15" s="360">
        <v>0</v>
      </c>
      <c r="U15" s="360">
        <v>0</v>
      </c>
      <c r="V15" s="360">
        <v>0</v>
      </c>
      <c r="W15" s="360">
        <v>0</v>
      </c>
      <c r="X15" s="360">
        <v>0</v>
      </c>
      <c r="Y15" s="369">
        <f t="shared" si="1"/>
        <v>0</v>
      </c>
      <c r="Z15" s="366"/>
      <c r="AA15" s="366"/>
      <c r="AB15" s="366"/>
      <c r="AC15" s="366"/>
      <c r="AD15" s="366"/>
      <c r="AE15" s="366"/>
      <c r="AF15" s="366"/>
      <c r="AG15" s="366"/>
      <c r="AH15" s="366"/>
      <c r="AI15" s="366"/>
      <c r="AJ15" s="366"/>
      <c r="AK15" s="366"/>
      <c r="AL15" s="366"/>
    </row>
    <row r="16" spans="1:38" s="364" customFormat="1" ht="12" customHeight="1">
      <c r="A16" s="374">
        <v>1121011</v>
      </c>
      <c r="B16" s="365" t="s">
        <v>451</v>
      </c>
      <c r="C16" s="363">
        <f>SUMIF(Clasificación!C:C,'CA EF'!A16,Clasificación!G:G)</f>
        <v>0</v>
      </c>
      <c r="D16" s="360">
        <v>0</v>
      </c>
      <c r="E16" s="360">
        <v>0</v>
      </c>
      <c r="F16" s="360">
        <v>0</v>
      </c>
      <c r="G16" s="360">
        <f t="shared" si="0"/>
        <v>0</v>
      </c>
      <c r="H16" s="360">
        <v>0</v>
      </c>
      <c r="I16" s="360">
        <v>0</v>
      </c>
      <c r="J16" s="360">
        <v>0</v>
      </c>
      <c r="K16" s="360">
        <v>0</v>
      </c>
      <c r="L16" s="360">
        <v>0</v>
      </c>
      <c r="M16" s="360">
        <v>0</v>
      </c>
      <c r="N16" s="360">
        <v>0</v>
      </c>
      <c r="O16" s="360">
        <v>0</v>
      </c>
      <c r="P16" s="360">
        <v>0</v>
      </c>
      <c r="Q16" s="360">
        <v>0</v>
      </c>
      <c r="R16" s="360">
        <v>0</v>
      </c>
      <c r="S16" s="360">
        <v>0</v>
      </c>
      <c r="T16" s="360">
        <v>0</v>
      </c>
      <c r="U16" s="360">
        <v>0</v>
      </c>
      <c r="V16" s="360">
        <v>0</v>
      </c>
      <c r="W16" s="360">
        <v>0</v>
      </c>
      <c r="X16" s="360">
        <v>0</v>
      </c>
      <c r="Y16" s="369">
        <f t="shared" si="1"/>
        <v>0</v>
      </c>
      <c r="Z16" s="366"/>
      <c r="AA16" s="366"/>
      <c r="AB16" s="366"/>
      <c r="AC16" s="366"/>
      <c r="AD16" s="366"/>
      <c r="AE16" s="366"/>
      <c r="AF16" s="366"/>
      <c r="AG16" s="366"/>
      <c r="AH16" s="366"/>
      <c r="AI16" s="366"/>
      <c r="AJ16" s="366"/>
      <c r="AK16" s="366"/>
      <c r="AL16" s="366"/>
    </row>
    <row r="17" spans="1:38" s="364" customFormat="1" ht="12" customHeight="1">
      <c r="A17" s="374">
        <v>11210112</v>
      </c>
      <c r="B17" s="365" t="s">
        <v>452</v>
      </c>
      <c r="C17" s="363">
        <f>SUMIF(Clasificación!C:C,'CA EF'!A17,Clasificación!G:G)</f>
        <v>0</v>
      </c>
      <c r="D17" s="360">
        <v>0</v>
      </c>
      <c r="E17" s="360">
        <v>0</v>
      </c>
      <c r="F17" s="360">
        <v>0</v>
      </c>
      <c r="G17" s="360">
        <f t="shared" si="0"/>
        <v>0</v>
      </c>
      <c r="H17" s="360">
        <v>0</v>
      </c>
      <c r="I17" s="360">
        <v>0</v>
      </c>
      <c r="J17" s="360">
        <v>0</v>
      </c>
      <c r="K17" s="360">
        <v>0</v>
      </c>
      <c r="L17" s="360">
        <v>0</v>
      </c>
      <c r="M17" s="360">
        <v>0</v>
      </c>
      <c r="N17" s="360">
        <v>0</v>
      </c>
      <c r="O17" s="360">
        <v>0</v>
      </c>
      <c r="P17" s="360">
        <v>0</v>
      </c>
      <c r="Q17" s="360">
        <v>0</v>
      </c>
      <c r="R17" s="360">
        <v>0</v>
      </c>
      <c r="S17" s="360">
        <v>0</v>
      </c>
      <c r="T17" s="360">
        <v>0</v>
      </c>
      <c r="U17" s="360">
        <v>0</v>
      </c>
      <c r="V17" s="360">
        <v>0</v>
      </c>
      <c r="W17" s="360">
        <v>0</v>
      </c>
      <c r="X17" s="360">
        <v>0</v>
      </c>
      <c r="Y17" s="369">
        <f t="shared" si="1"/>
        <v>0</v>
      </c>
      <c r="Z17" s="366"/>
      <c r="AA17" s="366"/>
      <c r="AB17" s="366"/>
      <c r="AC17" s="366"/>
      <c r="AD17" s="366"/>
      <c r="AE17" s="366"/>
      <c r="AF17" s="366"/>
      <c r="AG17" s="366"/>
      <c r="AH17" s="366"/>
      <c r="AI17" s="366"/>
      <c r="AJ17" s="366"/>
      <c r="AK17" s="366"/>
      <c r="AL17" s="366"/>
    </row>
    <row r="18" spans="1:38" s="364" customFormat="1" ht="12" customHeight="1">
      <c r="A18" s="374">
        <v>1121011201</v>
      </c>
      <c r="B18" s="365" t="s">
        <v>453</v>
      </c>
      <c r="C18" s="363">
        <f>SUMIF(Clasificación!C:C,'CA EF'!A18,Clasificación!G:G)</f>
        <v>25074403</v>
      </c>
      <c r="D18" s="360">
        <v>0</v>
      </c>
      <c r="E18" s="360">
        <v>0</v>
      </c>
      <c r="F18" s="360">
        <v>0</v>
      </c>
      <c r="G18" s="360">
        <f t="shared" si="0"/>
        <v>25074403</v>
      </c>
      <c r="H18" s="361">
        <f>-G18</f>
        <v>-25074403</v>
      </c>
      <c r="I18" s="388"/>
      <c r="J18" s="361">
        <v>0</v>
      </c>
      <c r="K18" s="361">
        <v>0</v>
      </c>
      <c r="L18" s="361">
        <v>0</v>
      </c>
      <c r="M18" s="361">
        <v>0</v>
      </c>
      <c r="N18" s="361">
        <v>0</v>
      </c>
      <c r="O18" s="361">
        <v>0</v>
      </c>
      <c r="P18" s="361">
        <v>0</v>
      </c>
      <c r="Q18" s="361">
        <v>0</v>
      </c>
      <c r="R18" s="361">
        <v>0</v>
      </c>
      <c r="S18" s="361">
        <v>0</v>
      </c>
      <c r="T18" s="361">
        <v>0</v>
      </c>
      <c r="U18" s="361">
        <v>0</v>
      </c>
      <c r="V18" s="361">
        <v>0</v>
      </c>
      <c r="W18" s="361">
        <v>0</v>
      </c>
      <c r="X18" s="361">
        <v>0</v>
      </c>
      <c r="Y18" s="369">
        <f t="shared" si="1"/>
        <v>0</v>
      </c>
      <c r="Z18" s="366"/>
      <c r="AA18" s="366"/>
      <c r="AB18" s="366"/>
      <c r="AC18" s="366"/>
      <c r="AD18" s="366"/>
      <c r="AE18" s="366"/>
      <c r="AF18" s="366"/>
      <c r="AG18" s="366"/>
      <c r="AH18" s="366"/>
      <c r="AI18" s="366"/>
      <c r="AJ18" s="366"/>
      <c r="AK18" s="366"/>
      <c r="AL18" s="366"/>
    </row>
    <row r="19" spans="1:38" s="364" customFormat="1" ht="12" customHeight="1">
      <c r="A19" s="374">
        <v>11211</v>
      </c>
      <c r="B19" s="365" t="s">
        <v>454</v>
      </c>
      <c r="C19" s="363">
        <f>SUMIF(Clasificación!C:C,'CA EF'!A19,Clasificación!G:G)</f>
        <v>0</v>
      </c>
      <c r="D19" s="360">
        <v>0</v>
      </c>
      <c r="E19" s="360">
        <v>0</v>
      </c>
      <c r="F19" s="360">
        <v>0</v>
      </c>
      <c r="G19" s="360">
        <f t="shared" si="0"/>
        <v>0</v>
      </c>
      <c r="H19" s="360">
        <v>0</v>
      </c>
      <c r="I19" s="360">
        <v>0</v>
      </c>
      <c r="J19" s="360">
        <v>0</v>
      </c>
      <c r="K19" s="360">
        <v>0</v>
      </c>
      <c r="L19" s="360">
        <v>0</v>
      </c>
      <c r="M19" s="360">
        <v>0</v>
      </c>
      <c r="N19" s="360">
        <v>0</v>
      </c>
      <c r="O19" s="360">
        <v>0</v>
      </c>
      <c r="P19" s="360">
        <v>0</v>
      </c>
      <c r="Q19" s="360">
        <v>0</v>
      </c>
      <c r="R19" s="360">
        <v>0</v>
      </c>
      <c r="S19" s="360">
        <v>0</v>
      </c>
      <c r="T19" s="360">
        <v>0</v>
      </c>
      <c r="U19" s="360">
        <v>0</v>
      </c>
      <c r="V19" s="360">
        <v>0</v>
      </c>
      <c r="W19" s="360">
        <v>0</v>
      </c>
      <c r="X19" s="360">
        <v>0</v>
      </c>
      <c r="Y19" s="369">
        <f t="shared" si="1"/>
        <v>0</v>
      </c>
      <c r="Z19" s="366"/>
      <c r="AA19" s="366"/>
      <c r="AB19" s="366"/>
      <c r="AC19" s="366"/>
      <c r="AD19" s="366"/>
      <c r="AE19" s="366"/>
      <c r="AF19" s="366"/>
      <c r="AG19" s="366"/>
      <c r="AH19" s="366"/>
      <c r="AI19" s="366"/>
      <c r="AJ19" s="366"/>
      <c r="AK19" s="366"/>
      <c r="AL19" s="366"/>
    </row>
    <row r="20" spans="1:38" s="364" customFormat="1" ht="12" customHeight="1">
      <c r="A20" s="374">
        <v>112111</v>
      </c>
      <c r="B20" s="363" t="s">
        <v>454</v>
      </c>
      <c r="C20" s="363">
        <f>SUMIF(Clasificación!C:C,'CA EF'!A20,Clasificación!G:G)</f>
        <v>0</v>
      </c>
      <c r="D20" s="360">
        <v>0</v>
      </c>
      <c r="E20" s="360">
        <v>0</v>
      </c>
      <c r="F20" s="360">
        <v>0</v>
      </c>
      <c r="G20" s="360">
        <f t="shared" si="0"/>
        <v>0</v>
      </c>
      <c r="H20" s="360">
        <v>0</v>
      </c>
      <c r="I20" s="360">
        <v>0</v>
      </c>
      <c r="J20" s="360">
        <v>0</v>
      </c>
      <c r="K20" s="360">
        <v>0</v>
      </c>
      <c r="L20" s="360">
        <v>0</v>
      </c>
      <c r="M20" s="360">
        <v>0</v>
      </c>
      <c r="N20" s="360">
        <v>0</v>
      </c>
      <c r="O20" s="360">
        <v>0</v>
      </c>
      <c r="P20" s="360">
        <v>0</v>
      </c>
      <c r="Q20" s="360">
        <v>0</v>
      </c>
      <c r="R20" s="360">
        <v>0</v>
      </c>
      <c r="S20" s="360">
        <v>0</v>
      </c>
      <c r="T20" s="360">
        <v>0</v>
      </c>
      <c r="U20" s="360">
        <v>0</v>
      </c>
      <c r="V20" s="360">
        <v>0</v>
      </c>
      <c r="W20" s="360">
        <v>0</v>
      </c>
      <c r="X20" s="360">
        <v>0</v>
      </c>
      <c r="Y20" s="369">
        <f t="shared" si="1"/>
        <v>0</v>
      </c>
      <c r="Z20" s="366"/>
      <c r="AA20" s="366"/>
      <c r="AB20" s="366"/>
      <c r="AC20" s="366"/>
      <c r="AD20" s="366"/>
      <c r="AE20" s="366"/>
      <c r="AF20" s="366"/>
      <c r="AG20" s="366"/>
      <c r="AH20" s="366"/>
      <c r="AI20" s="366"/>
      <c r="AJ20" s="366"/>
      <c r="AK20" s="366"/>
      <c r="AL20" s="366"/>
    </row>
    <row r="21" spans="1:38" s="364" customFormat="1" ht="12" customHeight="1">
      <c r="A21" s="374">
        <v>1121111</v>
      </c>
      <c r="B21" s="365" t="s">
        <v>454</v>
      </c>
      <c r="C21" s="363">
        <f>SUMIF(Clasificación!C:C,'CA EF'!A21,Clasificación!G:G)</f>
        <v>0</v>
      </c>
      <c r="D21" s="360">
        <v>0</v>
      </c>
      <c r="E21" s="360">
        <v>0</v>
      </c>
      <c r="F21" s="360">
        <v>0</v>
      </c>
      <c r="G21" s="360">
        <f t="shared" si="0"/>
        <v>0</v>
      </c>
      <c r="H21" s="360">
        <v>0</v>
      </c>
      <c r="I21" s="360">
        <v>0</v>
      </c>
      <c r="J21" s="360">
        <v>0</v>
      </c>
      <c r="K21" s="360">
        <v>0</v>
      </c>
      <c r="L21" s="360">
        <v>0</v>
      </c>
      <c r="M21" s="360">
        <v>0</v>
      </c>
      <c r="N21" s="360">
        <v>0</v>
      </c>
      <c r="O21" s="360">
        <v>0</v>
      </c>
      <c r="P21" s="360">
        <v>0</v>
      </c>
      <c r="Q21" s="360">
        <v>0</v>
      </c>
      <c r="R21" s="360">
        <v>0</v>
      </c>
      <c r="S21" s="360">
        <v>0</v>
      </c>
      <c r="T21" s="360">
        <v>0</v>
      </c>
      <c r="U21" s="360">
        <v>0</v>
      </c>
      <c r="V21" s="360">
        <v>0</v>
      </c>
      <c r="W21" s="360">
        <v>0</v>
      </c>
      <c r="X21" s="360">
        <v>0</v>
      </c>
      <c r="Y21" s="369">
        <f t="shared" si="1"/>
        <v>0</v>
      </c>
      <c r="Z21" s="366"/>
      <c r="AA21" s="366"/>
      <c r="AB21" s="366"/>
      <c r="AC21" s="366"/>
      <c r="AD21" s="366"/>
      <c r="AE21" s="366"/>
      <c r="AF21" s="366"/>
      <c r="AG21" s="366"/>
      <c r="AH21" s="366"/>
      <c r="AI21" s="366"/>
      <c r="AJ21" s="366"/>
      <c r="AK21" s="366"/>
      <c r="AL21" s="366"/>
    </row>
    <row r="22" spans="1:38" s="364" customFormat="1" ht="12" customHeight="1">
      <c r="A22" s="374">
        <v>11211111</v>
      </c>
      <c r="B22" s="365" t="s">
        <v>454</v>
      </c>
      <c r="C22" s="363">
        <f>SUMIF(Clasificación!C:C,'CA EF'!A22,Clasificación!G:G)</f>
        <v>0</v>
      </c>
      <c r="D22" s="360">
        <v>0</v>
      </c>
      <c r="E22" s="360">
        <v>0</v>
      </c>
      <c r="F22" s="360">
        <v>0</v>
      </c>
      <c r="G22" s="360">
        <f t="shared" si="0"/>
        <v>0</v>
      </c>
      <c r="H22" s="360">
        <v>0</v>
      </c>
      <c r="I22" s="360">
        <v>0</v>
      </c>
      <c r="J22" s="360">
        <v>0</v>
      </c>
      <c r="K22" s="360">
        <v>0</v>
      </c>
      <c r="L22" s="360">
        <v>0</v>
      </c>
      <c r="M22" s="360">
        <v>0</v>
      </c>
      <c r="N22" s="360">
        <v>0</v>
      </c>
      <c r="O22" s="360">
        <v>0</v>
      </c>
      <c r="P22" s="360">
        <v>0</v>
      </c>
      <c r="Q22" s="360">
        <v>0</v>
      </c>
      <c r="R22" s="360">
        <v>0</v>
      </c>
      <c r="S22" s="360">
        <v>0</v>
      </c>
      <c r="T22" s="360">
        <v>0</v>
      </c>
      <c r="U22" s="360">
        <v>0</v>
      </c>
      <c r="V22" s="360">
        <v>0</v>
      </c>
      <c r="W22" s="360">
        <v>0</v>
      </c>
      <c r="X22" s="360">
        <v>0</v>
      </c>
      <c r="Y22" s="369">
        <f t="shared" si="1"/>
        <v>0</v>
      </c>
      <c r="Z22" s="366"/>
      <c r="AA22" s="366"/>
      <c r="AB22" s="366"/>
      <c r="AC22" s="366"/>
      <c r="AD22" s="366"/>
      <c r="AE22" s="366"/>
      <c r="AF22" s="366"/>
      <c r="AG22" s="366"/>
      <c r="AH22" s="366"/>
      <c r="AI22" s="366"/>
      <c r="AJ22" s="366"/>
      <c r="AK22" s="366"/>
      <c r="AL22" s="366"/>
    </row>
    <row r="23" spans="1:38" s="364" customFormat="1" ht="12" customHeight="1">
      <c r="A23" s="374">
        <v>1121111102</v>
      </c>
      <c r="B23" s="365" t="s">
        <v>229</v>
      </c>
      <c r="C23" s="363">
        <f>SUMIF(Clasificación!C:C,'CA EF'!A23,Clasificación!G:G)</f>
        <v>149835374</v>
      </c>
      <c r="D23" s="360">
        <v>0</v>
      </c>
      <c r="E23" s="360">
        <v>0</v>
      </c>
      <c r="F23" s="360">
        <v>52789235</v>
      </c>
      <c r="G23" s="360">
        <f t="shared" si="0"/>
        <v>97046139</v>
      </c>
      <c r="H23" s="360">
        <v>0</v>
      </c>
      <c r="I23" s="388">
        <v>0</v>
      </c>
      <c r="J23" s="360">
        <v>0</v>
      </c>
      <c r="K23" s="360">
        <v>0</v>
      </c>
      <c r="L23" s="360">
        <v>0</v>
      </c>
      <c r="M23" s="360">
        <f>-G23</f>
        <v>-97046139</v>
      </c>
      <c r="N23" s="361">
        <v>0</v>
      </c>
      <c r="O23" s="361">
        <v>0</v>
      </c>
      <c r="P23" s="361">
        <v>0</v>
      </c>
      <c r="Q23" s="361">
        <v>0</v>
      </c>
      <c r="R23" s="361">
        <v>0</v>
      </c>
      <c r="S23" s="361">
        <v>0</v>
      </c>
      <c r="T23" s="361">
        <v>0</v>
      </c>
      <c r="U23" s="361">
        <v>0</v>
      </c>
      <c r="V23" s="361">
        <v>0</v>
      </c>
      <c r="W23" s="361">
        <v>0</v>
      </c>
      <c r="X23" s="361">
        <v>0</v>
      </c>
      <c r="Y23" s="369">
        <f t="shared" si="1"/>
        <v>0</v>
      </c>
      <c r="Z23" s="366"/>
      <c r="AA23" s="366"/>
      <c r="AB23" s="366"/>
      <c r="AC23" s="366"/>
      <c r="AD23" s="366"/>
      <c r="AE23" s="366"/>
      <c r="AF23" s="366"/>
      <c r="AG23" s="366"/>
      <c r="AH23" s="366"/>
      <c r="AI23" s="366"/>
      <c r="AJ23" s="366"/>
      <c r="AK23" s="366"/>
      <c r="AL23" s="366"/>
    </row>
    <row r="24" spans="1:38" s="364" customFormat="1" ht="12" customHeight="1">
      <c r="A24" s="374">
        <v>114</v>
      </c>
      <c r="B24" s="367" t="s">
        <v>81</v>
      </c>
      <c r="C24" s="363">
        <f>SUMIF(Clasificación!C:C,'CA EF'!A24,Clasificación!G:G)</f>
        <v>0</v>
      </c>
      <c r="D24" s="360">
        <v>0</v>
      </c>
      <c r="E24" s="360">
        <v>0</v>
      </c>
      <c r="F24" s="360">
        <v>0</v>
      </c>
      <c r="G24" s="360">
        <f t="shared" si="0"/>
        <v>0</v>
      </c>
      <c r="H24" s="360">
        <v>0</v>
      </c>
      <c r="I24" s="360">
        <v>0</v>
      </c>
      <c r="J24" s="360">
        <v>0</v>
      </c>
      <c r="K24" s="360">
        <v>0</v>
      </c>
      <c r="L24" s="360">
        <v>0</v>
      </c>
      <c r="M24" s="360">
        <v>0</v>
      </c>
      <c r="N24" s="360">
        <v>0</v>
      </c>
      <c r="O24" s="360">
        <v>0</v>
      </c>
      <c r="P24" s="360">
        <v>0</v>
      </c>
      <c r="Q24" s="360">
        <v>0</v>
      </c>
      <c r="R24" s="360">
        <v>0</v>
      </c>
      <c r="S24" s="360">
        <v>0</v>
      </c>
      <c r="T24" s="360">
        <v>0</v>
      </c>
      <c r="U24" s="360">
        <v>0</v>
      </c>
      <c r="V24" s="360">
        <v>0</v>
      </c>
      <c r="W24" s="360">
        <v>0</v>
      </c>
      <c r="X24" s="360">
        <v>0</v>
      </c>
      <c r="Y24" s="369">
        <f t="shared" si="1"/>
        <v>0</v>
      </c>
      <c r="Z24" s="366"/>
      <c r="AA24" s="366"/>
      <c r="AB24" s="366"/>
      <c r="AC24" s="366"/>
      <c r="AD24" s="366"/>
      <c r="AE24" s="366"/>
      <c r="AF24" s="366"/>
      <c r="AG24" s="366"/>
      <c r="AH24" s="366"/>
      <c r="AI24" s="366"/>
      <c r="AJ24" s="366"/>
      <c r="AK24" s="366"/>
      <c r="AL24" s="366"/>
    </row>
    <row r="25" spans="1:38" s="364" customFormat="1" ht="12" customHeight="1">
      <c r="A25" s="374">
        <v>11402</v>
      </c>
      <c r="B25" s="367" t="s">
        <v>455</v>
      </c>
      <c r="C25" s="363">
        <f>SUMIF(Clasificación!C:C,'CA EF'!A25,Clasificación!G:G)</f>
        <v>0</v>
      </c>
      <c r="D25" s="360">
        <v>0</v>
      </c>
      <c r="E25" s="360">
        <v>0</v>
      </c>
      <c r="F25" s="360">
        <v>0</v>
      </c>
      <c r="G25" s="360">
        <f t="shared" si="0"/>
        <v>0</v>
      </c>
      <c r="H25" s="360">
        <v>0</v>
      </c>
      <c r="I25" s="360">
        <v>0</v>
      </c>
      <c r="J25" s="360">
        <v>0</v>
      </c>
      <c r="K25" s="360">
        <v>0</v>
      </c>
      <c r="L25" s="360">
        <v>0</v>
      </c>
      <c r="M25" s="360">
        <v>0</v>
      </c>
      <c r="N25" s="360">
        <v>0</v>
      </c>
      <c r="O25" s="360">
        <v>0</v>
      </c>
      <c r="P25" s="360">
        <v>0</v>
      </c>
      <c r="Q25" s="360">
        <v>0</v>
      </c>
      <c r="R25" s="360">
        <v>0</v>
      </c>
      <c r="S25" s="360">
        <v>0</v>
      </c>
      <c r="T25" s="360">
        <v>0</v>
      </c>
      <c r="U25" s="360">
        <v>0</v>
      </c>
      <c r="V25" s="360">
        <v>0</v>
      </c>
      <c r="W25" s="360">
        <v>0</v>
      </c>
      <c r="X25" s="360">
        <v>0</v>
      </c>
      <c r="Y25" s="369">
        <f t="shared" si="1"/>
        <v>0</v>
      </c>
      <c r="Z25" s="366"/>
      <c r="AA25" s="366"/>
      <c r="AB25" s="366"/>
      <c r="AC25" s="366"/>
      <c r="AD25" s="366"/>
      <c r="AE25" s="366"/>
      <c r="AF25" s="366"/>
      <c r="AG25" s="366"/>
      <c r="AH25" s="366"/>
      <c r="AI25" s="366"/>
      <c r="AJ25" s="366"/>
      <c r="AK25" s="366"/>
      <c r="AL25" s="366"/>
    </row>
    <row r="26" spans="1:38" s="364" customFormat="1" ht="12" customHeight="1">
      <c r="A26" s="374">
        <v>114021</v>
      </c>
      <c r="B26" s="368" t="s">
        <v>456</v>
      </c>
      <c r="C26" s="363">
        <f>SUMIF(Clasificación!C:C,'CA EF'!A26,Clasificación!G:G)</f>
        <v>0</v>
      </c>
      <c r="D26" s="360">
        <v>0</v>
      </c>
      <c r="E26" s="360">
        <v>0</v>
      </c>
      <c r="F26" s="360">
        <v>0</v>
      </c>
      <c r="G26" s="360">
        <f t="shared" si="0"/>
        <v>0</v>
      </c>
      <c r="H26" s="360">
        <v>0</v>
      </c>
      <c r="I26" s="360">
        <v>0</v>
      </c>
      <c r="J26" s="360">
        <v>0</v>
      </c>
      <c r="K26" s="360">
        <v>0</v>
      </c>
      <c r="L26" s="360">
        <v>0</v>
      </c>
      <c r="M26" s="360">
        <v>0</v>
      </c>
      <c r="N26" s="360">
        <v>0</v>
      </c>
      <c r="O26" s="360">
        <v>0</v>
      </c>
      <c r="P26" s="360">
        <v>0</v>
      </c>
      <c r="Q26" s="360">
        <v>0</v>
      </c>
      <c r="R26" s="360">
        <v>0</v>
      </c>
      <c r="S26" s="360">
        <v>0</v>
      </c>
      <c r="T26" s="360">
        <v>0</v>
      </c>
      <c r="U26" s="360">
        <v>0</v>
      </c>
      <c r="V26" s="360">
        <v>0</v>
      </c>
      <c r="W26" s="360">
        <v>0</v>
      </c>
      <c r="X26" s="360">
        <v>0</v>
      </c>
      <c r="Y26" s="369">
        <f t="shared" si="1"/>
        <v>0</v>
      </c>
      <c r="Z26" s="366"/>
      <c r="AA26" s="366"/>
      <c r="AB26" s="366"/>
      <c r="AC26" s="366"/>
      <c r="AD26" s="366"/>
      <c r="AE26" s="366"/>
      <c r="AF26" s="366"/>
      <c r="AG26" s="366"/>
      <c r="AH26" s="366"/>
      <c r="AI26" s="366"/>
      <c r="AJ26" s="366"/>
      <c r="AK26" s="366"/>
      <c r="AL26" s="366"/>
    </row>
    <row r="27" spans="1:38" s="364" customFormat="1" ht="12" customHeight="1">
      <c r="A27" s="374">
        <v>1140211</v>
      </c>
      <c r="B27" s="368" t="s">
        <v>457</v>
      </c>
      <c r="C27" s="363">
        <f>SUMIF(Clasificación!C:C,'CA EF'!A27,Clasificación!G:G)</f>
        <v>0</v>
      </c>
      <c r="D27" s="360">
        <v>0</v>
      </c>
      <c r="E27" s="360">
        <v>0</v>
      </c>
      <c r="F27" s="360">
        <v>0</v>
      </c>
      <c r="G27" s="360">
        <f t="shared" si="0"/>
        <v>0</v>
      </c>
      <c r="H27" s="360">
        <v>0</v>
      </c>
      <c r="I27" s="360">
        <v>0</v>
      </c>
      <c r="J27" s="360">
        <v>0</v>
      </c>
      <c r="K27" s="360">
        <v>0</v>
      </c>
      <c r="L27" s="360">
        <v>0</v>
      </c>
      <c r="M27" s="360">
        <v>0</v>
      </c>
      <c r="N27" s="360">
        <v>0</v>
      </c>
      <c r="O27" s="360">
        <v>0</v>
      </c>
      <c r="P27" s="360">
        <v>0</v>
      </c>
      <c r="Q27" s="360">
        <v>0</v>
      </c>
      <c r="R27" s="360">
        <v>0</v>
      </c>
      <c r="S27" s="360">
        <v>0</v>
      </c>
      <c r="T27" s="360">
        <v>0</v>
      </c>
      <c r="U27" s="360">
        <v>0</v>
      </c>
      <c r="V27" s="360">
        <v>0</v>
      </c>
      <c r="W27" s="360">
        <v>0</v>
      </c>
      <c r="X27" s="360">
        <v>0</v>
      </c>
      <c r="Y27" s="369">
        <f t="shared" si="1"/>
        <v>0</v>
      </c>
      <c r="Z27" s="366"/>
      <c r="AA27" s="366"/>
      <c r="AB27" s="366"/>
      <c r="AC27" s="366"/>
      <c r="AD27" s="366"/>
      <c r="AE27" s="366"/>
      <c r="AF27" s="366"/>
      <c r="AG27" s="366"/>
      <c r="AH27" s="366"/>
      <c r="AI27" s="366"/>
      <c r="AJ27" s="366"/>
      <c r="AK27" s="366"/>
      <c r="AL27" s="366"/>
    </row>
    <row r="28" spans="1:38" s="364" customFormat="1" ht="12" customHeight="1">
      <c r="A28" s="374">
        <v>11402112</v>
      </c>
      <c r="B28" s="368" t="s">
        <v>458</v>
      </c>
      <c r="C28" s="363">
        <f>SUMIF(Clasificación!C:C,'CA EF'!A28,Clasificación!G:G)</f>
        <v>0</v>
      </c>
      <c r="D28" s="360">
        <v>0</v>
      </c>
      <c r="E28" s="360">
        <v>0</v>
      </c>
      <c r="F28" s="360">
        <v>0</v>
      </c>
      <c r="G28" s="360">
        <f t="shared" si="0"/>
        <v>0</v>
      </c>
      <c r="H28" s="360">
        <v>0</v>
      </c>
      <c r="I28" s="360">
        <v>0</v>
      </c>
      <c r="J28" s="360">
        <v>0</v>
      </c>
      <c r="K28" s="360">
        <v>0</v>
      </c>
      <c r="L28" s="360">
        <v>0</v>
      </c>
      <c r="M28" s="360">
        <v>0</v>
      </c>
      <c r="N28" s="360">
        <v>0</v>
      </c>
      <c r="O28" s="360">
        <v>0</v>
      </c>
      <c r="P28" s="360">
        <v>0</v>
      </c>
      <c r="Q28" s="360">
        <v>0</v>
      </c>
      <c r="R28" s="360">
        <v>0</v>
      </c>
      <c r="S28" s="360">
        <v>0</v>
      </c>
      <c r="T28" s="360">
        <v>0</v>
      </c>
      <c r="U28" s="360">
        <v>0</v>
      </c>
      <c r="V28" s="360">
        <v>0</v>
      </c>
      <c r="W28" s="360">
        <v>0</v>
      </c>
      <c r="X28" s="360">
        <v>0</v>
      </c>
      <c r="Y28" s="369">
        <f t="shared" si="1"/>
        <v>0</v>
      </c>
      <c r="Z28" s="366"/>
      <c r="AA28" s="366"/>
      <c r="AB28" s="366"/>
      <c r="AC28" s="366"/>
      <c r="AD28" s="366"/>
      <c r="AE28" s="366"/>
      <c r="AF28" s="366"/>
      <c r="AG28" s="366"/>
      <c r="AH28" s="366"/>
      <c r="AI28" s="366"/>
      <c r="AJ28" s="366"/>
      <c r="AK28" s="366"/>
      <c r="AL28" s="366"/>
    </row>
    <row r="29" spans="1:38" s="364" customFormat="1" ht="12" customHeight="1">
      <c r="A29" s="374">
        <v>1140211201</v>
      </c>
      <c r="B29" s="365" t="s">
        <v>588</v>
      </c>
      <c r="C29" s="363">
        <f>SUMIF(Clasificación!C:C,'CA EF'!A29,Clasificación!G:G)</f>
        <v>7000000000</v>
      </c>
      <c r="D29" s="360">
        <v>0</v>
      </c>
      <c r="E29" s="360">
        <v>0</v>
      </c>
      <c r="F29" s="360">
        <v>0</v>
      </c>
      <c r="G29" s="360">
        <f t="shared" si="0"/>
        <v>7000000000</v>
      </c>
      <c r="H29" s="361">
        <v>0</v>
      </c>
      <c r="I29" s="389"/>
      <c r="J29" s="361">
        <v>0</v>
      </c>
      <c r="K29" s="361">
        <v>0</v>
      </c>
      <c r="L29" s="361">
        <v>0</v>
      </c>
      <c r="M29" s="361">
        <v>0</v>
      </c>
      <c r="N29" s="361">
        <v>0</v>
      </c>
      <c r="O29" s="361">
        <v>0</v>
      </c>
      <c r="P29" s="361">
        <v>0</v>
      </c>
      <c r="Q29" s="361">
        <f>-G29</f>
        <v>-7000000000</v>
      </c>
      <c r="R29" s="361">
        <v>0</v>
      </c>
      <c r="S29" s="361">
        <v>0</v>
      </c>
      <c r="T29" s="361">
        <v>0</v>
      </c>
      <c r="U29" s="361">
        <v>0</v>
      </c>
      <c r="V29" s="361">
        <v>0</v>
      </c>
      <c r="W29" s="361">
        <v>0</v>
      </c>
      <c r="X29" s="361">
        <v>0</v>
      </c>
      <c r="Y29" s="369">
        <f t="shared" si="1"/>
        <v>0</v>
      </c>
      <c r="Z29" s="366"/>
      <c r="AA29" s="366"/>
      <c r="AB29" s="366"/>
      <c r="AC29" s="366"/>
      <c r="AD29" s="366"/>
      <c r="AE29" s="366"/>
      <c r="AF29" s="366"/>
      <c r="AG29" s="366"/>
      <c r="AH29" s="366"/>
      <c r="AI29" s="366"/>
      <c r="AJ29" s="366"/>
      <c r="AK29" s="366"/>
      <c r="AL29" s="366"/>
    </row>
    <row r="30" spans="1:38" s="364" customFormat="1" ht="12" customHeight="1">
      <c r="A30" s="374">
        <v>1140219</v>
      </c>
      <c r="B30" s="365" t="s">
        <v>460</v>
      </c>
      <c r="C30" s="363">
        <f>SUMIF(Clasificación!C:C,'CA EF'!A30,Clasificación!G:G)</f>
        <v>0</v>
      </c>
      <c r="D30" s="360">
        <v>0</v>
      </c>
      <c r="E30" s="360">
        <v>0</v>
      </c>
      <c r="F30" s="360">
        <v>0</v>
      </c>
      <c r="G30" s="360">
        <f t="shared" si="0"/>
        <v>0</v>
      </c>
      <c r="H30" s="360">
        <v>0</v>
      </c>
      <c r="I30" s="360">
        <v>0</v>
      </c>
      <c r="J30" s="360">
        <v>0</v>
      </c>
      <c r="K30" s="360">
        <v>0</v>
      </c>
      <c r="L30" s="360">
        <v>0</v>
      </c>
      <c r="M30" s="360">
        <v>0</v>
      </c>
      <c r="N30" s="360">
        <v>0</v>
      </c>
      <c r="O30" s="360">
        <v>0</v>
      </c>
      <c r="P30" s="360">
        <v>0</v>
      </c>
      <c r="Q30" s="360">
        <v>0</v>
      </c>
      <c r="R30" s="360">
        <v>0</v>
      </c>
      <c r="S30" s="360">
        <v>0</v>
      </c>
      <c r="T30" s="360">
        <v>0</v>
      </c>
      <c r="U30" s="360">
        <v>0</v>
      </c>
      <c r="V30" s="360">
        <v>0</v>
      </c>
      <c r="W30" s="360">
        <v>0</v>
      </c>
      <c r="X30" s="360">
        <v>0</v>
      </c>
      <c r="Y30" s="369">
        <f t="shared" si="1"/>
        <v>0</v>
      </c>
      <c r="Z30" s="366"/>
      <c r="AA30" s="366"/>
      <c r="AB30" s="366"/>
      <c r="AC30" s="366"/>
      <c r="AD30" s="366"/>
      <c r="AE30" s="366"/>
      <c r="AF30" s="366"/>
      <c r="AG30" s="366"/>
      <c r="AH30" s="366"/>
      <c r="AI30" s="366"/>
      <c r="AJ30" s="366"/>
      <c r="AK30" s="366"/>
      <c r="AL30" s="366"/>
    </row>
    <row r="31" spans="1:38" s="364" customFormat="1" ht="12" customHeight="1">
      <c r="A31" s="374">
        <v>11402191</v>
      </c>
      <c r="B31" s="365" t="s">
        <v>461</v>
      </c>
      <c r="C31" s="363">
        <f>SUMIF(Clasificación!C:C,'CA EF'!A31,Clasificación!G:G)</f>
        <v>0</v>
      </c>
      <c r="D31" s="360">
        <v>0</v>
      </c>
      <c r="E31" s="360">
        <v>0</v>
      </c>
      <c r="F31" s="360">
        <v>0</v>
      </c>
      <c r="G31" s="360">
        <f t="shared" si="0"/>
        <v>0</v>
      </c>
      <c r="H31" s="360">
        <v>0</v>
      </c>
      <c r="I31" s="360">
        <v>0</v>
      </c>
      <c r="J31" s="360">
        <v>0</v>
      </c>
      <c r="K31" s="360">
        <v>0</v>
      </c>
      <c r="L31" s="360">
        <v>0</v>
      </c>
      <c r="M31" s="360">
        <v>0</v>
      </c>
      <c r="N31" s="360">
        <v>0</v>
      </c>
      <c r="O31" s="360">
        <v>0</v>
      </c>
      <c r="P31" s="360">
        <v>0</v>
      </c>
      <c r="Q31" s="360">
        <v>0</v>
      </c>
      <c r="R31" s="360">
        <v>0</v>
      </c>
      <c r="S31" s="360">
        <v>0</v>
      </c>
      <c r="T31" s="360">
        <v>0</v>
      </c>
      <c r="U31" s="360">
        <v>0</v>
      </c>
      <c r="V31" s="360">
        <v>0</v>
      </c>
      <c r="W31" s="360">
        <v>0</v>
      </c>
      <c r="X31" s="360">
        <v>0</v>
      </c>
      <c r="Y31" s="369">
        <f t="shared" si="1"/>
        <v>0</v>
      </c>
      <c r="Z31" s="366"/>
      <c r="AA31" s="366"/>
      <c r="AB31" s="366"/>
      <c r="AC31" s="366"/>
      <c r="AD31" s="366"/>
      <c r="AE31" s="366"/>
      <c r="AF31" s="366"/>
      <c r="AG31" s="366"/>
      <c r="AH31" s="366"/>
      <c r="AI31" s="366"/>
      <c r="AJ31" s="366"/>
      <c r="AK31" s="366"/>
      <c r="AL31" s="366"/>
    </row>
    <row r="32" spans="1:38" s="364" customFormat="1" ht="12" customHeight="1">
      <c r="A32" s="374">
        <v>1140219131</v>
      </c>
      <c r="B32" s="365" t="s">
        <v>462</v>
      </c>
      <c r="C32" s="363">
        <f>SUMIF(Clasificación!C:C,'CA EF'!A32,Clasificación!G:G)</f>
        <v>-650596949</v>
      </c>
      <c r="D32" s="360">
        <v>0</v>
      </c>
      <c r="E32" s="360">
        <v>0</v>
      </c>
      <c r="F32" s="360">
        <v>0</v>
      </c>
      <c r="G32" s="360">
        <f t="shared" si="0"/>
        <v>-650596949</v>
      </c>
      <c r="H32" s="361">
        <v>0</v>
      </c>
      <c r="I32" s="361">
        <v>0</v>
      </c>
      <c r="J32" s="361">
        <v>0</v>
      </c>
      <c r="K32" s="361">
        <v>0</v>
      </c>
      <c r="L32" s="361">
        <v>0</v>
      </c>
      <c r="M32" s="361">
        <v>0</v>
      </c>
      <c r="N32" s="361">
        <v>0</v>
      </c>
      <c r="O32" s="361">
        <v>0</v>
      </c>
      <c r="P32" s="361">
        <v>0</v>
      </c>
      <c r="Q32" s="361">
        <f>-G32</f>
        <v>650596949</v>
      </c>
      <c r="R32" s="361">
        <v>0</v>
      </c>
      <c r="S32" s="361">
        <v>0</v>
      </c>
      <c r="T32" s="361">
        <v>0</v>
      </c>
      <c r="U32" s="361">
        <v>0</v>
      </c>
      <c r="V32" s="361">
        <v>0</v>
      </c>
      <c r="W32" s="361">
        <v>0</v>
      </c>
      <c r="X32" s="361">
        <v>0</v>
      </c>
      <c r="Y32" s="369">
        <f t="shared" si="1"/>
        <v>0</v>
      </c>
      <c r="Z32" s="366"/>
      <c r="AA32" s="366"/>
      <c r="AB32" s="366"/>
      <c r="AC32" s="366"/>
      <c r="AD32" s="366"/>
      <c r="AE32" s="366"/>
      <c r="AF32" s="366"/>
      <c r="AG32" s="366"/>
      <c r="AH32" s="366"/>
      <c r="AI32" s="366"/>
      <c r="AJ32" s="366"/>
      <c r="AK32" s="366"/>
      <c r="AL32" s="366"/>
    </row>
    <row r="33" spans="1:38" s="364" customFormat="1" ht="12" customHeight="1">
      <c r="A33" s="374">
        <v>119</v>
      </c>
      <c r="B33" s="365" t="s">
        <v>463</v>
      </c>
      <c r="C33" s="363">
        <f>SUMIF(Clasificación!C:C,'CA EF'!A33,Clasificación!G:G)</f>
        <v>0</v>
      </c>
      <c r="D33" s="360">
        <v>0</v>
      </c>
      <c r="E33" s="360">
        <v>0</v>
      </c>
      <c r="F33" s="360">
        <v>0</v>
      </c>
      <c r="G33" s="360">
        <f t="shared" si="0"/>
        <v>0</v>
      </c>
      <c r="H33" s="360">
        <v>0</v>
      </c>
      <c r="I33" s="360">
        <v>0</v>
      </c>
      <c r="J33" s="360">
        <v>0</v>
      </c>
      <c r="K33" s="360">
        <v>0</v>
      </c>
      <c r="L33" s="360">
        <v>0</v>
      </c>
      <c r="M33" s="360">
        <v>0</v>
      </c>
      <c r="N33" s="360">
        <v>0</v>
      </c>
      <c r="O33" s="360">
        <v>0</v>
      </c>
      <c r="P33" s="360">
        <v>0</v>
      </c>
      <c r="Q33" s="360">
        <v>0</v>
      </c>
      <c r="R33" s="360">
        <v>0</v>
      </c>
      <c r="S33" s="360">
        <v>0</v>
      </c>
      <c r="T33" s="360">
        <v>0</v>
      </c>
      <c r="U33" s="360">
        <v>0</v>
      </c>
      <c r="V33" s="360">
        <v>0</v>
      </c>
      <c r="W33" s="360">
        <v>0</v>
      </c>
      <c r="X33" s="360">
        <v>0</v>
      </c>
      <c r="Y33" s="369">
        <f t="shared" si="1"/>
        <v>0</v>
      </c>
      <c r="Z33" s="366"/>
      <c r="AA33" s="366"/>
      <c r="AB33" s="366"/>
      <c r="AC33" s="366"/>
      <c r="AD33" s="366"/>
      <c r="AE33" s="366"/>
      <c r="AF33" s="366"/>
      <c r="AG33" s="366"/>
      <c r="AH33" s="366"/>
      <c r="AI33" s="366"/>
      <c r="AJ33" s="366"/>
      <c r="AK33" s="366"/>
      <c r="AL33" s="366"/>
    </row>
    <row r="34" spans="1:38" s="364" customFormat="1" ht="12" customHeight="1">
      <c r="A34" s="374">
        <v>11901</v>
      </c>
      <c r="B34" s="365" t="s">
        <v>464</v>
      </c>
      <c r="C34" s="363">
        <f>SUMIF(Clasificación!C:C,'CA EF'!A34,Clasificación!G:G)</f>
        <v>0</v>
      </c>
      <c r="D34" s="360">
        <v>0</v>
      </c>
      <c r="E34" s="360">
        <v>0</v>
      </c>
      <c r="F34" s="360">
        <v>0</v>
      </c>
      <c r="G34" s="360">
        <f t="shared" si="0"/>
        <v>0</v>
      </c>
      <c r="H34" s="360">
        <v>0</v>
      </c>
      <c r="I34" s="360">
        <v>0</v>
      </c>
      <c r="J34" s="360">
        <v>0</v>
      </c>
      <c r="K34" s="360">
        <v>0</v>
      </c>
      <c r="L34" s="360">
        <v>0</v>
      </c>
      <c r="M34" s="360">
        <v>0</v>
      </c>
      <c r="N34" s="360">
        <v>0</v>
      </c>
      <c r="O34" s="360">
        <v>0</v>
      </c>
      <c r="P34" s="360">
        <v>0</v>
      </c>
      <c r="Q34" s="360">
        <v>0</v>
      </c>
      <c r="R34" s="360">
        <v>0</v>
      </c>
      <c r="S34" s="360">
        <v>0</v>
      </c>
      <c r="T34" s="360">
        <v>0</v>
      </c>
      <c r="U34" s="360">
        <v>0</v>
      </c>
      <c r="V34" s="360">
        <v>0</v>
      </c>
      <c r="W34" s="360">
        <v>0</v>
      </c>
      <c r="X34" s="360">
        <v>0</v>
      </c>
      <c r="Y34" s="369">
        <f t="shared" si="1"/>
        <v>0</v>
      </c>
      <c r="Z34" s="366"/>
      <c r="AA34" s="366"/>
      <c r="AB34" s="366"/>
      <c r="AC34" s="366"/>
      <c r="AD34" s="366"/>
      <c r="AE34" s="366"/>
      <c r="AF34" s="366"/>
      <c r="AG34" s="366"/>
      <c r="AH34" s="366"/>
      <c r="AI34" s="366"/>
      <c r="AJ34" s="366"/>
      <c r="AK34" s="366"/>
      <c r="AL34" s="366"/>
    </row>
    <row r="35" spans="1:38" s="364" customFormat="1" ht="12" customHeight="1">
      <c r="A35" s="374">
        <v>119011</v>
      </c>
      <c r="B35" s="365" t="s">
        <v>464</v>
      </c>
      <c r="C35" s="363">
        <f>SUMIF(Clasificación!C:C,'CA EF'!A35,Clasificación!G:G)</f>
        <v>0</v>
      </c>
      <c r="D35" s="360">
        <v>0</v>
      </c>
      <c r="E35" s="360">
        <v>0</v>
      </c>
      <c r="F35" s="360">
        <v>0</v>
      </c>
      <c r="G35" s="360">
        <f t="shared" si="0"/>
        <v>0</v>
      </c>
      <c r="H35" s="360">
        <v>0</v>
      </c>
      <c r="I35" s="360">
        <v>0</v>
      </c>
      <c r="J35" s="360">
        <v>0</v>
      </c>
      <c r="K35" s="360">
        <v>0</v>
      </c>
      <c r="L35" s="360">
        <v>0</v>
      </c>
      <c r="M35" s="360">
        <v>0</v>
      </c>
      <c r="N35" s="360">
        <v>0</v>
      </c>
      <c r="O35" s="360">
        <v>0</v>
      </c>
      <c r="P35" s="360">
        <v>0</v>
      </c>
      <c r="Q35" s="360">
        <v>0</v>
      </c>
      <c r="R35" s="360">
        <v>0</v>
      </c>
      <c r="S35" s="360">
        <v>0</v>
      </c>
      <c r="T35" s="360">
        <v>0</v>
      </c>
      <c r="U35" s="360">
        <v>0</v>
      </c>
      <c r="V35" s="360">
        <v>0</v>
      </c>
      <c r="W35" s="360">
        <v>0</v>
      </c>
      <c r="X35" s="360">
        <v>0</v>
      </c>
      <c r="Y35" s="369">
        <f t="shared" si="1"/>
        <v>0</v>
      </c>
      <c r="Z35" s="366"/>
      <c r="AA35" s="366"/>
      <c r="AB35" s="366"/>
      <c r="AC35" s="366"/>
      <c r="AD35" s="366"/>
      <c r="AE35" s="366"/>
      <c r="AF35" s="366"/>
      <c r="AG35" s="366"/>
      <c r="AH35" s="366"/>
      <c r="AI35" s="366"/>
      <c r="AJ35" s="366"/>
      <c r="AK35" s="366"/>
      <c r="AL35" s="366"/>
    </row>
    <row r="36" spans="1:38" s="364" customFormat="1" ht="12" customHeight="1">
      <c r="A36" s="374">
        <v>1190111</v>
      </c>
      <c r="B36" s="365" t="s">
        <v>464</v>
      </c>
      <c r="C36" s="363">
        <f>SUMIF(Clasificación!C:C,'CA EF'!A36,Clasificación!G:G)</f>
        <v>0</v>
      </c>
      <c r="D36" s="360">
        <v>0</v>
      </c>
      <c r="E36" s="360">
        <v>0</v>
      </c>
      <c r="F36" s="360">
        <v>0</v>
      </c>
      <c r="G36" s="360">
        <f t="shared" si="0"/>
        <v>0</v>
      </c>
      <c r="H36" s="360">
        <v>0</v>
      </c>
      <c r="I36" s="360">
        <v>0</v>
      </c>
      <c r="J36" s="360">
        <v>0</v>
      </c>
      <c r="K36" s="360">
        <v>0</v>
      </c>
      <c r="L36" s="360">
        <v>0</v>
      </c>
      <c r="M36" s="360">
        <v>0</v>
      </c>
      <c r="N36" s="360">
        <v>0</v>
      </c>
      <c r="O36" s="360">
        <v>0</v>
      </c>
      <c r="P36" s="360">
        <v>0</v>
      </c>
      <c r="Q36" s="360">
        <v>0</v>
      </c>
      <c r="R36" s="360">
        <v>0</v>
      </c>
      <c r="S36" s="360">
        <v>0</v>
      </c>
      <c r="T36" s="360">
        <v>0</v>
      </c>
      <c r="U36" s="360">
        <v>0</v>
      </c>
      <c r="V36" s="360">
        <v>0</v>
      </c>
      <c r="W36" s="360">
        <v>0</v>
      </c>
      <c r="X36" s="360">
        <v>0</v>
      </c>
      <c r="Y36" s="369">
        <f t="shared" si="1"/>
        <v>0</v>
      </c>
      <c r="Z36" s="366"/>
      <c r="AA36" s="366"/>
      <c r="AB36" s="366"/>
      <c r="AC36" s="366"/>
      <c r="AD36" s="366"/>
      <c r="AE36" s="366"/>
      <c r="AF36" s="366"/>
      <c r="AG36" s="366"/>
      <c r="AH36" s="366"/>
      <c r="AI36" s="366"/>
      <c r="AJ36" s="366"/>
      <c r="AK36" s="366"/>
      <c r="AL36" s="366"/>
    </row>
    <row r="37" spans="1:38" s="364" customFormat="1" ht="12" customHeight="1">
      <c r="A37" s="374">
        <v>11901114</v>
      </c>
      <c r="B37" s="365" t="s">
        <v>465</v>
      </c>
      <c r="C37" s="363">
        <f>SUMIF(Clasificación!C:C,'CA EF'!A37,Clasificación!G:G)</f>
        <v>0</v>
      </c>
      <c r="D37" s="360">
        <v>0</v>
      </c>
      <c r="E37" s="360">
        <v>0</v>
      </c>
      <c r="F37" s="360">
        <v>0</v>
      </c>
      <c r="G37" s="360">
        <f t="shared" si="0"/>
        <v>0</v>
      </c>
      <c r="H37" s="360">
        <v>0</v>
      </c>
      <c r="I37" s="360">
        <v>0</v>
      </c>
      <c r="J37" s="360">
        <v>0</v>
      </c>
      <c r="K37" s="360">
        <v>0</v>
      </c>
      <c r="L37" s="360">
        <v>0</v>
      </c>
      <c r="M37" s="360">
        <v>0</v>
      </c>
      <c r="N37" s="360">
        <v>0</v>
      </c>
      <c r="O37" s="360">
        <v>0</v>
      </c>
      <c r="P37" s="360">
        <v>0</v>
      </c>
      <c r="Q37" s="360">
        <v>0</v>
      </c>
      <c r="R37" s="360">
        <v>0</v>
      </c>
      <c r="S37" s="360">
        <v>0</v>
      </c>
      <c r="T37" s="360">
        <v>0</v>
      </c>
      <c r="U37" s="360">
        <v>0</v>
      </c>
      <c r="V37" s="360">
        <v>0</v>
      </c>
      <c r="W37" s="360">
        <v>0</v>
      </c>
      <c r="X37" s="360">
        <v>0</v>
      </c>
      <c r="Y37" s="369">
        <f t="shared" si="1"/>
        <v>0</v>
      </c>
      <c r="Z37" s="366"/>
      <c r="AA37" s="366"/>
      <c r="AB37" s="366"/>
      <c r="AC37" s="366"/>
      <c r="AD37" s="366"/>
      <c r="AE37" s="366"/>
      <c r="AF37" s="366"/>
      <c r="AG37" s="366"/>
      <c r="AH37" s="366"/>
      <c r="AI37" s="366"/>
      <c r="AJ37" s="366"/>
      <c r="AK37" s="366"/>
      <c r="AL37" s="366"/>
    </row>
    <row r="38" spans="1:38" s="364" customFormat="1" ht="12" customHeight="1">
      <c r="A38" s="374">
        <v>1190111403</v>
      </c>
      <c r="B38" s="365" t="s">
        <v>466</v>
      </c>
      <c r="C38" s="363">
        <f>SUMIF(Clasificación!C:C,'CA EF'!A38,Clasificación!G:G)</f>
        <v>34253533</v>
      </c>
      <c r="D38" s="360">
        <v>0</v>
      </c>
      <c r="E38" s="360">
        <v>0</v>
      </c>
      <c r="F38" s="360">
        <v>0</v>
      </c>
      <c r="G38" s="360">
        <f t="shared" si="0"/>
        <v>34253533</v>
      </c>
      <c r="H38" s="361"/>
      <c r="I38" s="361"/>
      <c r="J38" s="361">
        <v>0</v>
      </c>
      <c r="K38" s="361">
        <v>0</v>
      </c>
      <c r="L38" s="361">
        <v>0</v>
      </c>
      <c r="M38" s="361">
        <f>-G38</f>
        <v>-34253533</v>
      </c>
      <c r="N38" s="361">
        <v>0</v>
      </c>
      <c r="O38" s="361">
        <v>0</v>
      </c>
      <c r="P38" s="361">
        <v>0</v>
      </c>
      <c r="Q38" s="361">
        <v>0</v>
      </c>
      <c r="R38" s="361">
        <v>0</v>
      </c>
      <c r="S38" s="361">
        <v>0</v>
      </c>
      <c r="T38" s="361">
        <v>0</v>
      </c>
      <c r="U38" s="361">
        <v>0</v>
      </c>
      <c r="V38" s="361">
        <v>0</v>
      </c>
      <c r="W38" s="361">
        <v>0</v>
      </c>
      <c r="X38" s="361">
        <v>0</v>
      </c>
      <c r="Y38" s="369">
        <f t="shared" si="1"/>
        <v>0</v>
      </c>
      <c r="Z38" s="366"/>
      <c r="AA38" s="366"/>
      <c r="AB38" s="366"/>
      <c r="AC38" s="366"/>
      <c r="AD38" s="366"/>
      <c r="AE38" s="366"/>
      <c r="AF38" s="366"/>
      <c r="AG38" s="366"/>
      <c r="AH38" s="366"/>
      <c r="AI38" s="366"/>
      <c r="AJ38" s="366"/>
      <c r="AK38" s="366"/>
      <c r="AL38" s="366"/>
    </row>
    <row r="39" spans="1:38" s="364" customFormat="1" ht="12" customHeight="1">
      <c r="A39" s="374">
        <v>12</v>
      </c>
      <c r="B39" s="365" t="s">
        <v>7</v>
      </c>
      <c r="C39" s="363">
        <f>SUMIF(Clasificación!C:C,'CA EF'!A39,Clasificación!G:G)</f>
        <v>0</v>
      </c>
      <c r="D39" s="360">
        <v>0</v>
      </c>
      <c r="E39" s="360">
        <v>0</v>
      </c>
      <c r="F39" s="360">
        <v>0</v>
      </c>
      <c r="G39" s="360">
        <f t="shared" si="0"/>
        <v>0</v>
      </c>
      <c r="H39" s="360">
        <v>0</v>
      </c>
      <c r="I39" s="360">
        <v>0</v>
      </c>
      <c r="J39" s="360">
        <v>0</v>
      </c>
      <c r="K39" s="360">
        <v>0</v>
      </c>
      <c r="L39" s="360">
        <v>0</v>
      </c>
      <c r="M39" s="360">
        <v>0</v>
      </c>
      <c r="N39" s="360">
        <v>0</v>
      </c>
      <c r="O39" s="360">
        <v>0</v>
      </c>
      <c r="P39" s="360">
        <v>0</v>
      </c>
      <c r="Q39" s="360">
        <v>0</v>
      </c>
      <c r="R39" s="360">
        <v>0</v>
      </c>
      <c r="S39" s="360">
        <v>0</v>
      </c>
      <c r="T39" s="360">
        <v>0</v>
      </c>
      <c r="U39" s="360">
        <v>0</v>
      </c>
      <c r="V39" s="360">
        <v>0</v>
      </c>
      <c r="W39" s="360">
        <v>0</v>
      </c>
      <c r="X39" s="360">
        <v>0</v>
      </c>
      <c r="Y39" s="369">
        <f t="shared" si="1"/>
        <v>0</v>
      </c>
      <c r="Z39" s="366"/>
      <c r="AA39" s="366"/>
      <c r="AB39" s="366"/>
      <c r="AC39" s="366"/>
      <c r="AD39" s="366"/>
      <c r="AE39" s="366"/>
      <c r="AF39" s="366"/>
      <c r="AG39" s="366"/>
      <c r="AH39" s="366"/>
      <c r="AI39" s="366"/>
      <c r="AJ39" s="366"/>
      <c r="AK39" s="366"/>
      <c r="AL39" s="366"/>
    </row>
    <row r="40" spans="1:38" s="364" customFormat="1" ht="12" customHeight="1">
      <c r="A40" s="374">
        <v>128</v>
      </c>
      <c r="B40" s="365" t="s">
        <v>467</v>
      </c>
      <c r="C40" s="363">
        <f>SUMIF(Clasificación!C:C,'CA EF'!A40,Clasificación!G:G)</f>
        <v>0</v>
      </c>
      <c r="D40" s="360">
        <v>0</v>
      </c>
      <c r="E40" s="360">
        <v>0</v>
      </c>
      <c r="F40" s="360">
        <v>0</v>
      </c>
      <c r="G40" s="360">
        <f t="shared" si="0"/>
        <v>0</v>
      </c>
      <c r="H40" s="360">
        <v>0</v>
      </c>
      <c r="I40" s="360">
        <v>0</v>
      </c>
      <c r="J40" s="360">
        <v>0</v>
      </c>
      <c r="K40" s="360">
        <v>0</v>
      </c>
      <c r="L40" s="360">
        <v>0</v>
      </c>
      <c r="M40" s="360">
        <v>0</v>
      </c>
      <c r="N40" s="360">
        <v>0</v>
      </c>
      <c r="O40" s="360">
        <v>0</v>
      </c>
      <c r="P40" s="360">
        <v>0</v>
      </c>
      <c r="Q40" s="360">
        <v>0</v>
      </c>
      <c r="R40" s="360">
        <v>0</v>
      </c>
      <c r="S40" s="360">
        <v>0</v>
      </c>
      <c r="T40" s="360">
        <v>0</v>
      </c>
      <c r="U40" s="360">
        <v>0</v>
      </c>
      <c r="V40" s="360">
        <v>0</v>
      </c>
      <c r="W40" s="360">
        <v>0</v>
      </c>
      <c r="X40" s="360">
        <v>0</v>
      </c>
      <c r="Y40" s="369">
        <f t="shared" si="1"/>
        <v>0</v>
      </c>
      <c r="Z40" s="366"/>
      <c r="AA40" s="366"/>
      <c r="AB40" s="366"/>
      <c r="AC40" s="366"/>
      <c r="AD40" s="366"/>
      <c r="AE40" s="366"/>
      <c r="AF40" s="366"/>
      <c r="AG40" s="366"/>
      <c r="AH40" s="366"/>
      <c r="AI40" s="366"/>
      <c r="AJ40" s="366"/>
      <c r="AK40" s="366"/>
      <c r="AL40" s="366"/>
    </row>
    <row r="41" spans="1:38" s="364" customFormat="1" ht="12" customHeight="1">
      <c r="A41" s="374">
        <v>12801</v>
      </c>
      <c r="B41" s="365" t="s">
        <v>468</v>
      </c>
      <c r="C41" s="363">
        <f>SUMIF(Clasificación!C:C,'CA EF'!A41,Clasificación!G:G)</f>
        <v>0</v>
      </c>
      <c r="D41" s="360">
        <v>0</v>
      </c>
      <c r="E41" s="360">
        <v>0</v>
      </c>
      <c r="F41" s="360">
        <v>0</v>
      </c>
      <c r="G41" s="360">
        <f t="shared" si="0"/>
        <v>0</v>
      </c>
      <c r="H41" s="360">
        <v>0</v>
      </c>
      <c r="I41" s="360">
        <v>0</v>
      </c>
      <c r="J41" s="360">
        <v>0</v>
      </c>
      <c r="K41" s="360">
        <v>0</v>
      </c>
      <c r="L41" s="360">
        <v>0</v>
      </c>
      <c r="M41" s="360">
        <v>0</v>
      </c>
      <c r="N41" s="360">
        <v>0</v>
      </c>
      <c r="O41" s="360">
        <v>0</v>
      </c>
      <c r="P41" s="360">
        <v>0</v>
      </c>
      <c r="Q41" s="360">
        <v>0</v>
      </c>
      <c r="R41" s="360">
        <v>0</v>
      </c>
      <c r="S41" s="360">
        <v>0</v>
      </c>
      <c r="T41" s="360">
        <v>0</v>
      </c>
      <c r="U41" s="360">
        <v>0</v>
      </c>
      <c r="V41" s="360">
        <v>0</v>
      </c>
      <c r="W41" s="360">
        <v>0</v>
      </c>
      <c r="X41" s="360">
        <v>0</v>
      </c>
      <c r="Y41" s="369">
        <f t="shared" si="1"/>
        <v>0</v>
      </c>
      <c r="Z41" s="366"/>
      <c r="AA41" s="366"/>
      <c r="AB41" s="366"/>
      <c r="AC41" s="366"/>
      <c r="AD41" s="366"/>
      <c r="AE41" s="366"/>
      <c r="AF41" s="366"/>
      <c r="AG41" s="366"/>
      <c r="AH41" s="366"/>
      <c r="AI41" s="366"/>
      <c r="AJ41" s="366"/>
      <c r="AK41" s="366"/>
      <c r="AL41" s="366"/>
    </row>
    <row r="42" spans="1:38" s="364" customFormat="1" ht="12" customHeight="1">
      <c r="A42" s="374">
        <v>128011</v>
      </c>
      <c r="B42" s="365" t="s">
        <v>468</v>
      </c>
      <c r="C42" s="363">
        <f>SUMIF(Clasificación!C:C,'CA EF'!A42,Clasificación!G:G)</f>
        <v>0</v>
      </c>
      <c r="D42" s="360">
        <v>0</v>
      </c>
      <c r="E42" s="360">
        <v>0</v>
      </c>
      <c r="F42" s="360">
        <v>0</v>
      </c>
      <c r="G42" s="360">
        <f t="shared" si="0"/>
        <v>0</v>
      </c>
      <c r="H42" s="360">
        <v>0</v>
      </c>
      <c r="I42" s="360">
        <v>0</v>
      </c>
      <c r="J42" s="360">
        <v>0</v>
      </c>
      <c r="K42" s="360">
        <v>0</v>
      </c>
      <c r="L42" s="360">
        <v>0</v>
      </c>
      <c r="M42" s="360">
        <v>0</v>
      </c>
      <c r="N42" s="360">
        <v>0</v>
      </c>
      <c r="O42" s="360">
        <v>0</v>
      </c>
      <c r="P42" s="360">
        <v>0</v>
      </c>
      <c r="Q42" s="360">
        <v>0</v>
      </c>
      <c r="R42" s="360">
        <v>0</v>
      </c>
      <c r="S42" s="360">
        <v>0</v>
      </c>
      <c r="T42" s="360">
        <v>0</v>
      </c>
      <c r="U42" s="360">
        <v>0</v>
      </c>
      <c r="V42" s="360">
        <v>0</v>
      </c>
      <c r="W42" s="360">
        <v>0</v>
      </c>
      <c r="X42" s="360">
        <v>0</v>
      </c>
      <c r="Y42" s="369">
        <f t="shared" si="1"/>
        <v>0</v>
      </c>
      <c r="Z42" s="366"/>
      <c r="AA42" s="366"/>
      <c r="AB42" s="366"/>
      <c r="AC42" s="366"/>
      <c r="AD42" s="366"/>
      <c r="AE42" s="366"/>
      <c r="AF42" s="366"/>
      <c r="AG42" s="366"/>
      <c r="AH42" s="366"/>
      <c r="AI42" s="366"/>
      <c r="AJ42" s="366"/>
      <c r="AK42" s="366"/>
      <c r="AL42" s="366"/>
    </row>
    <row r="43" spans="1:38" s="364" customFormat="1" ht="12" customHeight="1">
      <c r="A43" s="374">
        <v>1280112</v>
      </c>
      <c r="B43" s="365" t="s">
        <v>469</v>
      </c>
      <c r="C43" s="363">
        <f>SUMIF(Clasificación!C:C,'CA EF'!A43,Clasificación!G:G)</f>
        <v>0</v>
      </c>
      <c r="D43" s="360">
        <v>0</v>
      </c>
      <c r="E43" s="360">
        <v>0</v>
      </c>
      <c r="F43" s="360">
        <v>0</v>
      </c>
      <c r="G43" s="360">
        <f t="shared" si="0"/>
        <v>0</v>
      </c>
      <c r="H43" s="360">
        <v>0</v>
      </c>
      <c r="I43" s="360">
        <v>0</v>
      </c>
      <c r="J43" s="360">
        <v>0</v>
      </c>
      <c r="K43" s="360">
        <v>0</v>
      </c>
      <c r="L43" s="360">
        <v>0</v>
      </c>
      <c r="M43" s="360">
        <v>0</v>
      </c>
      <c r="N43" s="360">
        <v>0</v>
      </c>
      <c r="O43" s="360">
        <v>0</v>
      </c>
      <c r="P43" s="360">
        <v>0</v>
      </c>
      <c r="Q43" s="360">
        <v>0</v>
      </c>
      <c r="R43" s="360">
        <v>0</v>
      </c>
      <c r="S43" s="360">
        <v>0</v>
      </c>
      <c r="T43" s="360">
        <v>0</v>
      </c>
      <c r="U43" s="360">
        <v>0</v>
      </c>
      <c r="V43" s="360">
        <v>0</v>
      </c>
      <c r="W43" s="360">
        <v>0</v>
      </c>
      <c r="X43" s="360">
        <v>0</v>
      </c>
      <c r="Y43" s="369">
        <f t="shared" si="1"/>
        <v>0</v>
      </c>
      <c r="Z43" s="366"/>
      <c r="AA43" s="366"/>
      <c r="AB43" s="366"/>
      <c r="AC43" s="366"/>
      <c r="AD43" s="366"/>
      <c r="AE43" s="366"/>
      <c r="AF43" s="366"/>
      <c r="AG43" s="366"/>
      <c r="AH43" s="366"/>
      <c r="AI43" s="366"/>
      <c r="AJ43" s="366"/>
      <c r="AK43" s="366"/>
      <c r="AL43" s="366"/>
    </row>
    <row r="44" spans="1:38" s="364" customFormat="1" ht="12" customHeight="1">
      <c r="A44" s="374">
        <v>12801121</v>
      </c>
      <c r="B44" s="365" t="s">
        <v>470</v>
      </c>
      <c r="C44" s="363">
        <f>SUMIF(Clasificación!C:C,'CA EF'!A44,Clasificación!G:G)</f>
        <v>0</v>
      </c>
      <c r="D44" s="360">
        <v>0</v>
      </c>
      <c r="E44" s="360">
        <v>0</v>
      </c>
      <c r="F44" s="360">
        <v>0</v>
      </c>
      <c r="G44" s="360">
        <f t="shared" si="0"/>
        <v>0</v>
      </c>
      <c r="H44" s="360">
        <v>0</v>
      </c>
      <c r="I44" s="360">
        <v>0</v>
      </c>
      <c r="J44" s="360">
        <v>0</v>
      </c>
      <c r="K44" s="360">
        <v>0</v>
      </c>
      <c r="L44" s="360">
        <v>0</v>
      </c>
      <c r="M44" s="360">
        <v>0</v>
      </c>
      <c r="N44" s="360">
        <v>0</v>
      </c>
      <c r="O44" s="360">
        <v>0</v>
      </c>
      <c r="P44" s="360">
        <v>0</v>
      </c>
      <c r="Q44" s="360">
        <v>0</v>
      </c>
      <c r="R44" s="360">
        <v>0</v>
      </c>
      <c r="S44" s="360">
        <v>0</v>
      </c>
      <c r="T44" s="360">
        <v>0</v>
      </c>
      <c r="U44" s="360">
        <v>0</v>
      </c>
      <c r="V44" s="360">
        <v>0</v>
      </c>
      <c r="W44" s="360">
        <v>0</v>
      </c>
      <c r="X44" s="360">
        <v>0</v>
      </c>
      <c r="Y44" s="369">
        <f t="shared" si="1"/>
        <v>0</v>
      </c>
      <c r="Z44" s="366"/>
      <c r="AA44" s="366"/>
      <c r="AB44" s="366"/>
      <c r="AC44" s="366"/>
      <c r="AD44" s="366"/>
      <c r="AE44" s="366"/>
      <c r="AF44" s="366"/>
      <c r="AG44" s="366"/>
      <c r="AH44" s="366"/>
      <c r="AI44" s="366"/>
      <c r="AJ44" s="366"/>
      <c r="AK44" s="366"/>
      <c r="AL44" s="366"/>
    </row>
    <row r="45" spans="1:38" s="364" customFormat="1" ht="12" customHeight="1">
      <c r="A45" s="374">
        <v>1280112103</v>
      </c>
      <c r="B45" s="365" t="s">
        <v>471</v>
      </c>
      <c r="C45" s="363">
        <f>SUMIF(Clasificación!C:C,'CA EF'!A45,Clasificación!G:G)</f>
        <v>137069849</v>
      </c>
      <c r="D45" s="360">
        <v>0</v>
      </c>
      <c r="E45" s="360">
        <v>0</v>
      </c>
      <c r="F45" s="360">
        <v>151249487</v>
      </c>
      <c r="G45" s="360">
        <f t="shared" si="0"/>
        <v>-14179638</v>
      </c>
      <c r="H45" s="361"/>
      <c r="I45" s="361"/>
      <c r="J45" s="361">
        <v>0</v>
      </c>
      <c r="K45" s="361">
        <v>0</v>
      </c>
      <c r="L45" s="361">
        <v>0</v>
      </c>
      <c r="M45" s="361">
        <f>-G45</f>
        <v>14179638</v>
      </c>
      <c r="N45" s="361">
        <v>0</v>
      </c>
      <c r="O45" s="361">
        <v>0</v>
      </c>
      <c r="P45" s="361">
        <v>0</v>
      </c>
      <c r="Q45" s="361">
        <v>0</v>
      </c>
      <c r="R45" s="361">
        <v>0</v>
      </c>
      <c r="S45" s="361">
        <v>0</v>
      </c>
      <c r="T45" s="361">
        <v>0</v>
      </c>
      <c r="U45" s="361">
        <v>0</v>
      </c>
      <c r="V45" s="361">
        <v>0</v>
      </c>
      <c r="W45" s="361">
        <v>0</v>
      </c>
      <c r="X45" s="361">
        <v>0</v>
      </c>
      <c r="Y45" s="369">
        <f t="shared" si="1"/>
        <v>0</v>
      </c>
      <c r="Z45" s="366"/>
      <c r="AA45" s="366"/>
      <c r="AB45" s="366"/>
      <c r="AC45" s="366"/>
      <c r="AD45" s="366"/>
      <c r="AE45" s="366"/>
      <c r="AF45" s="366"/>
      <c r="AG45" s="366"/>
      <c r="AH45" s="366"/>
      <c r="AI45" s="366"/>
      <c r="AJ45" s="366"/>
      <c r="AK45" s="366"/>
      <c r="AL45" s="366"/>
    </row>
    <row r="46" spans="1:38" s="364" customFormat="1" ht="12" customHeight="1">
      <c r="A46" s="374">
        <v>2</v>
      </c>
      <c r="B46" s="365" t="s">
        <v>8</v>
      </c>
      <c r="C46" s="378">
        <f>+SUM(C47:C80)+'BG 2021'!C48</f>
        <v>0</v>
      </c>
      <c r="D46" s="360">
        <v>0</v>
      </c>
      <c r="E46" s="360">
        <v>0</v>
      </c>
      <c r="F46" s="360">
        <v>0</v>
      </c>
      <c r="G46" s="360">
        <f t="shared" si="0"/>
        <v>0</v>
      </c>
      <c r="H46" s="360">
        <v>0</v>
      </c>
      <c r="I46" s="360">
        <v>0</v>
      </c>
      <c r="J46" s="360">
        <v>0</v>
      </c>
      <c r="K46" s="360">
        <v>0</v>
      </c>
      <c r="L46" s="360">
        <v>0</v>
      </c>
      <c r="M46" s="360">
        <v>0</v>
      </c>
      <c r="N46" s="360">
        <v>0</v>
      </c>
      <c r="O46" s="360">
        <v>0</v>
      </c>
      <c r="P46" s="360">
        <v>0</v>
      </c>
      <c r="Q46" s="360">
        <v>0</v>
      </c>
      <c r="R46" s="360">
        <v>0</v>
      </c>
      <c r="S46" s="360">
        <v>0</v>
      </c>
      <c r="T46" s="360">
        <v>0</v>
      </c>
      <c r="U46" s="360">
        <v>0</v>
      </c>
      <c r="V46" s="360">
        <v>0</v>
      </c>
      <c r="W46" s="360">
        <v>0</v>
      </c>
      <c r="X46" s="360">
        <v>0</v>
      </c>
      <c r="Y46" s="369">
        <f t="shared" si="1"/>
        <v>0</v>
      </c>
      <c r="Z46" s="366"/>
      <c r="AA46" s="366"/>
      <c r="AB46" s="366"/>
      <c r="AC46" s="366"/>
      <c r="AD46" s="366"/>
      <c r="AE46" s="366"/>
      <c r="AF46" s="366"/>
      <c r="AG46" s="366"/>
      <c r="AH46" s="366"/>
      <c r="AI46" s="366"/>
      <c r="AJ46" s="366"/>
      <c r="AK46" s="366"/>
      <c r="AL46" s="366"/>
    </row>
    <row r="47" spans="1:38" s="364" customFormat="1" ht="12" customHeight="1">
      <c r="A47" s="374">
        <v>21</v>
      </c>
      <c r="B47" s="365" t="s">
        <v>9</v>
      </c>
      <c r="C47" s="363">
        <f>-SUMIF(Clasificación!C:C,'CA EF'!A47,Clasificación!G:G)</f>
        <v>0</v>
      </c>
      <c r="D47" s="360">
        <v>0</v>
      </c>
      <c r="E47" s="360">
        <v>0</v>
      </c>
      <c r="F47" s="360">
        <v>0</v>
      </c>
      <c r="G47" s="360">
        <f t="shared" si="0"/>
        <v>0</v>
      </c>
      <c r="H47" s="360">
        <v>0</v>
      </c>
      <c r="I47" s="360">
        <v>0</v>
      </c>
      <c r="J47" s="360">
        <v>0</v>
      </c>
      <c r="K47" s="360">
        <v>0</v>
      </c>
      <c r="L47" s="360">
        <v>0</v>
      </c>
      <c r="M47" s="360">
        <v>0</v>
      </c>
      <c r="N47" s="360">
        <v>0</v>
      </c>
      <c r="O47" s="360">
        <v>0</v>
      </c>
      <c r="P47" s="360">
        <v>0</v>
      </c>
      <c r="Q47" s="360">
        <v>0</v>
      </c>
      <c r="R47" s="360">
        <v>0</v>
      </c>
      <c r="S47" s="360">
        <v>0</v>
      </c>
      <c r="T47" s="360">
        <v>0</v>
      </c>
      <c r="U47" s="360">
        <v>0</v>
      </c>
      <c r="V47" s="360">
        <v>0</v>
      </c>
      <c r="W47" s="360">
        <v>0</v>
      </c>
      <c r="X47" s="360">
        <v>0</v>
      </c>
      <c r="Y47" s="369">
        <f t="shared" si="1"/>
        <v>0</v>
      </c>
      <c r="Z47" s="366"/>
      <c r="AA47" s="366"/>
      <c r="AB47" s="366"/>
      <c r="AC47" s="366"/>
      <c r="AD47" s="366"/>
      <c r="AE47" s="366"/>
      <c r="AF47" s="366"/>
      <c r="AG47" s="366"/>
      <c r="AH47" s="366"/>
      <c r="AI47" s="366"/>
      <c r="AJ47" s="366"/>
      <c r="AK47" s="366"/>
      <c r="AL47" s="366"/>
    </row>
    <row r="48" spans="1:38" s="364" customFormat="1" ht="12" customHeight="1">
      <c r="A48" s="374">
        <v>211</v>
      </c>
      <c r="B48" s="365" t="s">
        <v>472</v>
      </c>
      <c r="C48" s="363">
        <f>-SUMIF(Clasificación!C:C,'CA EF'!A48,Clasificación!G:G)</f>
        <v>0</v>
      </c>
      <c r="D48" s="360">
        <v>0</v>
      </c>
      <c r="E48" s="360">
        <v>0</v>
      </c>
      <c r="F48" s="360">
        <v>0</v>
      </c>
      <c r="G48" s="360">
        <f t="shared" si="0"/>
        <v>0</v>
      </c>
      <c r="H48" s="360">
        <v>0</v>
      </c>
      <c r="I48" s="360">
        <v>0</v>
      </c>
      <c r="J48" s="360">
        <v>0</v>
      </c>
      <c r="K48" s="360">
        <v>0</v>
      </c>
      <c r="L48" s="360">
        <v>0</v>
      </c>
      <c r="M48" s="360">
        <v>0</v>
      </c>
      <c r="N48" s="360">
        <v>0</v>
      </c>
      <c r="O48" s="360">
        <v>0</v>
      </c>
      <c r="P48" s="360">
        <v>0</v>
      </c>
      <c r="Q48" s="360">
        <v>0</v>
      </c>
      <c r="R48" s="360">
        <v>0</v>
      </c>
      <c r="S48" s="360">
        <v>0</v>
      </c>
      <c r="T48" s="360">
        <v>0</v>
      </c>
      <c r="U48" s="360">
        <v>0</v>
      </c>
      <c r="V48" s="360">
        <v>0</v>
      </c>
      <c r="W48" s="360">
        <v>0</v>
      </c>
      <c r="X48" s="360">
        <v>0</v>
      </c>
      <c r="Y48" s="369">
        <f t="shared" si="1"/>
        <v>0</v>
      </c>
      <c r="Z48" s="366"/>
      <c r="AA48" s="366"/>
      <c r="AB48" s="366"/>
      <c r="AC48" s="366"/>
      <c r="AD48" s="366"/>
      <c r="AE48" s="366"/>
      <c r="AF48" s="366"/>
      <c r="AG48" s="366"/>
      <c r="AH48" s="366"/>
      <c r="AI48" s="366"/>
      <c r="AJ48" s="366"/>
      <c r="AK48" s="366"/>
      <c r="AL48" s="366"/>
    </row>
    <row r="49" spans="1:38" s="364" customFormat="1" ht="12" customHeight="1">
      <c r="A49" s="374">
        <v>21101</v>
      </c>
      <c r="B49" s="365" t="s">
        <v>473</v>
      </c>
      <c r="C49" s="363">
        <f>-SUMIF(Clasificación!C:C,'CA EF'!A49,Clasificación!G:G)</f>
        <v>0</v>
      </c>
      <c r="D49" s="360">
        <v>0</v>
      </c>
      <c r="E49" s="360">
        <v>0</v>
      </c>
      <c r="F49" s="360">
        <v>0</v>
      </c>
      <c r="G49" s="360">
        <f t="shared" si="0"/>
        <v>0</v>
      </c>
      <c r="H49" s="360">
        <v>0</v>
      </c>
      <c r="I49" s="360">
        <v>0</v>
      </c>
      <c r="J49" s="360">
        <v>0</v>
      </c>
      <c r="K49" s="360">
        <v>0</v>
      </c>
      <c r="L49" s="360">
        <v>0</v>
      </c>
      <c r="M49" s="360">
        <v>0</v>
      </c>
      <c r="N49" s="360">
        <v>0</v>
      </c>
      <c r="O49" s="360">
        <v>0</v>
      </c>
      <c r="P49" s="360">
        <v>0</v>
      </c>
      <c r="Q49" s="360">
        <v>0</v>
      </c>
      <c r="R49" s="360">
        <v>0</v>
      </c>
      <c r="S49" s="360">
        <v>0</v>
      </c>
      <c r="T49" s="360">
        <v>0</v>
      </c>
      <c r="U49" s="360">
        <v>0</v>
      </c>
      <c r="V49" s="360">
        <v>0</v>
      </c>
      <c r="W49" s="360">
        <v>0</v>
      </c>
      <c r="X49" s="360">
        <v>0</v>
      </c>
      <c r="Y49" s="369">
        <f t="shared" si="1"/>
        <v>0</v>
      </c>
      <c r="Z49" s="366"/>
      <c r="AA49" s="366"/>
      <c r="AB49" s="366"/>
      <c r="AC49" s="366"/>
      <c r="AD49" s="366"/>
      <c r="AE49" s="366"/>
      <c r="AF49" s="366"/>
      <c r="AG49" s="366"/>
      <c r="AH49" s="366"/>
      <c r="AI49" s="366"/>
      <c r="AJ49" s="366"/>
      <c r="AK49" s="366"/>
      <c r="AL49" s="366"/>
    </row>
    <row r="50" spans="1:38" s="364" customFormat="1" ht="12" customHeight="1">
      <c r="A50" s="374">
        <v>211012</v>
      </c>
      <c r="B50" s="365" t="s">
        <v>474</v>
      </c>
      <c r="C50" s="363">
        <f>-SUMIF(Clasificación!C:C,'CA EF'!A50,Clasificación!G:G)</f>
        <v>0</v>
      </c>
      <c r="D50" s="360">
        <v>0</v>
      </c>
      <c r="E50" s="360">
        <v>0</v>
      </c>
      <c r="F50" s="360">
        <v>0</v>
      </c>
      <c r="G50" s="360">
        <f t="shared" si="0"/>
        <v>0</v>
      </c>
      <c r="H50" s="360">
        <v>0</v>
      </c>
      <c r="I50" s="360">
        <v>0</v>
      </c>
      <c r="J50" s="360">
        <v>0</v>
      </c>
      <c r="K50" s="360">
        <v>0</v>
      </c>
      <c r="L50" s="360">
        <v>0</v>
      </c>
      <c r="M50" s="360">
        <v>0</v>
      </c>
      <c r="N50" s="360">
        <v>0</v>
      </c>
      <c r="O50" s="360">
        <v>0</v>
      </c>
      <c r="P50" s="360">
        <v>0</v>
      </c>
      <c r="Q50" s="360">
        <v>0</v>
      </c>
      <c r="R50" s="360">
        <v>0</v>
      </c>
      <c r="S50" s="360">
        <v>0</v>
      </c>
      <c r="T50" s="360">
        <v>0</v>
      </c>
      <c r="U50" s="360">
        <v>0</v>
      </c>
      <c r="V50" s="360">
        <v>0</v>
      </c>
      <c r="W50" s="360">
        <v>0</v>
      </c>
      <c r="X50" s="360">
        <v>0</v>
      </c>
      <c r="Y50" s="369">
        <f t="shared" si="1"/>
        <v>0</v>
      </c>
      <c r="Z50" s="366"/>
      <c r="AA50" s="366"/>
      <c r="AB50" s="366"/>
      <c r="AC50" s="366"/>
      <c r="AD50" s="366"/>
      <c r="AE50" s="366"/>
      <c r="AF50" s="366"/>
      <c r="AG50" s="366"/>
      <c r="AH50" s="366"/>
      <c r="AI50" s="366"/>
      <c r="AJ50" s="366"/>
      <c r="AK50" s="366"/>
      <c r="AL50" s="366"/>
    </row>
    <row r="51" spans="1:38" s="364" customFormat="1" ht="12" customHeight="1">
      <c r="A51" s="374">
        <v>2110121</v>
      </c>
      <c r="B51" s="365" t="s">
        <v>474</v>
      </c>
      <c r="C51" s="363">
        <f>-SUMIF(Clasificación!C:C,'CA EF'!A51,Clasificación!G:G)</f>
        <v>0</v>
      </c>
      <c r="D51" s="360">
        <v>0</v>
      </c>
      <c r="E51" s="360">
        <v>0</v>
      </c>
      <c r="F51" s="360">
        <v>0</v>
      </c>
      <c r="G51" s="360">
        <f t="shared" si="0"/>
        <v>0</v>
      </c>
      <c r="H51" s="360">
        <v>0</v>
      </c>
      <c r="I51" s="360">
        <v>0</v>
      </c>
      <c r="J51" s="360">
        <v>0</v>
      </c>
      <c r="K51" s="360">
        <v>0</v>
      </c>
      <c r="L51" s="360">
        <v>0</v>
      </c>
      <c r="M51" s="360">
        <v>0</v>
      </c>
      <c r="N51" s="360">
        <v>0</v>
      </c>
      <c r="O51" s="360">
        <v>0</v>
      </c>
      <c r="P51" s="360">
        <v>0</v>
      </c>
      <c r="Q51" s="360">
        <v>0</v>
      </c>
      <c r="R51" s="360">
        <v>0</v>
      </c>
      <c r="S51" s="360">
        <v>0</v>
      </c>
      <c r="T51" s="360">
        <v>0</v>
      </c>
      <c r="U51" s="360">
        <v>0</v>
      </c>
      <c r="V51" s="360">
        <v>0</v>
      </c>
      <c r="W51" s="360">
        <v>0</v>
      </c>
      <c r="X51" s="360">
        <v>0</v>
      </c>
      <c r="Y51" s="369">
        <f t="shared" si="1"/>
        <v>0</v>
      </c>
      <c r="Z51" s="366"/>
      <c r="AA51" s="366"/>
      <c r="AB51" s="366"/>
      <c r="AC51" s="366"/>
      <c r="AD51" s="366"/>
      <c r="AE51" s="366"/>
      <c r="AF51" s="366"/>
      <c r="AG51" s="366"/>
      <c r="AH51" s="366"/>
      <c r="AI51" s="366"/>
      <c r="AJ51" s="366"/>
      <c r="AK51" s="366"/>
      <c r="AL51" s="366"/>
    </row>
    <row r="52" spans="1:38" s="364" customFormat="1" ht="12" customHeight="1">
      <c r="A52" s="374">
        <v>21101211</v>
      </c>
      <c r="B52" s="365" t="s">
        <v>474</v>
      </c>
      <c r="C52" s="363">
        <f>-SUMIF(Clasificación!C:C,'CA EF'!A52,Clasificación!G:G)</f>
        <v>0</v>
      </c>
      <c r="D52" s="360">
        <v>0</v>
      </c>
      <c r="E52" s="360">
        <v>0</v>
      </c>
      <c r="F52" s="360">
        <v>0</v>
      </c>
      <c r="G52" s="360">
        <f t="shared" si="0"/>
        <v>0</v>
      </c>
      <c r="H52" s="360">
        <v>0</v>
      </c>
      <c r="I52" s="360">
        <v>0</v>
      </c>
      <c r="J52" s="360">
        <v>0</v>
      </c>
      <c r="K52" s="360">
        <v>0</v>
      </c>
      <c r="L52" s="360">
        <v>0</v>
      </c>
      <c r="M52" s="360">
        <v>0</v>
      </c>
      <c r="N52" s="360">
        <v>0</v>
      </c>
      <c r="O52" s="360">
        <v>0</v>
      </c>
      <c r="P52" s="360">
        <v>0</v>
      </c>
      <c r="Q52" s="360">
        <v>0</v>
      </c>
      <c r="R52" s="360">
        <v>0</v>
      </c>
      <c r="S52" s="360">
        <v>0</v>
      </c>
      <c r="T52" s="360">
        <v>0</v>
      </c>
      <c r="U52" s="360">
        <v>0</v>
      </c>
      <c r="V52" s="360">
        <v>0</v>
      </c>
      <c r="W52" s="360">
        <v>0</v>
      </c>
      <c r="X52" s="360">
        <v>0</v>
      </c>
      <c r="Y52" s="369">
        <f t="shared" si="1"/>
        <v>0</v>
      </c>
      <c r="Z52" s="366"/>
      <c r="AA52" s="366"/>
      <c r="AB52" s="366"/>
      <c r="AC52" s="366"/>
      <c r="AD52" s="366"/>
      <c r="AE52" s="366"/>
      <c r="AF52" s="366"/>
      <c r="AG52" s="366"/>
      <c r="AH52" s="366"/>
      <c r="AI52" s="366"/>
      <c r="AJ52" s="366"/>
      <c r="AK52" s="366"/>
      <c r="AL52" s="366"/>
    </row>
    <row r="53" spans="1:38" s="364" customFormat="1" ht="12" customHeight="1">
      <c r="A53" s="374">
        <v>2110121101</v>
      </c>
      <c r="B53" s="365" t="s">
        <v>474</v>
      </c>
      <c r="C53" s="363">
        <f>-SUMIF(Clasificación!C:C,'CA EF'!A53,Clasificación!G:G)</f>
        <v>-1695763</v>
      </c>
      <c r="D53" s="360">
        <v>0</v>
      </c>
      <c r="E53" s="360">
        <v>0</v>
      </c>
      <c r="F53" s="360">
        <v>0</v>
      </c>
      <c r="G53" s="360">
        <f t="shared" si="0"/>
        <v>-1695763</v>
      </c>
      <c r="H53" s="361">
        <v>0</v>
      </c>
      <c r="I53" s="361">
        <v>0</v>
      </c>
      <c r="J53" s="361">
        <v>0</v>
      </c>
      <c r="K53" s="361">
        <v>0</v>
      </c>
      <c r="L53" s="361">
        <v>0</v>
      </c>
      <c r="M53" s="360">
        <f>-G53</f>
        <v>1695763</v>
      </c>
      <c r="N53" s="361">
        <v>0</v>
      </c>
      <c r="O53" s="361"/>
      <c r="P53" s="361"/>
      <c r="Q53" s="361"/>
      <c r="R53" s="361"/>
      <c r="S53" s="361"/>
      <c r="T53" s="361">
        <v>0</v>
      </c>
      <c r="U53" s="361">
        <v>0</v>
      </c>
      <c r="V53" s="361">
        <v>0</v>
      </c>
      <c r="W53" s="361">
        <v>0</v>
      </c>
      <c r="X53" s="361">
        <v>0</v>
      </c>
      <c r="Y53" s="369">
        <f t="shared" si="1"/>
        <v>0</v>
      </c>
      <c r="Z53" s="366"/>
      <c r="AA53" s="366"/>
      <c r="AB53" s="366"/>
      <c r="AC53" s="366"/>
      <c r="AD53" s="366"/>
      <c r="AE53" s="366"/>
      <c r="AF53" s="366"/>
      <c r="AG53" s="366"/>
      <c r="AH53" s="366"/>
      <c r="AI53" s="366"/>
      <c r="AJ53" s="366"/>
      <c r="AK53" s="366"/>
      <c r="AL53" s="366"/>
    </row>
    <row r="54" spans="1:38" s="364" customFormat="1" ht="12" customHeight="1">
      <c r="A54" s="374">
        <v>2110121104</v>
      </c>
      <c r="B54" s="365" t="s">
        <v>475</v>
      </c>
      <c r="C54" s="363">
        <f>-SUMIF(Clasificación!C:C,'CA EF'!A54,Clasificación!G:G)</f>
        <v>-11397457</v>
      </c>
      <c r="D54" s="360">
        <v>0</v>
      </c>
      <c r="E54" s="360">
        <v>0</v>
      </c>
      <c r="F54" s="360">
        <v>0</v>
      </c>
      <c r="G54" s="360">
        <f t="shared" si="0"/>
        <v>-11397457</v>
      </c>
      <c r="H54" s="360">
        <f>-G54</f>
        <v>11397457</v>
      </c>
      <c r="I54" s="361">
        <v>0</v>
      </c>
      <c r="J54" s="361">
        <v>0</v>
      </c>
      <c r="K54" s="361">
        <v>0</v>
      </c>
      <c r="L54" s="361">
        <v>0</v>
      </c>
      <c r="M54" s="361">
        <v>0</v>
      </c>
      <c r="N54" s="361">
        <v>0</v>
      </c>
      <c r="O54" s="361"/>
      <c r="P54" s="361"/>
      <c r="Q54" s="361"/>
      <c r="R54" s="361"/>
      <c r="S54" s="361"/>
      <c r="T54" s="361">
        <v>0</v>
      </c>
      <c r="U54" s="361">
        <v>0</v>
      </c>
      <c r="V54" s="361">
        <v>0</v>
      </c>
      <c r="W54" s="361">
        <v>0</v>
      </c>
      <c r="X54" s="361">
        <v>0</v>
      </c>
      <c r="Y54" s="369">
        <f t="shared" si="1"/>
        <v>0</v>
      </c>
      <c r="Z54" s="366"/>
      <c r="AA54" s="366"/>
      <c r="AB54" s="366"/>
      <c r="AC54" s="366"/>
      <c r="AD54" s="366"/>
      <c r="AE54" s="366"/>
      <c r="AF54" s="366"/>
      <c r="AG54" s="366"/>
      <c r="AH54" s="366"/>
      <c r="AI54" s="366"/>
      <c r="AJ54" s="366"/>
      <c r="AK54" s="366"/>
      <c r="AL54" s="366"/>
    </row>
    <row r="55" spans="1:38" s="364" customFormat="1" ht="12" customHeight="1">
      <c r="A55" s="374">
        <v>211015</v>
      </c>
      <c r="B55" s="365" t="s">
        <v>476</v>
      </c>
      <c r="C55" s="363">
        <f>-SUMIF(Clasificación!C:C,'CA EF'!A55,Clasificación!G:G)</f>
        <v>0</v>
      </c>
      <c r="D55" s="360">
        <v>0</v>
      </c>
      <c r="E55" s="360">
        <v>0</v>
      </c>
      <c r="F55" s="360">
        <v>0</v>
      </c>
      <c r="G55" s="360">
        <f t="shared" si="0"/>
        <v>0</v>
      </c>
      <c r="H55" s="360">
        <v>0</v>
      </c>
      <c r="I55" s="360">
        <v>0</v>
      </c>
      <c r="J55" s="360">
        <v>0</v>
      </c>
      <c r="K55" s="360">
        <v>0</v>
      </c>
      <c r="L55" s="360">
        <v>0</v>
      </c>
      <c r="M55" s="360">
        <v>0</v>
      </c>
      <c r="N55" s="360">
        <v>0</v>
      </c>
      <c r="O55" s="360">
        <v>0</v>
      </c>
      <c r="P55" s="360">
        <v>0</v>
      </c>
      <c r="Q55" s="360">
        <v>0</v>
      </c>
      <c r="R55" s="360">
        <v>0</v>
      </c>
      <c r="S55" s="360">
        <v>0</v>
      </c>
      <c r="T55" s="360">
        <v>0</v>
      </c>
      <c r="U55" s="360">
        <v>0</v>
      </c>
      <c r="V55" s="360">
        <v>0</v>
      </c>
      <c r="W55" s="360">
        <v>0</v>
      </c>
      <c r="X55" s="360">
        <v>0</v>
      </c>
      <c r="Y55" s="369">
        <f t="shared" si="1"/>
        <v>0</v>
      </c>
      <c r="Z55" s="366"/>
      <c r="AA55" s="366"/>
      <c r="AB55" s="366"/>
      <c r="AC55" s="366"/>
      <c r="AD55" s="366"/>
      <c r="AE55" s="366"/>
      <c r="AF55" s="366"/>
      <c r="AG55" s="366"/>
      <c r="AH55" s="366"/>
      <c r="AI55" s="366"/>
      <c r="AJ55" s="366"/>
      <c r="AK55" s="366"/>
      <c r="AL55" s="366"/>
    </row>
    <row r="56" spans="1:38" s="364" customFormat="1" ht="12" customHeight="1">
      <c r="A56" s="374">
        <v>2110151</v>
      </c>
      <c r="B56" s="365" t="s">
        <v>476</v>
      </c>
      <c r="C56" s="363">
        <f>-SUMIF(Clasificación!C:C,'CA EF'!A56,Clasificación!G:G)</f>
        <v>0</v>
      </c>
      <c r="D56" s="360">
        <v>0</v>
      </c>
      <c r="E56" s="360">
        <v>0</v>
      </c>
      <c r="F56" s="360">
        <v>0</v>
      </c>
      <c r="G56" s="360">
        <f t="shared" si="0"/>
        <v>0</v>
      </c>
      <c r="H56" s="360">
        <v>0</v>
      </c>
      <c r="I56" s="360">
        <v>0</v>
      </c>
      <c r="J56" s="360">
        <v>0</v>
      </c>
      <c r="K56" s="360">
        <v>0</v>
      </c>
      <c r="L56" s="360">
        <v>0</v>
      </c>
      <c r="M56" s="360">
        <v>0</v>
      </c>
      <c r="N56" s="360">
        <v>0</v>
      </c>
      <c r="O56" s="360">
        <v>0</v>
      </c>
      <c r="P56" s="360">
        <v>0</v>
      </c>
      <c r="Q56" s="360">
        <v>0</v>
      </c>
      <c r="R56" s="360">
        <v>0</v>
      </c>
      <c r="S56" s="360">
        <v>0</v>
      </c>
      <c r="T56" s="360">
        <v>0</v>
      </c>
      <c r="U56" s="360">
        <v>0</v>
      </c>
      <c r="V56" s="360">
        <v>0</v>
      </c>
      <c r="W56" s="360">
        <v>0</v>
      </c>
      <c r="X56" s="360">
        <v>0</v>
      </c>
      <c r="Y56" s="369">
        <f t="shared" si="1"/>
        <v>0</v>
      </c>
      <c r="Z56" s="366"/>
      <c r="AA56" s="366"/>
      <c r="AB56" s="366"/>
      <c r="AC56" s="366"/>
      <c r="AD56" s="366"/>
      <c r="AE56" s="366"/>
      <c r="AF56" s="366"/>
      <c r="AG56" s="366"/>
      <c r="AH56" s="366"/>
      <c r="AI56" s="366"/>
      <c r="AJ56" s="366"/>
      <c r="AK56" s="366"/>
      <c r="AL56" s="366"/>
    </row>
    <row r="57" spans="1:38" s="364" customFormat="1" ht="12" customHeight="1">
      <c r="A57" s="374">
        <v>21101511</v>
      </c>
      <c r="B57" s="365" t="s">
        <v>476</v>
      </c>
      <c r="C57" s="363">
        <f>-SUMIF(Clasificación!C:C,'CA EF'!A57,Clasificación!G:G)</f>
        <v>0</v>
      </c>
      <c r="D57" s="360">
        <v>0</v>
      </c>
      <c r="E57" s="360">
        <v>0</v>
      </c>
      <c r="F57" s="360">
        <v>0</v>
      </c>
      <c r="G57" s="360">
        <f t="shared" si="0"/>
        <v>0</v>
      </c>
      <c r="H57" s="360">
        <v>0</v>
      </c>
      <c r="I57" s="360">
        <v>0</v>
      </c>
      <c r="J57" s="360">
        <v>0</v>
      </c>
      <c r="K57" s="360">
        <v>0</v>
      </c>
      <c r="L57" s="360">
        <v>0</v>
      </c>
      <c r="M57" s="360">
        <v>0</v>
      </c>
      <c r="N57" s="360">
        <v>0</v>
      </c>
      <c r="O57" s="360">
        <v>0</v>
      </c>
      <c r="P57" s="360">
        <v>0</v>
      </c>
      <c r="Q57" s="360">
        <v>0</v>
      </c>
      <c r="R57" s="360">
        <v>0</v>
      </c>
      <c r="S57" s="360">
        <v>0</v>
      </c>
      <c r="T57" s="360">
        <v>0</v>
      </c>
      <c r="U57" s="360">
        <v>0</v>
      </c>
      <c r="V57" s="360">
        <v>0</v>
      </c>
      <c r="W57" s="360">
        <v>0</v>
      </c>
      <c r="X57" s="360">
        <v>0</v>
      </c>
      <c r="Y57" s="369">
        <f t="shared" si="1"/>
        <v>0</v>
      </c>
      <c r="Z57" s="366"/>
      <c r="AA57" s="366"/>
      <c r="AB57" s="366"/>
      <c r="AC57" s="366"/>
      <c r="AD57" s="366"/>
      <c r="AE57" s="366"/>
      <c r="AF57" s="366"/>
      <c r="AG57" s="366"/>
      <c r="AH57" s="366"/>
      <c r="AI57" s="366"/>
      <c r="AJ57" s="366"/>
      <c r="AK57" s="366"/>
      <c r="AL57" s="366"/>
    </row>
    <row r="58" spans="1:38" s="364" customFormat="1" ht="12" customHeight="1">
      <c r="A58" s="374">
        <v>2110151101</v>
      </c>
      <c r="B58" s="365" t="s">
        <v>477</v>
      </c>
      <c r="C58" s="363">
        <f>-SUMIF(Clasificación!C:C,'CA EF'!A58,Clasificación!G:G)</f>
        <v>-1327200</v>
      </c>
      <c r="D58" s="360">
        <v>0</v>
      </c>
      <c r="E58" s="360">
        <v>0</v>
      </c>
      <c r="F58" s="360">
        <v>-1327200</v>
      </c>
      <c r="G58" s="360">
        <f t="shared" si="0"/>
        <v>0</v>
      </c>
      <c r="H58" s="360">
        <v>0</v>
      </c>
      <c r="I58" s="360">
        <v>0</v>
      </c>
      <c r="J58" s="360">
        <v>0</v>
      </c>
      <c r="K58" s="360">
        <v>0</v>
      </c>
      <c r="L58" s="360">
        <v>0</v>
      </c>
      <c r="M58" s="360">
        <v>0</v>
      </c>
      <c r="N58" s="360">
        <v>0</v>
      </c>
      <c r="O58" s="360">
        <v>0</v>
      </c>
      <c r="P58" s="360">
        <v>0</v>
      </c>
      <c r="Q58" s="360">
        <v>0</v>
      </c>
      <c r="R58" s="360">
        <v>0</v>
      </c>
      <c r="S58" s="360">
        <v>0</v>
      </c>
      <c r="T58" s="360">
        <v>0</v>
      </c>
      <c r="U58" s="360">
        <v>0</v>
      </c>
      <c r="V58" s="360">
        <v>0</v>
      </c>
      <c r="W58" s="360">
        <v>0</v>
      </c>
      <c r="X58" s="360">
        <v>0</v>
      </c>
      <c r="Y58" s="369">
        <f t="shared" si="1"/>
        <v>0</v>
      </c>
      <c r="Z58" s="366"/>
      <c r="AA58" s="366"/>
      <c r="AB58" s="366"/>
      <c r="AC58" s="366"/>
      <c r="AD58" s="366"/>
      <c r="AE58" s="366"/>
      <c r="AF58" s="366"/>
      <c r="AG58" s="366"/>
      <c r="AH58" s="366"/>
      <c r="AI58" s="366"/>
      <c r="AJ58" s="366"/>
      <c r="AK58" s="366"/>
      <c r="AL58" s="366"/>
    </row>
    <row r="59" spans="1:38" s="364" customFormat="1" ht="12" customHeight="1">
      <c r="A59" s="374">
        <v>2110151103</v>
      </c>
      <c r="B59" s="365" t="s">
        <v>478</v>
      </c>
      <c r="C59" s="363">
        <f>-SUMIF(Clasificación!C:C,'CA EF'!A59,Clasificación!G:G)</f>
        <v>-42004708</v>
      </c>
      <c r="D59" s="360">
        <v>0</v>
      </c>
      <c r="E59" s="360">
        <v>0</v>
      </c>
      <c r="F59" s="360">
        <v>0</v>
      </c>
      <c r="G59" s="360">
        <f t="shared" si="0"/>
        <v>-42004708</v>
      </c>
      <c r="H59" s="361">
        <v>0</v>
      </c>
      <c r="I59" s="361">
        <v>0</v>
      </c>
      <c r="J59" s="361">
        <v>0</v>
      </c>
      <c r="K59" s="361"/>
      <c r="L59" s="361">
        <v>0</v>
      </c>
      <c r="M59" s="361">
        <f>-G59</f>
        <v>42004708</v>
      </c>
      <c r="N59" s="361">
        <v>0</v>
      </c>
      <c r="O59" s="361"/>
      <c r="P59" s="361"/>
      <c r="Q59" s="361"/>
      <c r="R59" s="361"/>
      <c r="S59" s="361"/>
      <c r="T59" s="361">
        <v>0</v>
      </c>
      <c r="U59" s="361">
        <v>0</v>
      </c>
      <c r="V59" s="361">
        <v>0</v>
      </c>
      <c r="W59" s="361">
        <v>0</v>
      </c>
      <c r="X59" s="361">
        <v>0</v>
      </c>
      <c r="Y59" s="369">
        <f t="shared" si="1"/>
        <v>0</v>
      </c>
      <c r="Z59" s="366"/>
      <c r="AA59" s="366"/>
      <c r="AB59" s="366"/>
      <c r="AC59" s="366"/>
      <c r="AD59" s="366"/>
      <c r="AE59" s="366"/>
      <c r="AF59" s="366"/>
      <c r="AG59" s="366"/>
      <c r="AH59" s="366"/>
      <c r="AI59" s="366"/>
      <c r="AJ59" s="366"/>
      <c r="AK59" s="366"/>
      <c r="AL59" s="366"/>
    </row>
    <row r="60" spans="1:38" s="364" customFormat="1" ht="12" customHeight="1">
      <c r="A60" s="374">
        <v>214</v>
      </c>
      <c r="B60" s="365" t="s">
        <v>315</v>
      </c>
      <c r="C60" s="363">
        <f>-SUMIF(Clasificación!C:C,'CA EF'!A60,Clasificación!G:G)</f>
        <v>0</v>
      </c>
      <c r="D60" s="360">
        <v>0</v>
      </c>
      <c r="E60" s="360">
        <v>0</v>
      </c>
      <c r="F60" s="360">
        <v>0</v>
      </c>
      <c r="G60" s="360">
        <f t="shared" si="0"/>
        <v>0</v>
      </c>
      <c r="H60" s="360">
        <v>0</v>
      </c>
      <c r="I60" s="360">
        <v>0</v>
      </c>
      <c r="J60" s="360">
        <v>0</v>
      </c>
      <c r="K60" s="360">
        <v>0</v>
      </c>
      <c r="L60" s="360">
        <v>0</v>
      </c>
      <c r="M60" s="360">
        <v>0</v>
      </c>
      <c r="N60" s="360">
        <v>0</v>
      </c>
      <c r="O60" s="360">
        <v>0</v>
      </c>
      <c r="P60" s="360">
        <v>0</v>
      </c>
      <c r="Q60" s="360">
        <v>0</v>
      </c>
      <c r="R60" s="360">
        <v>0</v>
      </c>
      <c r="S60" s="360">
        <v>0</v>
      </c>
      <c r="T60" s="360">
        <v>0</v>
      </c>
      <c r="U60" s="360">
        <v>0</v>
      </c>
      <c r="V60" s="360">
        <v>0</v>
      </c>
      <c r="W60" s="360">
        <v>0</v>
      </c>
      <c r="X60" s="360">
        <v>0</v>
      </c>
      <c r="Y60" s="369">
        <f t="shared" si="1"/>
        <v>0</v>
      </c>
      <c r="Z60" s="366"/>
      <c r="AA60" s="366"/>
      <c r="AB60" s="366"/>
      <c r="AC60" s="366"/>
      <c r="AD60" s="366"/>
      <c r="AE60" s="366"/>
      <c r="AF60" s="366"/>
      <c r="AG60" s="366"/>
      <c r="AH60" s="366"/>
      <c r="AI60" s="366"/>
      <c r="AJ60" s="366"/>
      <c r="AK60" s="366"/>
      <c r="AL60" s="366"/>
    </row>
    <row r="61" spans="1:38" s="364" customFormat="1" ht="12" customHeight="1">
      <c r="A61" s="374">
        <v>21401</v>
      </c>
      <c r="B61" s="368" t="s">
        <v>479</v>
      </c>
      <c r="C61" s="363">
        <f>-SUMIF(Clasificación!C:C,'CA EF'!A61,Clasificación!G:G)</f>
        <v>0</v>
      </c>
      <c r="D61" s="360">
        <v>0</v>
      </c>
      <c r="E61" s="360">
        <v>0</v>
      </c>
      <c r="F61" s="360">
        <v>0</v>
      </c>
      <c r="G61" s="360">
        <f t="shared" si="0"/>
        <v>0</v>
      </c>
      <c r="H61" s="360">
        <v>0</v>
      </c>
      <c r="I61" s="360">
        <v>0</v>
      </c>
      <c r="J61" s="360">
        <v>0</v>
      </c>
      <c r="K61" s="360">
        <v>0</v>
      </c>
      <c r="L61" s="360">
        <v>0</v>
      </c>
      <c r="M61" s="360">
        <v>0</v>
      </c>
      <c r="N61" s="360">
        <v>0</v>
      </c>
      <c r="O61" s="360">
        <v>0</v>
      </c>
      <c r="P61" s="360">
        <v>0</v>
      </c>
      <c r="Q61" s="360">
        <v>0</v>
      </c>
      <c r="R61" s="360">
        <v>0</v>
      </c>
      <c r="S61" s="360">
        <v>0</v>
      </c>
      <c r="T61" s="360">
        <v>0</v>
      </c>
      <c r="U61" s="360">
        <v>0</v>
      </c>
      <c r="V61" s="360">
        <v>0</v>
      </c>
      <c r="W61" s="360">
        <v>0</v>
      </c>
      <c r="X61" s="360">
        <v>0</v>
      </c>
      <c r="Y61" s="369">
        <f t="shared" si="1"/>
        <v>0</v>
      </c>
      <c r="Z61" s="366"/>
      <c r="AA61" s="366"/>
      <c r="AB61" s="366"/>
      <c r="AC61" s="366"/>
      <c r="AD61" s="366"/>
      <c r="AE61" s="366"/>
      <c r="AF61" s="366"/>
      <c r="AG61" s="366"/>
      <c r="AH61" s="366"/>
      <c r="AI61" s="366"/>
      <c r="AJ61" s="366"/>
      <c r="AK61" s="366"/>
      <c r="AL61" s="366"/>
    </row>
    <row r="62" spans="1:38" s="364" customFormat="1" ht="12" customHeight="1">
      <c r="A62" s="374">
        <v>214011</v>
      </c>
      <c r="B62" s="368" t="s">
        <v>479</v>
      </c>
      <c r="C62" s="363">
        <f>-SUMIF(Clasificación!C:C,'CA EF'!A62,Clasificación!G:G)</f>
        <v>0</v>
      </c>
      <c r="D62" s="360">
        <v>0</v>
      </c>
      <c r="E62" s="360">
        <v>0</v>
      </c>
      <c r="F62" s="360">
        <v>0</v>
      </c>
      <c r="G62" s="360">
        <f t="shared" si="0"/>
        <v>0</v>
      </c>
      <c r="H62" s="360">
        <v>0</v>
      </c>
      <c r="I62" s="360">
        <v>0</v>
      </c>
      <c r="J62" s="360">
        <v>0</v>
      </c>
      <c r="K62" s="360">
        <v>0</v>
      </c>
      <c r="L62" s="360">
        <v>0</v>
      </c>
      <c r="M62" s="360">
        <v>0</v>
      </c>
      <c r="N62" s="360">
        <v>0</v>
      </c>
      <c r="O62" s="360">
        <v>0</v>
      </c>
      <c r="P62" s="360">
        <v>0</v>
      </c>
      <c r="Q62" s="360">
        <v>0</v>
      </c>
      <c r="R62" s="360">
        <v>0</v>
      </c>
      <c r="S62" s="360">
        <v>0</v>
      </c>
      <c r="T62" s="360">
        <v>0</v>
      </c>
      <c r="U62" s="360">
        <v>0</v>
      </c>
      <c r="V62" s="360">
        <v>0</v>
      </c>
      <c r="W62" s="360">
        <v>0</v>
      </c>
      <c r="X62" s="360">
        <v>0</v>
      </c>
      <c r="Y62" s="369">
        <f t="shared" si="1"/>
        <v>0</v>
      </c>
      <c r="Z62" s="366"/>
      <c r="AA62" s="366"/>
      <c r="AB62" s="366"/>
      <c r="AC62" s="366"/>
      <c r="AD62" s="366"/>
      <c r="AE62" s="366"/>
      <c r="AF62" s="366"/>
      <c r="AG62" s="366"/>
      <c r="AH62" s="366"/>
      <c r="AI62" s="366"/>
      <c r="AJ62" s="366"/>
      <c r="AK62" s="366"/>
      <c r="AL62" s="366"/>
    </row>
    <row r="63" spans="1:38" s="364" customFormat="1" ht="12" customHeight="1">
      <c r="A63" s="374">
        <v>2140111</v>
      </c>
      <c r="B63" s="368" t="s">
        <v>479</v>
      </c>
      <c r="C63" s="363">
        <f>-SUMIF(Clasificación!C:C,'CA EF'!A63,Clasificación!G:G)</f>
        <v>0</v>
      </c>
      <c r="D63" s="360">
        <v>0</v>
      </c>
      <c r="E63" s="360">
        <v>0</v>
      </c>
      <c r="F63" s="360">
        <v>0</v>
      </c>
      <c r="G63" s="360">
        <f t="shared" si="0"/>
        <v>0</v>
      </c>
      <c r="H63" s="360">
        <v>0</v>
      </c>
      <c r="I63" s="360">
        <v>0</v>
      </c>
      <c r="J63" s="360">
        <v>0</v>
      </c>
      <c r="K63" s="360">
        <v>0</v>
      </c>
      <c r="L63" s="360">
        <v>0</v>
      </c>
      <c r="M63" s="360">
        <v>0</v>
      </c>
      <c r="N63" s="360">
        <v>0</v>
      </c>
      <c r="O63" s="360">
        <v>0</v>
      </c>
      <c r="P63" s="360">
        <v>0</v>
      </c>
      <c r="Q63" s="360">
        <v>0</v>
      </c>
      <c r="R63" s="360">
        <v>0</v>
      </c>
      <c r="S63" s="360">
        <v>0</v>
      </c>
      <c r="T63" s="360">
        <v>0</v>
      </c>
      <c r="U63" s="360">
        <v>0</v>
      </c>
      <c r="V63" s="360">
        <v>0</v>
      </c>
      <c r="W63" s="360">
        <v>0</v>
      </c>
      <c r="X63" s="360">
        <v>0</v>
      </c>
      <c r="Y63" s="369">
        <f t="shared" si="1"/>
        <v>0</v>
      </c>
      <c r="Z63" s="366"/>
      <c r="AA63" s="366"/>
      <c r="AB63" s="366"/>
      <c r="AC63" s="366"/>
      <c r="AD63" s="366"/>
      <c r="AE63" s="366"/>
      <c r="AF63" s="366"/>
      <c r="AG63" s="366"/>
      <c r="AH63" s="366"/>
      <c r="AI63" s="366"/>
      <c r="AJ63" s="366"/>
      <c r="AK63" s="366"/>
      <c r="AL63" s="366"/>
    </row>
    <row r="64" spans="1:38" s="364" customFormat="1" ht="12" customHeight="1">
      <c r="A64" s="374">
        <v>21401111</v>
      </c>
      <c r="B64" s="368" t="s">
        <v>480</v>
      </c>
      <c r="C64" s="363">
        <f>-SUMIF(Clasificación!C:C,'CA EF'!A64,Clasificación!G:G)</f>
        <v>0</v>
      </c>
      <c r="D64" s="360">
        <v>0</v>
      </c>
      <c r="E64" s="360">
        <v>0</v>
      </c>
      <c r="F64" s="360">
        <v>0</v>
      </c>
      <c r="G64" s="360">
        <f t="shared" si="0"/>
        <v>0</v>
      </c>
      <c r="H64" s="360">
        <v>0</v>
      </c>
      <c r="I64" s="360">
        <v>0</v>
      </c>
      <c r="J64" s="360">
        <v>0</v>
      </c>
      <c r="K64" s="360">
        <v>0</v>
      </c>
      <c r="L64" s="360">
        <v>0</v>
      </c>
      <c r="M64" s="360">
        <v>0</v>
      </c>
      <c r="N64" s="360">
        <v>0</v>
      </c>
      <c r="O64" s="360">
        <v>0</v>
      </c>
      <c r="P64" s="360">
        <v>0</v>
      </c>
      <c r="Q64" s="360">
        <v>0</v>
      </c>
      <c r="R64" s="360">
        <v>0</v>
      </c>
      <c r="S64" s="360">
        <v>0</v>
      </c>
      <c r="T64" s="360">
        <v>0</v>
      </c>
      <c r="U64" s="360">
        <v>0</v>
      </c>
      <c r="V64" s="360">
        <v>0</v>
      </c>
      <c r="W64" s="360">
        <v>0</v>
      </c>
      <c r="X64" s="360">
        <v>0</v>
      </c>
      <c r="Y64" s="369">
        <f t="shared" si="1"/>
        <v>0</v>
      </c>
      <c r="Z64" s="366"/>
      <c r="AA64" s="366"/>
      <c r="AB64" s="366"/>
      <c r="AC64" s="366"/>
      <c r="AD64" s="366"/>
      <c r="AE64" s="366"/>
      <c r="AF64" s="366"/>
      <c r="AG64" s="366"/>
      <c r="AH64" s="366"/>
      <c r="AI64" s="366"/>
      <c r="AJ64" s="366"/>
      <c r="AK64" s="366"/>
      <c r="AL64" s="366"/>
    </row>
    <row r="65" spans="1:38" s="364" customFormat="1" ht="12" customHeight="1">
      <c r="A65" s="374">
        <v>2140111101</v>
      </c>
      <c r="B65" s="368" t="s">
        <v>316</v>
      </c>
      <c r="C65" s="363">
        <f>-SUMIF(Clasificación!C:C,'CA EF'!A65,Clasificación!G:G)</f>
        <v>-12602660</v>
      </c>
      <c r="D65" s="360">
        <v>0</v>
      </c>
      <c r="E65" s="360">
        <v>0</v>
      </c>
      <c r="F65" s="360">
        <v>0</v>
      </c>
      <c r="G65" s="360">
        <f t="shared" si="0"/>
        <v>-12602660</v>
      </c>
      <c r="H65" s="360">
        <v>0</v>
      </c>
      <c r="I65" s="361">
        <v>0</v>
      </c>
      <c r="J65" s="361">
        <v>0</v>
      </c>
      <c r="K65" s="360">
        <v>0</v>
      </c>
      <c r="L65" s="361">
        <v>0</v>
      </c>
      <c r="M65" s="361">
        <f>-G65</f>
        <v>12602660</v>
      </c>
      <c r="N65" s="361">
        <v>0</v>
      </c>
      <c r="O65" s="361"/>
      <c r="P65" s="361"/>
      <c r="Q65" s="361"/>
      <c r="R65" s="361"/>
      <c r="S65" s="361"/>
      <c r="T65" s="361">
        <v>0</v>
      </c>
      <c r="U65" s="361">
        <v>0</v>
      </c>
      <c r="V65" s="361">
        <v>0</v>
      </c>
      <c r="W65" s="361">
        <v>0</v>
      </c>
      <c r="X65" s="361">
        <v>0</v>
      </c>
      <c r="Y65" s="369">
        <f t="shared" si="1"/>
        <v>0</v>
      </c>
      <c r="Z65" s="366"/>
      <c r="AA65" s="366"/>
      <c r="AB65" s="366"/>
      <c r="AC65" s="366"/>
      <c r="AD65" s="366"/>
      <c r="AE65" s="366"/>
      <c r="AF65" s="366"/>
      <c r="AG65" s="366"/>
      <c r="AH65" s="366"/>
      <c r="AI65" s="366"/>
      <c r="AJ65" s="366"/>
      <c r="AK65" s="366"/>
      <c r="AL65" s="366"/>
    </row>
    <row r="66" spans="1:38" s="364" customFormat="1" ht="12" customHeight="1">
      <c r="A66" s="374">
        <v>2140111103</v>
      </c>
      <c r="B66" s="368" t="s">
        <v>481</v>
      </c>
      <c r="C66" s="363">
        <f>-SUMIF(Clasificación!C:C,'CA EF'!A66,Clasificación!G:G)</f>
        <v>-10934157</v>
      </c>
      <c r="D66" s="360">
        <v>0</v>
      </c>
      <c r="E66" s="360">
        <v>0</v>
      </c>
      <c r="F66" s="360">
        <v>-7905000</v>
      </c>
      <c r="G66" s="360">
        <f t="shared" si="0"/>
        <v>-3029157</v>
      </c>
      <c r="H66" s="360">
        <v>0</v>
      </c>
      <c r="I66" s="361">
        <v>0</v>
      </c>
      <c r="J66" s="361">
        <v>0</v>
      </c>
      <c r="K66" s="360">
        <v>0</v>
      </c>
      <c r="L66" s="361">
        <v>0</v>
      </c>
      <c r="M66" s="361">
        <f>-G66</f>
        <v>3029157</v>
      </c>
      <c r="N66" s="361">
        <v>0</v>
      </c>
      <c r="O66" s="361"/>
      <c r="P66" s="361"/>
      <c r="Q66" s="361"/>
      <c r="R66" s="361"/>
      <c r="S66" s="361"/>
      <c r="T66" s="361">
        <v>0</v>
      </c>
      <c r="U66" s="361">
        <v>0</v>
      </c>
      <c r="V66" s="361">
        <v>0</v>
      </c>
      <c r="W66" s="361">
        <v>0</v>
      </c>
      <c r="X66" s="361">
        <v>0</v>
      </c>
      <c r="Y66" s="369">
        <f t="shared" si="1"/>
        <v>0</v>
      </c>
      <c r="Z66" s="366"/>
      <c r="AA66" s="366"/>
      <c r="AB66" s="366"/>
      <c r="AC66" s="366"/>
      <c r="AD66" s="366"/>
      <c r="AE66" s="366"/>
      <c r="AF66" s="366"/>
      <c r="AG66" s="366"/>
      <c r="AH66" s="366"/>
      <c r="AI66" s="366"/>
      <c r="AJ66" s="366"/>
      <c r="AK66" s="366"/>
      <c r="AL66" s="366"/>
    </row>
    <row r="67" spans="1:38" s="364" customFormat="1" ht="12" customHeight="1">
      <c r="A67" s="374">
        <v>2140111105</v>
      </c>
      <c r="B67" s="365" t="s">
        <v>482</v>
      </c>
      <c r="C67" s="363">
        <f>-SUMIF(Clasificación!C:C,'CA EF'!A67,Clasificación!G:G)</f>
        <v>-9975222</v>
      </c>
      <c r="D67" s="360">
        <v>0</v>
      </c>
      <c r="E67" s="360">
        <v>0</v>
      </c>
      <c r="F67" s="360">
        <v>0</v>
      </c>
      <c r="G67" s="360">
        <f t="shared" si="0"/>
        <v>-9975222</v>
      </c>
      <c r="H67" s="361">
        <v>0</v>
      </c>
      <c r="I67" s="361">
        <v>0</v>
      </c>
      <c r="J67" s="361">
        <f>-G67</f>
        <v>9975222</v>
      </c>
      <c r="K67" s="361">
        <v>0</v>
      </c>
      <c r="L67" s="361">
        <v>0</v>
      </c>
      <c r="M67" s="361">
        <v>0</v>
      </c>
      <c r="N67" s="361">
        <v>0</v>
      </c>
      <c r="O67" s="361"/>
      <c r="P67" s="361"/>
      <c r="Q67" s="361"/>
      <c r="R67" s="361"/>
      <c r="S67" s="361"/>
      <c r="T67" s="361">
        <v>0</v>
      </c>
      <c r="U67" s="361">
        <v>0</v>
      </c>
      <c r="V67" s="361">
        <v>0</v>
      </c>
      <c r="W67" s="361">
        <v>0</v>
      </c>
      <c r="X67" s="361">
        <v>0</v>
      </c>
      <c r="Y67" s="369">
        <f t="shared" si="1"/>
        <v>0</v>
      </c>
      <c r="Z67" s="366"/>
      <c r="AA67" s="366"/>
      <c r="AB67" s="366"/>
      <c r="AC67" s="366"/>
      <c r="AD67" s="366"/>
      <c r="AE67" s="366"/>
      <c r="AF67" s="366"/>
      <c r="AG67" s="366"/>
      <c r="AH67" s="366"/>
      <c r="AI67" s="366"/>
      <c r="AJ67" s="366"/>
      <c r="AK67" s="366"/>
      <c r="AL67" s="366"/>
    </row>
    <row r="68" spans="1:38" s="364" customFormat="1" ht="12" customHeight="1">
      <c r="A68" s="374">
        <v>2140111111</v>
      </c>
      <c r="B68" s="365" t="s">
        <v>483</v>
      </c>
      <c r="C68" s="363">
        <f>-SUMIF(Clasificación!C:C,'CA EF'!A68,Clasificación!G:G)</f>
        <v>-9965697</v>
      </c>
      <c r="D68" s="360">
        <v>0</v>
      </c>
      <c r="E68" s="360">
        <v>0</v>
      </c>
      <c r="F68" s="360">
        <v>-7749999</v>
      </c>
      <c r="G68" s="360">
        <f t="shared" ref="G68:G131" si="2">+C68-F68+D68-E68</f>
        <v>-2215698</v>
      </c>
      <c r="H68" s="361">
        <v>0</v>
      </c>
      <c r="I68" s="361">
        <v>0</v>
      </c>
      <c r="J68" s="361">
        <f>-G68</f>
        <v>2215698</v>
      </c>
      <c r="K68" s="361">
        <v>0</v>
      </c>
      <c r="L68" s="361">
        <v>0</v>
      </c>
      <c r="M68" s="361">
        <v>0</v>
      </c>
      <c r="N68" s="361">
        <v>0</v>
      </c>
      <c r="O68" s="361"/>
      <c r="P68" s="361"/>
      <c r="Q68" s="361"/>
      <c r="R68" s="361"/>
      <c r="S68" s="361"/>
      <c r="T68" s="361">
        <v>0</v>
      </c>
      <c r="U68" s="361">
        <v>0</v>
      </c>
      <c r="V68" s="361">
        <v>0</v>
      </c>
      <c r="W68" s="361">
        <v>0</v>
      </c>
      <c r="X68" s="361">
        <v>0</v>
      </c>
      <c r="Y68" s="369">
        <f t="shared" ref="Y68:Y131" si="3">SUM(G68:X68)</f>
        <v>0</v>
      </c>
      <c r="Z68" s="366"/>
      <c r="AA68" s="366"/>
      <c r="AB68" s="366"/>
      <c r="AC68" s="366"/>
      <c r="AD68" s="366"/>
      <c r="AE68" s="366"/>
      <c r="AF68" s="366"/>
      <c r="AG68" s="366"/>
      <c r="AH68" s="366"/>
      <c r="AI68" s="366"/>
      <c r="AJ68" s="366"/>
      <c r="AK68" s="366"/>
      <c r="AL68" s="366"/>
    </row>
    <row r="69" spans="1:38" s="364" customFormat="1" ht="12" customHeight="1">
      <c r="A69" s="374">
        <v>2140111112</v>
      </c>
      <c r="B69" s="365" t="s">
        <v>484</v>
      </c>
      <c r="C69" s="363">
        <f>-SUMIF(Clasificación!C:C,'CA EF'!A69,Clasificación!G:G)</f>
        <v>-8857850</v>
      </c>
      <c r="D69" s="360">
        <v>0</v>
      </c>
      <c r="E69" s="360">
        <v>0</v>
      </c>
      <c r="F69" s="360">
        <v>-3875000</v>
      </c>
      <c r="G69" s="360">
        <f t="shared" si="2"/>
        <v>-4982850</v>
      </c>
      <c r="H69" s="361">
        <v>0</v>
      </c>
      <c r="I69" s="361">
        <v>0</v>
      </c>
      <c r="J69" s="361">
        <f>-G69</f>
        <v>4982850</v>
      </c>
      <c r="K69" s="361">
        <v>0</v>
      </c>
      <c r="L69" s="361">
        <v>0</v>
      </c>
      <c r="M69" s="361">
        <v>0</v>
      </c>
      <c r="N69" s="361">
        <v>0</v>
      </c>
      <c r="O69" s="361"/>
      <c r="P69" s="361"/>
      <c r="Q69" s="361"/>
      <c r="R69" s="361"/>
      <c r="S69" s="361"/>
      <c r="T69" s="361">
        <v>0</v>
      </c>
      <c r="U69" s="361">
        <v>0</v>
      </c>
      <c r="V69" s="361">
        <v>0</v>
      </c>
      <c r="W69" s="361">
        <v>0</v>
      </c>
      <c r="X69" s="361">
        <v>0</v>
      </c>
      <c r="Y69" s="369">
        <f t="shared" si="3"/>
        <v>0</v>
      </c>
      <c r="Z69" s="366"/>
      <c r="AA69" s="366"/>
      <c r="AB69" s="366"/>
      <c r="AC69" s="366"/>
      <c r="AD69" s="366"/>
      <c r="AE69" s="366"/>
      <c r="AF69" s="366"/>
      <c r="AG69" s="366"/>
      <c r="AH69" s="366"/>
      <c r="AI69" s="366"/>
      <c r="AJ69" s="366"/>
      <c r="AK69" s="366"/>
      <c r="AL69" s="366"/>
    </row>
    <row r="70" spans="1:38" s="364" customFormat="1" ht="12" customHeight="1">
      <c r="A70" s="374">
        <v>21402</v>
      </c>
      <c r="B70" s="365" t="s">
        <v>485</v>
      </c>
      <c r="C70" s="363">
        <f>-SUMIF(Clasificación!C:C,'CA EF'!A70,Clasificación!G:G)</f>
        <v>0</v>
      </c>
      <c r="D70" s="360">
        <v>0</v>
      </c>
      <c r="E70" s="360">
        <v>0</v>
      </c>
      <c r="F70" s="360">
        <v>0</v>
      </c>
      <c r="G70" s="360">
        <f t="shared" si="2"/>
        <v>0</v>
      </c>
      <c r="H70" s="360">
        <v>0</v>
      </c>
      <c r="I70" s="360">
        <v>0</v>
      </c>
      <c r="J70" s="360">
        <v>0</v>
      </c>
      <c r="K70" s="360">
        <v>0</v>
      </c>
      <c r="L70" s="360">
        <v>0</v>
      </c>
      <c r="M70" s="360">
        <v>0</v>
      </c>
      <c r="N70" s="360">
        <v>0</v>
      </c>
      <c r="O70" s="360">
        <v>0</v>
      </c>
      <c r="P70" s="360">
        <v>0</v>
      </c>
      <c r="Q70" s="360">
        <v>0</v>
      </c>
      <c r="R70" s="360">
        <v>0</v>
      </c>
      <c r="S70" s="360">
        <v>0</v>
      </c>
      <c r="T70" s="360">
        <v>0</v>
      </c>
      <c r="U70" s="360">
        <v>0</v>
      </c>
      <c r="V70" s="360">
        <v>0</v>
      </c>
      <c r="W70" s="360">
        <v>0</v>
      </c>
      <c r="X70" s="360">
        <v>0</v>
      </c>
      <c r="Y70" s="369">
        <f t="shared" si="3"/>
        <v>0</v>
      </c>
      <c r="Z70" s="366"/>
      <c r="AA70" s="366"/>
      <c r="AB70" s="366"/>
      <c r="AC70" s="366"/>
      <c r="AD70" s="366"/>
      <c r="AE70" s="366"/>
      <c r="AF70" s="366"/>
      <c r="AG70" s="366"/>
      <c r="AH70" s="366"/>
      <c r="AI70" s="366"/>
      <c r="AJ70" s="366"/>
      <c r="AK70" s="366"/>
      <c r="AL70" s="366"/>
    </row>
    <row r="71" spans="1:38" s="364" customFormat="1" ht="12" customHeight="1">
      <c r="A71" s="374">
        <v>214021</v>
      </c>
      <c r="B71" s="365" t="s">
        <v>485</v>
      </c>
      <c r="C71" s="363">
        <f>-SUMIF(Clasificación!C:C,'CA EF'!A71,Clasificación!G:G)</f>
        <v>0</v>
      </c>
      <c r="D71" s="360">
        <v>0</v>
      </c>
      <c r="E71" s="360">
        <v>0</v>
      </c>
      <c r="F71" s="360">
        <v>0</v>
      </c>
      <c r="G71" s="360">
        <f t="shared" si="2"/>
        <v>0</v>
      </c>
      <c r="H71" s="360">
        <v>0</v>
      </c>
      <c r="I71" s="360">
        <v>0</v>
      </c>
      <c r="J71" s="360">
        <v>0</v>
      </c>
      <c r="K71" s="360">
        <v>0</v>
      </c>
      <c r="L71" s="360">
        <v>0</v>
      </c>
      <c r="M71" s="360">
        <v>0</v>
      </c>
      <c r="N71" s="360">
        <v>0</v>
      </c>
      <c r="O71" s="360">
        <v>0</v>
      </c>
      <c r="P71" s="360">
        <v>0</v>
      </c>
      <c r="Q71" s="360">
        <v>0</v>
      </c>
      <c r="R71" s="360">
        <v>0</v>
      </c>
      <c r="S71" s="360">
        <v>0</v>
      </c>
      <c r="T71" s="360">
        <v>0</v>
      </c>
      <c r="U71" s="360">
        <v>0</v>
      </c>
      <c r="V71" s="360">
        <v>0</v>
      </c>
      <c r="W71" s="360">
        <v>0</v>
      </c>
      <c r="X71" s="360">
        <v>0</v>
      </c>
      <c r="Y71" s="369">
        <f t="shared" si="3"/>
        <v>0</v>
      </c>
      <c r="Z71" s="366"/>
      <c r="AA71" s="366"/>
      <c r="AB71" s="366"/>
      <c r="AC71" s="366"/>
      <c r="AD71" s="366"/>
      <c r="AE71" s="366"/>
      <c r="AF71" s="366"/>
      <c r="AG71" s="366"/>
      <c r="AH71" s="366"/>
      <c r="AI71" s="366"/>
      <c r="AJ71" s="366"/>
      <c r="AK71" s="366"/>
      <c r="AL71" s="366"/>
    </row>
    <row r="72" spans="1:38" s="364" customFormat="1" ht="12" customHeight="1">
      <c r="A72" s="374">
        <v>2140211</v>
      </c>
      <c r="B72" s="365" t="s">
        <v>485</v>
      </c>
      <c r="C72" s="363">
        <f>-SUMIF(Clasificación!C:C,'CA EF'!A72,Clasificación!G:G)</f>
        <v>0</v>
      </c>
      <c r="D72" s="360">
        <v>0</v>
      </c>
      <c r="E72" s="360">
        <v>0</v>
      </c>
      <c r="F72" s="360">
        <v>0</v>
      </c>
      <c r="G72" s="360">
        <f t="shared" si="2"/>
        <v>0</v>
      </c>
      <c r="H72" s="360">
        <v>0</v>
      </c>
      <c r="I72" s="360">
        <v>0</v>
      </c>
      <c r="J72" s="360">
        <v>0</v>
      </c>
      <c r="K72" s="360">
        <v>0</v>
      </c>
      <c r="L72" s="360">
        <v>0</v>
      </c>
      <c r="M72" s="360">
        <v>0</v>
      </c>
      <c r="N72" s="360">
        <v>0</v>
      </c>
      <c r="O72" s="360">
        <v>0</v>
      </c>
      <c r="P72" s="360">
        <v>0</v>
      </c>
      <c r="Q72" s="360">
        <v>0</v>
      </c>
      <c r="R72" s="360">
        <v>0</v>
      </c>
      <c r="S72" s="360">
        <v>0</v>
      </c>
      <c r="T72" s="360">
        <v>0</v>
      </c>
      <c r="U72" s="360">
        <v>0</v>
      </c>
      <c r="V72" s="360">
        <v>0</v>
      </c>
      <c r="W72" s="360">
        <v>0</v>
      </c>
      <c r="X72" s="360">
        <v>0</v>
      </c>
      <c r="Y72" s="369">
        <f t="shared" si="3"/>
        <v>0</v>
      </c>
      <c r="Z72" s="366"/>
      <c r="AA72" s="366"/>
      <c r="AB72" s="366"/>
      <c r="AC72" s="366"/>
      <c r="AD72" s="366"/>
      <c r="AE72" s="366"/>
      <c r="AF72" s="366"/>
      <c r="AG72" s="366"/>
      <c r="AH72" s="366"/>
      <c r="AI72" s="366"/>
      <c r="AJ72" s="366"/>
      <c r="AK72" s="366"/>
      <c r="AL72" s="366"/>
    </row>
    <row r="73" spans="1:38" s="364" customFormat="1" ht="12" customHeight="1">
      <c r="A73" s="374">
        <v>21402111</v>
      </c>
      <c r="B73" s="365" t="s">
        <v>485</v>
      </c>
      <c r="C73" s="363">
        <f>-SUMIF(Clasificación!C:C,'CA EF'!A73,Clasificación!G:G)</f>
        <v>0</v>
      </c>
      <c r="D73" s="360">
        <v>0</v>
      </c>
      <c r="E73" s="360">
        <v>0</v>
      </c>
      <c r="F73" s="360">
        <v>0</v>
      </c>
      <c r="G73" s="360">
        <f t="shared" si="2"/>
        <v>0</v>
      </c>
      <c r="H73" s="360">
        <v>0</v>
      </c>
      <c r="I73" s="360">
        <v>0</v>
      </c>
      <c r="J73" s="360">
        <v>0</v>
      </c>
      <c r="K73" s="360">
        <v>0</v>
      </c>
      <c r="L73" s="360">
        <v>0</v>
      </c>
      <c r="M73" s="360">
        <v>0</v>
      </c>
      <c r="N73" s="360">
        <v>0</v>
      </c>
      <c r="O73" s="360">
        <v>0</v>
      </c>
      <c r="P73" s="360">
        <v>0</v>
      </c>
      <c r="Q73" s="360">
        <v>0</v>
      </c>
      <c r="R73" s="360">
        <v>0</v>
      </c>
      <c r="S73" s="360">
        <v>0</v>
      </c>
      <c r="T73" s="360">
        <v>0</v>
      </c>
      <c r="U73" s="360">
        <v>0</v>
      </c>
      <c r="V73" s="360">
        <v>0</v>
      </c>
      <c r="W73" s="360">
        <v>0</v>
      </c>
      <c r="X73" s="360">
        <v>0</v>
      </c>
      <c r="Y73" s="369">
        <f t="shared" si="3"/>
        <v>0</v>
      </c>
      <c r="Z73" s="366"/>
      <c r="AA73" s="366"/>
      <c r="AB73" s="366"/>
      <c r="AC73" s="366"/>
      <c r="AD73" s="366"/>
      <c r="AE73" s="366"/>
      <c r="AF73" s="366"/>
      <c r="AG73" s="366"/>
      <c r="AH73" s="366"/>
      <c r="AI73" s="366"/>
      <c r="AJ73" s="366"/>
      <c r="AK73" s="366"/>
      <c r="AL73" s="366"/>
    </row>
    <row r="74" spans="1:38" s="364" customFormat="1" ht="12" customHeight="1">
      <c r="A74" s="374">
        <v>2140211105</v>
      </c>
      <c r="B74" s="365" t="s">
        <v>486</v>
      </c>
      <c r="C74" s="363">
        <f>-SUMIF(Clasificación!C:C,'CA EF'!A74,Clasificación!G:G)</f>
        <v>-13308672</v>
      </c>
      <c r="D74" s="360">
        <v>0</v>
      </c>
      <c r="E74" s="360">
        <v>0</v>
      </c>
      <c r="F74" s="360">
        <v>-10421334</v>
      </c>
      <c r="G74" s="360">
        <f t="shared" si="2"/>
        <v>-2887338</v>
      </c>
      <c r="H74" s="360">
        <v>0</v>
      </c>
      <c r="I74" s="360">
        <v>0</v>
      </c>
      <c r="J74" s="360">
        <v>0</v>
      </c>
      <c r="K74" s="360">
        <v>0</v>
      </c>
      <c r="L74" s="360">
        <v>0</v>
      </c>
      <c r="M74" s="361">
        <f>-G74</f>
        <v>2887338</v>
      </c>
      <c r="N74" s="360">
        <v>0</v>
      </c>
      <c r="O74" s="360"/>
      <c r="P74" s="360"/>
      <c r="Q74" s="360"/>
      <c r="R74" s="360"/>
      <c r="S74" s="360"/>
      <c r="T74" s="360">
        <v>0</v>
      </c>
      <c r="U74" s="360">
        <v>0</v>
      </c>
      <c r="V74" s="360">
        <v>0</v>
      </c>
      <c r="W74" s="360">
        <v>0</v>
      </c>
      <c r="X74" s="360">
        <v>0</v>
      </c>
      <c r="Y74" s="369">
        <f t="shared" si="3"/>
        <v>0</v>
      </c>
      <c r="Z74" s="366"/>
      <c r="AA74" s="366"/>
      <c r="AB74" s="366"/>
      <c r="AC74" s="366"/>
      <c r="AD74" s="366"/>
      <c r="AE74" s="366"/>
      <c r="AF74" s="366"/>
      <c r="AG74" s="366"/>
      <c r="AH74" s="366"/>
      <c r="AI74" s="366"/>
      <c r="AJ74" s="366"/>
      <c r="AK74" s="366"/>
      <c r="AL74" s="366"/>
    </row>
    <row r="75" spans="1:38" s="364" customFormat="1" ht="12" customHeight="1">
      <c r="A75" s="374">
        <v>2140211106</v>
      </c>
      <c r="B75" s="365" t="s">
        <v>487</v>
      </c>
      <c r="C75" s="363">
        <f>-SUMIF(Clasificación!C:C,'CA EF'!A75,Clasificación!G:G)</f>
        <v>-13613249</v>
      </c>
      <c r="D75" s="360">
        <v>0</v>
      </c>
      <c r="E75" s="360">
        <v>0</v>
      </c>
      <c r="F75" s="360">
        <v>-17184239</v>
      </c>
      <c r="G75" s="360">
        <f t="shared" si="2"/>
        <v>3570990</v>
      </c>
      <c r="H75" s="361">
        <v>0</v>
      </c>
      <c r="I75" s="361">
        <v>0</v>
      </c>
      <c r="J75" s="361">
        <v>0</v>
      </c>
      <c r="K75" s="361">
        <v>0</v>
      </c>
      <c r="L75" s="361">
        <v>0</v>
      </c>
      <c r="M75" s="361">
        <f>-G75</f>
        <v>-3570990</v>
      </c>
      <c r="N75" s="361">
        <v>0</v>
      </c>
      <c r="O75" s="361"/>
      <c r="P75" s="361"/>
      <c r="Q75" s="361"/>
      <c r="R75" s="361"/>
      <c r="S75" s="361"/>
      <c r="T75" s="361">
        <v>0</v>
      </c>
      <c r="U75" s="361">
        <v>0</v>
      </c>
      <c r="V75" s="361">
        <v>0</v>
      </c>
      <c r="W75" s="361">
        <v>0</v>
      </c>
      <c r="X75" s="361">
        <v>0</v>
      </c>
      <c r="Y75" s="369">
        <f t="shared" si="3"/>
        <v>0</v>
      </c>
      <c r="Z75" s="366"/>
      <c r="AA75" s="366"/>
      <c r="AB75" s="366"/>
      <c r="AC75" s="366"/>
      <c r="AD75" s="366"/>
      <c r="AE75" s="366"/>
      <c r="AF75" s="366"/>
      <c r="AG75" s="366"/>
      <c r="AH75" s="366"/>
      <c r="AI75" s="366"/>
      <c r="AJ75" s="366"/>
      <c r="AK75" s="366"/>
      <c r="AL75" s="366"/>
    </row>
    <row r="76" spans="1:38" s="364" customFormat="1" ht="12" customHeight="1">
      <c r="A76" s="374">
        <v>21403</v>
      </c>
      <c r="B76" s="365" t="s">
        <v>488</v>
      </c>
      <c r="C76" s="363">
        <f>-SUMIF(Clasificación!C:C,'CA EF'!A76,Clasificación!G:G)</f>
        <v>0</v>
      </c>
      <c r="D76" s="360">
        <v>0</v>
      </c>
      <c r="E76" s="360">
        <v>0</v>
      </c>
      <c r="F76" s="360">
        <v>0</v>
      </c>
      <c r="G76" s="360">
        <f t="shared" si="2"/>
        <v>0</v>
      </c>
      <c r="H76" s="360">
        <v>0</v>
      </c>
      <c r="I76" s="360">
        <v>0</v>
      </c>
      <c r="J76" s="360">
        <v>0</v>
      </c>
      <c r="K76" s="360">
        <v>0</v>
      </c>
      <c r="L76" s="360">
        <v>0</v>
      </c>
      <c r="M76" s="360">
        <v>0</v>
      </c>
      <c r="N76" s="360">
        <v>0</v>
      </c>
      <c r="O76" s="360">
        <v>0</v>
      </c>
      <c r="P76" s="360">
        <v>0</v>
      </c>
      <c r="Q76" s="360">
        <v>0</v>
      </c>
      <c r="R76" s="360">
        <v>0</v>
      </c>
      <c r="S76" s="360">
        <v>0</v>
      </c>
      <c r="T76" s="360">
        <v>0</v>
      </c>
      <c r="U76" s="360">
        <v>0</v>
      </c>
      <c r="V76" s="360">
        <v>0</v>
      </c>
      <c r="W76" s="360">
        <v>0</v>
      </c>
      <c r="X76" s="360">
        <v>0</v>
      </c>
      <c r="Y76" s="369">
        <f t="shared" si="3"/>
        <v>0</v>
      </c>
      <c r="Z76" s="366"/>
      <c r="AA76" s="366"/>
      <c r="AB76" s="366"/>
      <c r="AC76" s="366"/>
      <c r="AD76" s="366"/>
      <c r="AE76" s="366"/>
      <c r="AF76" s="366"/>
      <c r="AG76" s="366"/>
      <c r="AH76" s="366"/>
      <c r="AI76" s="366"/>
      <c r="AJ76" s="366"/>
      <c r="AK76" s="366"/>
      <c r="AL76" s="366"/>
    </row>
    <row r="77" spans="1:38" s="364" customFormat="1" ht="12" customHeight="1">
      <c r="A77" s="374">
        <v>214031</v>
      </c>
      <c r="B77" s="365" t="s">
        <v>489</v>
      </c>
      <c r="C77" s="363">
        <f>-SUMIF(Clasificación!C:C,'CA EF'!A77,Clasificación!G:G)</f>
        <v>0</v>
      </c>
      <c r="D77" s="360">
        <v>0</v>
      </c>
      <c r="E77" s="360">
        <v>0</v>
      </c>
      <c r="F77" s="360">
        <v>0</v>
      </c>
      <c r="G77" s="360">
        <f t="shared" si="2"/>
        <v>0</v>
      </c>
      <c r="H77" s="360">
        <v>0</v>
      </c>
      <c r="I77" s="360">
        <v>0</v>
      </c>
      <c r="J77" s="360">
        <v>0</v>
      </c>
      <c r="K77" s="360">
        <v>0</v>
      </c>
      <c r="L77" s="360">
        <v>0</v>
      </c>
      <c r="M77" s="360">
        <v>0</v>
      </c>
      <c r="N77" s="360">
        <v>0</v>
      </c>
      <c r="O77" s="360">
        <v>0</v>
      </c>
      <c r="P77" s="360">
        <v>0</v>
      </c>
      <c r="Q77" s="360">
        <v>0</v>
      </c>
      <c r="R77" s="360">
        <v>0</v>
      </c>
      <c r="S77" s="360">
        <v>0</v>
      </c>
      <c r="T77" s="360">
        <v>0</v>
      </c>
      <c r="U77" s="360">
        <v>0</v>
      </c>
      <c r="V77" s="360">
        <v>0</v>
      </c>
      <c r="W77" s="360">
        <v>0</v>
      </c>
      <c r="X77" s="360">
        <v>0</v>
      </c>
      <c r="Y77" s="369">
        <f t="shared" si="3"/>
        <v>0</v>
      </c>
      <c r="Z77" s="366"/>
      <c r="AA77" s="366"/>
      <c r="AB77" s="366"/>
      <c r="AC77" s="366"/>
      <c r="AD77" s="366"/>
      <c r="AE77" s="366"/>
      <c r="AF77" s="366"/>
      <c r="AG77" s="366"/>
      <c r="AH77" s="366"/>
      <c r="AI77" s="366"/>
      <c r="AJ77" s="366"/>
      <c r="AK77" s="366"/>
      <c r="AL77" s="366"/>
    </row>
    <row r="78" spans="1:38" s="364" customFormat="1" ht="12" customHeight="1">
      <c r="A78" s="374">
        <v>2140311</v>
      </c>
      <c r="B78" s="365" t="s">
        <v>489</v>
      </c>
      <c r="C78" s="363">
        <f>-SUMIF(Clasificación!C:C,'CA EF'!A78,Clasificación!G:G)</f>
        <v>0</v>
      </c>
      <c r="D78" s="360">
        <v>0</v>
      </c>
      <c r="E78" s="360">
        <v>0</v>
      </c>
      <c r="F78" s="360">
        <v>0</v>
      </c>
      <c r="G78" s="360">
        <f t="shared" si="2"/>
        <v>0</v>
      </c>
      <c r="H78" s="360">
        <v>0</v>
      </c>
      <c r="I78" s="360">
        <v>0</v>
      </c>
      <c r="J78" s="360">
        <v>0</v>
      </c>
      <c r="K78" s="360">
        <v>0</v>
      </c>
      <c r="L78" s="360">
        <v>0</v>
      </c>
      <c r="M78" s="360">
        <v>0</v>
      </c>
      <c r="N78" s="360">
        <v>0</v>
      </c>
      <c r="O78" s="360">
        <v>0</v>
      </c>
      <c r="P78" s="360">
        <v>0</v>
      </c>
      <c r="Q78" s="360">
        <v>0</v>
      </c>
      <c r="R78" s="360">
        <v>0</v>
      </c>
      <c r="S78" s="360">
        <v>0</v>
      </c>
      <c r="T78" s="360">
        <v>0</v>
      </c>
      <c r="U78" s="360">
        <v>0</v>
      </c>
      <c r="V78" s="360">
        <v>0</v>
      </c>
      <c r="W78" s="360">
        <v>0</v>
      </c>
      <c r="X78" s="360">
        <v>0</v>
      </c>
      <c r="Y78" s="369">
        <f t="shared" si="3"/>
        <v>0</v>
      </c>
      <c r="Z78" s="366"/>
      <c r="AA78" s="366"/>
      <c r="AB78" s="366"/>
      <c r="AC78" s="366"/>
      <c r="AD78" s="366"/>
      <c r="AE78" s="366"/>
      <c r="AF78" s="366"/>
      <c r="AG78" s="366"/>
      <c r="AH78" s="366"/>
      <c r="AI78" s="366"/>
      <c r="AJ78" s="366"/>
      <c r="AK78" s="366"/>
      <c r="AL78" s="366"/>
    </row>
    <row r="79" spans="1:38" s="364" customFormat="1" ht="12" customHeight="1">
      <c r="A79" s="374">
        <v>21403111</v>
      </c>
      <c r="B79" s="365" t="s">
        <v>489</v>
      </c>
      <c r="C79" s="363">
        <f>-SUMIF(Clasificación!C:C,'CA EF'!A79,Clasificación!G:G)</f>
        <v>0</v>
      </c>
      <c r="D79" s="360">
        <v>0</v>
      </c>
      <c r="E79" s="360">
        <v>0</v>
      </c>
      <c r="F79" s="360">
        <v>0</v>
      </c>
      <c r="G79" s="360">
        <f t="shared" si="2"/>
        <v>0</v>
      </c>
      <c r="H79" s="360">
        <v>0</v>
      </c>
      <c r="I79" s="360">
        <v>0</v>
      </c>
      <c r="J79" s="360">
        <v>0</v>
      </c>
      <c r="K79" s="360">
        <v>0</v>
      </c>
      <c r="L79" s="360">
        <v>0</v>
      </c>
      <c r="M79" s="360">
        <v>0</v>
      </c>
      <c r="N79" s="360">
        <v>0</v>
      </c>
      <c r="O79" s="360">
        <v>0</v>
      </c>
      <c r="P79" s="360">
        <v>0</v>
      </c>
      <c r="Q79" s="360">
        <v>0</v>
      </c>
      <c r="R79" s="360">
        <v>0</v>
      </c>
      <c r="S79" s="360">
        <v>0</v>
      </c>
      <c r="T79" s="360">
        <v>0</v>
      </c>
      <c r="U79" s="360">
        <v>0</v>
      </c>
      <c r="V79" s="360">
        <v>0</v>
      </c>
      <c r="W79" s="360">
        <v>0</v>
      </c>
      <c r="X79" s="360">
        <v>0</v>
      </c>
      <c r="Y79" s="369">
        <f t="shared" si="3"/>
        <v>0</v>
      </c>
      <c r="Z79" s="366"/>
      <c r="AA79" s="366"/>
      <c r="AB79" s="366"/>
      <c r="AC79" s="366"/>
      <c r="AD79" s="366"/>
      <c r="AE79" s="366"/>
      <c r="AF79" s="366"/>
      <c r="AG79" s="366"/>
      <c r="AH79" s="366"/>
      <c r="AI79" s="366"/>
      <c r="AJ79" s="366"/>
      <c r="AK79" s="366"/>
      <c r="AL79" s="366"/>
    </row>
    <row r="80" spans="1:38" s="364" customFormat="1" ht="12" customHeight="1">
      <c r="A80" s="374">
        <v>2140311197</v>
      </c>
      <c r="B80" s="365" t="s">
        <v>490</v>
      </c>
      <c r="C80" s="363">
        <f>-SUMIF(Clasificación!C:C,'CA EF'!A80,Clasificación!G:G)</f>
        <v>-10356164</v>
      </c>
      <c r="D80" s="360">
        <v>0</v>
      </c>
      <c r="E80" s="360">
        <v>0</v>
      </c>
      <c r="F80" s="360">
        <v>0</v>
      </c>
      <c r="G80" s="360">
        <f t="shared" si="2"/>
        <v>-10356164</v>
      </c>
      <c r="H80" s="361">
        <v>0</v>
      </c>
      <c r="I80" s="361">
        <v>0</v>
      </c>
      <c r="J80" s="361">
        <v>0</v>
      </c>
      <c r="K80" s="361">
        <v>0</v>
      </c>
      <c r="L80" s="361">
        <v>0</v>
      </c>
      <c r="M80" s="361">
        <f>-G80</f>
        <v>10356164</v>
      </c>
      <c r="N80" s="361">
        <v>0</v>
      </c>
      <c r="O80" s="361"/>
      <c r="P80" s="361"/>
      <c r="Q80" s="361"/>
      <c r="R80" s="361"/>
      <c r="S80" s="361"/>
      <c r="T80" s="361">
        <v>0</v>
      </c>
      <c r="U80" s="361">
        <v>0</v>
      </c>
      <c r="V80" s="361">
        <v>0</v>
      </c>
      <c r="W80" s="361">
        <v>0</v>
      </c>
      <c r="X80" s="361">
        <v>0</v>
      </c>
      <c r="Y80" s="369">
        <f t="shared" si="3"/>
        <v>0</v>
      </c>
      <c r="Z80" s="366"/>
      <c r="AA80" s="366"/>
      <c r="AB80" s="366"/>
      <c r="AC80" s="366"/>
      <c r="AD80" s="366"/>
      <c r="AE80" s="366"/>
      <c r="AF80" s="366"/>
      <c r="AG80" s="366"/>
      <c r="AH80" s="366"/>
      <c r="AI80" s="366"/>
      <c r="AJ80" s="366"/>
      <c r="AK80" s="366"/>
      <c r="AL80" s="366"/>
    </row>
    <row r="81" spans="1:38" s="364" customFormat="1" ht="12" customHeight="1">
      <c r="A81" s="374">
        <v>2140311199</v>
      </c>
      <c r="B81" s="365" t="s">
        <v>589</v>
      </c>
      <c r="C81" s="363">
        <f>-SUMIF(Clasificación!C:C,'CA EF'!A81,Clasificación!G:G)</f>
        <v>0</v>
      </c>
      <c r="D81" s="360">
        <v>0</v>
      </c>
      <c r="E81" s="360">
        <v>0</v>
      </c>
      <c r="F81" s="360">
        <v>-43699176</v>
      </c>
      <c r="G81" s="360">
        <f t="shared" si="2"/>
        <v>43699176</v>
      </c>
      <c r="H81" s="361">
        <v>0</v>
      </c>
      <c r="I81" s="361">
        <v>0</v>
      </c>
      <c r="J81" s="361">
        <v>0</v>
      </c>
      <c r="K81" s="361">
        <v>0</v>
      </c>
      <c r="L81" s="361">
        <v>0</v>
      </c>
      <c r="M81" s="361">
        <f>-G81</f>
        <v>-43699176</v>
      </c>
      <c r="N81" s="361">
        <v>0</v>
      </c>
      <c r="O81" s="361"/>
      <c r="P81" s="361"/>
      <c r="Q81" s="361"/>
      <c r="R81" s="361"/>
      <c r="S81" s="361"/>
      <c r="T81" s="361">
        <v>0</v>
      </c>
      <c r="U81" s="361">
        <v>0</v>
      </c>
      <c r="V81" s="361">
        <v>0</v>
      </c>
      <c r="W81" s="361">
        <v>0</v>
      </c>
      <c r="X81" s="361">
        <v>0</v>
      </c>
      <c r="Y81" s="369">
        <f t="shared" si="3"/>
        <v>0</v>
      </c>
      <c r="Z81" s="366"/>
      <c r="AA81" s="366"/>
      <c r="AB81" s="366"/>
      <c r="AC81" s="366"/>
      <c r="AD81" s="366"/>
      <c r="AE81" s="366"/>
      <c r="AF81" s="366"/>
      <c r="AG81" s="366"/>
      <c r="AH81" s="366"/>
      <c r="AI81" s="366"/>
      <c r="AJ81" s="366"/>
      <c r="AK81" s="366"/>
      <c r="AL81" s="366"/>
    </row>
    <row r="82" spans="1:38" s="364" customFormat="1" ht="12" customHeight="1">
      <c r="A82" s="374">
        <v>3</v>
      </c>
      <c r="B82" s="365" t="s">
        <v>19</v>
      </c>
      <c r="C82" s="363">
        <f>-SUMIF(Clasificación!C:C,'CA EF'!A82,Clasificación!G:G)</f>
        <v>0</v>
      </c>
      <c r="D82" s="360">
        <v>0</v>
      </c>
      <c r="E82" s="360">
        <v>0</v>
      </c>
      <c r="F82" s="360">
        <v>0</v>
      </c>
      <c r="G82" s="360">
        <f t="shared" si="2"/>
        <v>0</v>
      </c>
      <c r="H82" s="360">
        <v>0</v>
      </c>
      <c r="I82" s="360">
        <v>0</v>
      </c>
      <c r="J82" s="360">
        <v>0</v>
      </c>
      <c r="K82" s="360">
        <v>0</v>
      </c>
      <c r="L82" s="360">
        <v>0</v>
      </c>
      <c r="M82" s="360">
        <v>0</v>
      </c>
      <c r="N82" s="360">
        <v>0</v>
      </c>
      <c r="O82" s="360">
        <v>0</v>
      </c>
      <c r="P82" s="360">
        <v>0</v>
      </c>
      <c r="Q82" s="360">
        <v>0</v>
      </c>
      <c r="R82" s="360">
        <v>0</v>
      </c>
      <c r="S82" s="360">
        <v>0</v>
      </c>
      <c r="T82" s="360">
        <v>0</v>
      </c>
      <c r="U82" s="360">
        <v>0</v>
      </c>
      <c r="V82" s="360">
        <v>0</v>
      </c>
      <c r="W82" s="360">
        <v>0</v>
      </c>
      <c r="X82" s="360">
        <v>0</v>
      </c>
      <c r="Y82" s="369">
        <f t="shared" si="3"/>
        <v>0</v>
      </c>
      <c r="Z82" s="366"/>
      <c r="AA82" s="366"/>
      <c r="AB82" s="366"/>
      <c r="AC82" s="366"/>
      <c r="AD82" s="366"/>
      <c r="AE82" s="366"/>
      <c r="AF82" s="366"/>
      <c r="AG82" s="366"/>
      <c r="AH82" s="366"/>
      <c r="AI82" s="366"/>
      <c r="AJ82" s="366"/>
      <c r="AK82" s="366"/>
      <c r="AL82" s="366"/>
    </row>
    <row r="83" spans="1:38" s="364" customFormat="1" ht="12" customHeight="1">
      <c r="A83" s="374">
        <v>30</v>
      </c>
      <c r="B83" s="365" t="s">
        <v>491</v>
      </c>
      <c r="C83" s="363">
        <f>-SUMIF(Clasificación!C:C,'CA EF'!A83,Clasificación!G:G)</f>
        <v>0</v>
      </c>
      <c r="D83" s="360">
        <v>0</v>
      </c>
      <c r="E83" s="360">
        <v>0</v>
      </c>
      <c r="F83" s="360">
        <v>0</v>
      </c>
      <c r="G83" s="360">
        <f t="shared" si="2"/>
        <v>0</v>
      </c>
      <c r="H83" s="360">
        <v>0</v>
      </c>
      <c r="I83" s="360">
        <v>0</v>
      </c>
      <c r="J83" s="360">
        <v>0</v>
      </c>
      <c r="K83" s="360">
        <v>0</v>
      </c>
      <c r="L83" s="360">
        <v>0</v>
      </c>
      <c r="M83" s="360">
        <v>0</v>
      </c>
      <c r="N83" s="360">
        <v>0</v>
      </c>
      <c r="O83" s="360">
        <v>0</v>
      </c>
      <c r="P83" s="360">
        <v>0</v>
      </c>
      <c r="Q83" s="360">
        <v>0</v>
      </c>
      <c r="R83" s="360">
        <v>0</v>
      </c>
      <c r="S83" s="360">
        <v>0</v>
      </c>
      <c r="T83" s="360">
        <v>0</v>
      </c>
      <c r="U83" s="360">
        <v>0</v>
      </c>
      <c r="V83" s="360">
        <v>0</v>
      </c>
      <c r="W83" s="360">
        <v>0</v>
      </c>
      <c r="X83" s="360">
        <v>0</v>
      </c>
      <c r="Y83" s="369">
        <f t="shared" si="3"/>
        <v>0</v>
      </c>
      <c r="Z83" s="366"/>
      <c r="AA83" s="366"/>
      <c r="AB83" s="366"/>
      <c r="AC83" s="366"/>
      <c r="AD83" s="366"/>
      <c r="AE83" s="366"/>
      <c r="AF83" s="366"/>
      <c r="AG83" s="366"/>
      <c r="AH83" s="366"/>
      <c r="AI83" s="366"/>
      <c r="AJ83" s="366"/>
      <c r="AK83" s="366"/>
      <c r="AL83" s="366"/>
    </row>
    <row r="84" spans="1:38" s="364" customFormat="1" ht="12" customHeight="1">
      <c r="A84" s="374">
        <v>301</v>
      </c>
      <c r="B84" s="365" t="s">
        <v>492</v>
      </c>
      <c r="C84" s="363">
        <f>-SUMIF(Clasificación!C:C,'CA EF'!A84,Clasificación!G:G)</f>
        <v>0</v>
      </c>
      <c r="D84" s="360">
        <v>0</v>
      </c>
      <c r="E84" s="360">
        <v>0</v>
      </c>
      <c r="F84" s="360">
        <v>0</v>
      </c>
      <c r="G84" s="360">
        <f t="shared" si="2"/>
        <v>0</v>
      </c>
      <c r="H84" s="360">
        <v>0</v>
      </c>
      <c r="I84" s="360">
        <v>0</v>
      </c>
      <c r="J84" s="360">
        <v>0</v>
      </c>
      <c r="K84" s="360">
        <v>0</v>
      </c>
      <c r="L84" s="360">
        <v>0</v>
      </c>
      <c r="M84" s="360">
        <v>0</v>
      </c>
      <c r="N84" s="360">
        <v>0</v>
      </c>
      <c r="O84" s="360">
        <v>0</v>
      </c>
      <c r="P84" s="360">
        <v>0</v>
      </c>
      <c r="Q84" s="360">
        <v>0</v>
      </c>
      <c r="R84" s="360">
        <v>0</v>
      </c>
      <c r="S84" s="360">
        <v>0</v>
      </c>
      <c r="T84" s="360">
        <v>0</v>
      </c>
      <c r="U84" s="360">
        <v>0</v>
      </c>
      <c r="V84" s="360">
        <v>0</v>
      </c>
      <c r="W84" s="360">
        <v>0</v>
      </c>
      <c r="X84" s="360">
        <v>0</v>
      </c>
      <c r="Y84" s="369">
        <f t="shared" si="3"/>
        <v>0</v>
      </c>
      <c r="Z84" s="366"/>
      <c r="AA84" s="366"/>
      <c r="AB84" s="366"/>
      <c r="AC84" s="366"/>
      <c r="AD84" s="366"/>
      <c r="AE84" s="366"/>
      <c r="AF84" s="366"/>
      <c r="AG84" s="366"/>
      <c r="AH84" s="366"/>
      <c r="AI84" s="366"/>
      <c r="AJ84" s="366"/>
      <c r="AK84" s="366"/>
      <c r="AL84" s="366"/>
    </row>
    <row r="85" spans="1:38" s="364" customFormat="1" ht="12" customHeight="1">
      <c r="A85" s="374">
        <v>3011</v>
      </c>
      <c r="B85" s="365" t="s">
        <v>492</v>
      </c>
      <c r="C85" s="363">
        <f>-SUMIF(Clasificación!C:C,'CA EF'!A85,Clasificación!G:G)</f>
        <v>0</v>
      </c>
      <c r="D85" s="360">
        <v>0</v>
      </c>
      <c r="E85" s="360">
        <v>0</v>
      </c>
      <c r="F85" s="360">
        <v>0</v>
      </c>
      <c r="G85" s="360">
        <f t="shared" si="2"/>
        <v>0</v>
      </c>
      <c r="H85" s="360">
        <v>0</v>
      </c>
      <c r="I85" s="360">
        <v>0</v>
      </c>
      <c r="J85" s="360">
        <v>0</v>
      </c>
      <c r="K85" s="360">
        <v>0</v>
      </c>
      <c r="L85" s="360">
        <v>0</v>
      </c>
      <c r="M85" s="360">
        <v>0</v>
      </c>
      <c r="N85" s="360">
        <v>0</v>
      </c>
      <c r="O85" s="360">
        <v>0</v>
      </c>
      <c r="P85" s="360">
        <v>0</v>
      </c>
      <c r="Q85" s="360">
        <v>0</v>
      </c>
      <c r="R85" s="360">
        <v>0</v>
      </c>
      <c r="S85" s="360">
        <v>0</v>
      </c>
      <c r="T85" s="360">
        <v>0</v>
      </c>
      <c r="U85" s="360">
        <v>0</v>
      </c>
      <c r="V85" s="360">
        <v>0</v>
      </c>
      <c r="W85" s="360">
        <v>0</v>
      </c>
      <c r="X85" s="360">
        <v>0</v>
      </c>
      <c r="Y85" s="369">
        <f t="shared" si="3"/>
        <v>0</v>
      </c>
      <c r="Z85" s="366"/>
      <c r="AA85" s="366"/>
      <c r="AB85" s="366"/>
      <c r="AC85" s="366"/>
      <c r="AD85" s="366"/>
      <c r="AE85" s="366"/>
      <c r="AF85" s="366"/>
      <c r="AG85" s="366"/>
      <c r="AH85" s="366"/>
      <c r="AI85" s="366"/>
      <c r="AJ85" s="366"/>
      <c r="AK85" s="366"/>
      <c r="AL85" s="366"/>
    </row>
    <row r="86" spans="1:38" s="364" customFormat="1" ht="12" customHeight="1">
      <c r="A86" s="374">
        <v>30111</v>
      </c>
      <c r="B86" s="365" t="s">
        <v>492</v>
      </c>
      <c r="C86" s="363">
        <f>-SUMIF(Clasificación!C:C,'CA EF'!A86,Clasificación!G:G)</f>
        <v>0</v>
      </c>
      <c r="D86" s="360">
        <v>0</v>
      </c>
      <c r="E86" s="360">
        <v>0</v>
      </c>
      <c r="F86" s="360">
        <v>0</v>
      </c>
      <c r="G86" s="360">
        <f t="shared" si="2"/>
        <v>0</v>
      </c>
      <c r="H86" s="360">
        <v>0</v>
      </c>
      <c r="I86" s="360">
        <v>0</v>
      </c>
      <c r="J86" s="360">
        <v>0</v>
      </c>
      <c r="K86" s="360">
        <v>0</v>
      </c>
      <c r="L86" s="360">
        <v>0</v>
      </c>
      <c r="M86" s="360">
        <v>0</v>
      </c>
      <c r="N86" s="360">
        <v>0</v>
      </c>
      <c r="O86" s="360">
        <v>0</v>
      </c>
      <c r="P86" s="360">
        <v>0</v>
      </c>
      <c r="Q86" s="360">
        <v>0</v>
      </c>
      <c r="R86" s="360">
        <v>0</v>
      </c>
      <c r="S86" s="360">
        <v>0</v>
      </c>
      <c r="T86" s="360">
        <v>0</v>
      </c>
      <c r="U86" s="360">
        <v>0</v>
      </c>
      <c r="V86" s="360">
        <v>0</v>
      </c>
      <c r="W86" s="360">
        <v>0</v>
      </c>
      <c r="X86" s="360">
        <v>0</v>
      </c>
      <c r="Y86" s="369">
        <f t="shared" si="3"/>
        <v>0</v>
      </c>
      <c r="Z86" s="366"/>
      <c r="AA86" s="366"/>
      <c r="AB86" s="366"/>
      <c r="AC86" s="366"/>
      <c r="AD86" s="366"/>
      <c r="AE86" s="366"/>
      <c r="AF86" s="366"/>
      <c r="AG86" s="366"/>
      <c r="AH86" s="366"/>
      <c r="AI86" s="366"/>
      <c r="AJ86" s="366"/>
      <c r="AK86" s="366"/>
      <c r="AL86" s="366"/>
    </row>
    <row r="87" spans="1:38" s="364" customFormat="1" ht="12" customHeight="1">
      <c r="A87" s="374">
        <v>301112</v>
      </c>
      <c r="B87" s="365" t="s">
        <v>317</v>
      </c>
      <c r="C87" s="363">
        <f>-SUMIF(Clasificación!C:C,'CA EF'!A87,Clasificación!G:G)</f>
        <v>0</v>
      </c>
      <c r="D87" s="360">
        <v>0</v>
      </c>
      <c r="E87" s="360">
        <v>0</v>
      </c>
      <c r="F87" s="360">
        <v>0</v>
      </c>
      <c r="G87" s="360">
        <f t="shared" si="2"/>
        <v>0</v>
      </c>
      <c r="H87" s="360">
        <v>0</v>
      </c>
      <c r="I87" s="360">
        <v>0</v>
      </c>
      <c r="J87" s="360">
        <v>0</v>
      </c>
      <c r="K87" s="360">
        <v>0</v>
      </c>
      <c r="L87" s="360">
        <v>0</v>
      </c>
      <c r="M87" s="360">
        <v>0</v>
      </c>
      <c r="N87" s="360">
        <v>0</v>
      </c>
      <c r="O87" s="360">
        <v>0</v>
      </c>
      <c r="P87" s="360">
        <v>0</v>
      </c>
      <c r="Q87" s="360">
        <v>0</v>
      </c>
      <c r="R87" s="360">
        <v>0</v>
      </c>
      <c r="S87" s="360">
        <v>0</v>
      </c>
      <c r="T87" s="360">
        <v>0</v>
      </c>
      <c r="U87" s="360">
        <v>0</v>
      </c>
      <c r="V87" s="360">
        <v>0</v>
      </c>
      <c r="W87" s="360">
        <v>0</v>
      </c>
      <c r="X87" s="360">
        <v>0</v>
      </c>
      <c r="Y87" s="369">
        <f t="shared" si="3"/>
        <v>0</v>
      </c>
      <c r="Z87" s="366"/>
      <c r="AA87" s="366"/>
      <c r="AB87" s="366"/>
      <c r="AC87" s="366"/>
      <c r="AD87" s="366"/>
      <c r="AE87" s="366"/>
      <c r="AF87" s="366"/>
      <c r="AG87" s="366"/>
      <c r="AH87" s="366"/>
      <c r="AI87" s="366"/>
      <c r="AJ87" s="366"/>
      <c r="AK87" s="366"/>
      <c r="AL87" s="366"/>
    </row>
    <row r="88" spans="1:38" s="364" customFormat="1" ht="12" customHeight="1">
      <c r="A88" s="374">
        <v>3011121</v>
      </c>
      <c r="B88" s="368" t="s">
        <v>317</v>
      </c>
      <c r="C88" s="363">
        <f>-SUMIF(Clasificación!C:C,'CA EF'!A88,Clasificación!G:G)</f>
        <v>0</v>
      </c>
      <c r="D88" s="360">
        <v>0</v>
      </c>
      <c r="E88" s="360">
        <v>0</v>
      </c>
      <c r="F88" s="360">
        <v>0</v>
      </c>
      <c r="G88" s="360">
        <f t="shared" si="2"/>
        <v>0</v>
      </c>
      <c r="H88" s="360">
        <v>0</v>
      </c>
      <c r="I88" s="360">
        <v>0</v>
      </c>
      <c r="J88" s="360">
        <v>0</v>
      </c>
      <c r="K88" s="360">
        <v>0</v>
      </c>
      <c r="L88" s="360">
        <v>0</v>
      </c>
      <c r="M88" s="360">
        <v>0</v>
      </c>
      <c r="N88" s="360">
        <v>0</v>
      </c>
      <c r="O88" s="360">
        <v>0</v>
      </c>
      <c r="P88" s="360">
        <v>0</v>
      </c>
      <c r="Q88" s="360">
        <v>0</v>
      </c>
      <c r="R88" s="360">
        <v>0</v>
      </c>
      <c r="S88" s="360">
        <v>0</v>
      </c>
      <c r="T88" s="360">
        <v>0</v>
      </c>
      <c r="U88" s="360">
        <v>0</v>
      </c>
      <c r="V88" s="360">
        <v>0</v>
      </c>
      <c r="W88" s="360">
        <v>0</v>
      </c>
      <c r="X88" s="360">
        <v>0</v>
      </c>
      <c r="Y88" s="369">
        <f t="shared" si="3"/>
        <v>0</v>
      </c>
      <c r="Z88" s="366"/>
      <c r="AA88" s="366"/>
      <c r="AB88" s="366"/>
      <c r="AC88" s="366"/>
      <c r="AD88" s="366"/>
      <c r="AE88" s="366"/>
      <c r="AF88" s="366"/>
      <c r="AG88" s="366"/>
      <c r="AH88" s="366"/>
      <c r="AI88" s="366"/>
      <c r="AJ88" s="366"/>
      <c r="AK88" s="366"/>
      <c r="AL88" s="366"/>
    </row>
    <row r="89" spans="1:38" s="364" customFormat="1" ht="12" customHeight="1">
      <c r="A89" s="374">
        <v>30111211</v>
      </c>
      <c r="B89" s="368" t="s">
        <v>317</v>
      </c>
      <c r="C89" s="363">
        <f>-SUMIF(Clasificación!C:C,'CA EF'!A89,Clasificación!G:G)</f>
        <v>0</v>
      </c>
      <c r="D89" s="360">
        <v>0</v>
      </c>
      <c r="E89" s="360">
        <v>0</v>
      </c>
      <c r="F89" s="360">
        <v>0</v>
      </c>
      <c r="G89" s="360">
        <f t="shared" si="2"/>
        <v>0</v>
      </c>
      <c r="H89" s="360">
        <v>0</v>
      </c>
      <c r="I89" s="360">
        <v>0</v>
      </c>
      <c r="J89" s="360">
        <v>0</v>
      </c>
      <c r="K89" s="360">
        <v>0</v>
      </c>
      <c r="L89" s="360">
        <v>0</v>
      </c>
      <c r="M89" s="360">
        <v>0</v>
      </c>
      <c r="N89" s="360">
        <v>0</v>
      </c>
      <c r="O89" s="360">
        <v>0</v>
      </c>
      <c r="P89" s="360">
        <v>0</v>
      </c>
      <c r="Q89" s="360">
        <v>0</v>
      </c>
      <c r="R89" s="360">
        <v>0</v>
      </c>
      <c r="S89" s="360">
        <v>0</v>
      </c>
      <c r="T89" s="360">
        <v>0</v>
      </c>
      <c r="U89" s="360">
        <v>0</v>
      </c>
      <c r="V89" s="360">
        <v>0</v>
      </c>
      <c r="W89" s="360">
        <v>0</v>
      </c>
      <c r="X89" s="360">
        <v>0</v>
      </c>
      <c r="Y89" s="369">
        <f t="shared" si="3"/>
        <v>0</v>
      </c>
      <c r="Z89" s="366"/>
      <c r="AA89" s="366"/>
      <c r="AB89" s="366"/>
      <c r="AC89" s="366"/>
      <c r="AD89" s="366"/>
      <c r="AE89" s="366"/>
      <c r="AF89" s="366"/>
      <c r="AG89" s="366"/>
      <c r="AH89" s="366"/>
      <c r="AI89" s="366"/>
      <c r="AJ89" s="366"/>
      <c r="AK89" s="366"/>
      <c r="AL89" s="366"/>
    </row>
    <row r="90" spans="1:38" s="364" customFormat="1" ht="12" customHeight="1">
      <c r="A90" s="374">
        <v>3011121101</v>
      </c>
      <c r="B90" s="368" t="s">
        <v>493</v>
      </c>
      <c r="C90" s="363">
        <f>-SUMIF(Clasificación!C:C,'CA EF'!A90,Clasificación!G:G)</f>
        <v>-9000000000</v>
      </c>
      <c r="D90" s="360">
        <v>0</v>
      </c>
      <c r="E90" s="360">
        <v>0</v>
      </c>
      <c r="F90" s="360">
        <v>-9000000000</v>
      </c>
      <c r="G90" s="360">
        <f t="shared" si="2"/>
        <v>0</v>
      </c>
      <c r="H90" s="360">
        <v>0</v>
      </c>
      <c r="I90" s="360">
        <v>0</v>
      </c>
      <c r="J90" s="360">
        <v>0</v>
      </c>
      <c r="K90" s="360">
        <v>0</v>
      </c>
      <c r="L90" s="360">
        <v>0</v>
      </c>
      <c r="M90" s="360">
        <v>0</v>
      </c>
      <c r="N90" s="360">
        <v>0</v>
      </c>
      <c r="O90" s="360">
        <v>0</v>
      </c>
      <c r="P90" s="360">
        <v>0</v>
      </c>
      <c r="Q90" s="360">
        <v>0</v>
      </c>
      <c r="R90" s="360">
        <v>0</v>
      </c>
      <c r="S90" s="360">
        <v>0</v>
      </c>
      <c r="T90" s="360">
        <v>0</v>
      </c>
      <c r="U90" s="360">
        <v>0</v>
      </c>
      <c r="V90" s="360">
        <v>0</v>
      </c>
      <c r="W90" s="360">
        <v>0</v>
      </c>
      <c r="X90" s="360">
        <v>0</v>
      </c>
      <c r="Y90" s="369">
        <f t="shared" si="3"/>
        <v>0</v>
      </c>
      <c r="Z90" s="366"/>
      <c r="AA90" s="366"/>
      <c r="AB90" s="366"/>
      <c r="AC90" s="366"/>
      <c r="AD90" s="366"/>
      <c r="AE90" s="366"/>
      <c r="AF90" s="366"/>
      <c r="AG90" s="366"/>
      <c r="AH90" s="366"/>
      <c r="AI90" s="366"/>
      <c r="AJ90" s="366"/>
      <c r="AK90" s="366"/>
      <c r="AL90" s="366"/>
    </row>
    <row r="91" spans="1:38" s="364" customFormat="1" ht="12" customHeight="1">
      <c r="A91" s="374">
        <v>303</v>
      </c>
      <c r="B91" s="368" t="s">
        <v>53</v>
      </c>
      <c r="C91" s="363">
        <f>-SUMIF(Clasificación!C:C,'CA EF'!A91,Clasificación!G:G)</f>
        <v>0</v>
      </c>
      <c r="D91" s="360">
        <v>0</v>
      </c>
      <c r="E91" s="360">
        <v>0</v>
      </c>
      <c r="F91" s="360">
        <v>0</v>
      </c>
      <c r="G91" s="360">
        <f t="shared" si="2"/>
        <v>0</v>
      </c>
      <c r="H91" s="360">
        <v>0</v>
      </c>
      <c r="I91" s="360">
        <v>0</v>
      </c>
      <c r="J91" s="360">
        <v>0</v>
      </c>
      <c r="K91" s="360">
        <v>0</v>
      </c>
      <c r="L91" s="360">
        <v>0</v>
      </c>
      <c r="M91" s="360">
        <v>0</v>
      </c>
      <c r="N91" s="360">
        <v>0</v>
      </c>
      <c r="O91" s="360">
        <v>0</v>
      </c>
      <c r="P91" s="360">
        <v>0</v>
      </c>
      <c r="Q91" s="360">
        <v>0</v>
      </c>
      <c r="R91" s="360">
        <v>0</v>
      </c>
      <c r="S91" s="360">
        <v>0</v>
      </c>
      <c r="T91" s="360">
        <v>0</v>
      </c>
      <c r="U91" s="360">
        <v>0</v>
      </c>
      <c r="V91" s="360">
        <v>0</v>
      </c>
      <c r="W91" s="360">
        <v>0</v>
      </c>
      <c r="X91" s="360">
        <v>0</v>
      </c>
      <c r="Y91" s="369">
        <f t="shared" si="3"/>
        <v>0</v>
      </c>
      <c r="Z91" s="366"/>
      <c r="AA91" s="366"/>
      <c r="AB91" s="366"/>
      <c r="AC91" s="366"/>
      <c r="AD91" s="366"/>
      <c r="AE91" s="366"/>
      <c r="AF91" s="366"/>
      <c r="AG91" s="366"/>
      <c r="AH91" s="366"/>
      <c r="AI91" s="366"/>
      <c r="AJ91" s="366"/>
      <c r="AK91" s="366"/>
      <c r="AL91" s="366"/>
    </row>
    <row r="92" spans="1:38" s="364" customFormat="1" ht="12" customHeight="1">
      <c r="A92" s="374">
        <v>3031</v>
      </c>
      <c r="B92" s="368" t="s">
        <v>494</v>
      </c>
      <c r="C92" s="363">
        <f>-SUMIF(Clasificación!C:C,'CA EF'!A92,Clasificación!G:G)</f>
        <v>0</v>
      </c>
      <c r="D92" s="360">
        <v>0</v>
      </c>
      <c r="E92" s="360">
        <v>0</v>
      </c>
      <c r="F92" s="360">
        <v>0</v>
      </c>
      <c r="G92" s="360">
        <f t="shared" si="2"/>
        <v>0</v>
      </c>
      <c r="H92" s="360">
        <v>0</v>
      </c>
      <c r="I92" s="360">
        <v>0</v>
      </c>
      <c r="J92" s="360">
        <v>0</v>
      </c>
      <c r="K92" s="360">
        <v>0</v>
      </c>
      <c r="L92" s="360">
        <v>0</v>
      </c>
      <c r="M92" s="360">
        <v>0</v>
      </c>
      <c r="N92" s="360">
        <v>0</v>
      </c>
      <c r="O92" s="360">
        <v>0</v>
      </c>
      <c r="P92" s="360">
        <v>0</v>
      </c>
      <c r="Q92" s="360">
        <v>0</v>
      </c>
      <c r="R92" s="360">
        <v>0</v>
      </c>
      <c r="S92" s="360">
        <v>0</v>
      </c>
      <c r="T92" s="360">
        <v>0</v>
      </c>
      <c r="U92" s="360">
        <v>0</v>
      </c>
      <c r="V92" s="360">
        <v>0</v>
      </c>
      <c r="W92" s="360">
        <v>0</v>
      </c>
      <c r="X92" s="360">
        <v>0</v>
      </c>
      <c r="Y92" s="369">
        <f t="shared" si="3"/>
        <v>0</v>
      </c>
      <c r="Z92" s="366"/>
      <c r="AA92" s="366"/>
      <c r="AB92" s="366"/>
      <c r="AC92" s="366"/>
      <c r="AD92" s="366"/>
      <c r="AE92" s="366"/>
      <c r="AF92" s="366"/>
      <c r="AG92" s="366"/>
      <c r="AH92" s="366"/>
      <c r="AI92" s="366"/>
      <c r="AJ92" s="366"/>
      <c r="AK92" s="366"/>
      <c r="AL92" s="366"/>
    </row>
    <row r="93" spans="1:38" s="364" customFormat="1" ht="12" customHeight="1">
      <c r="A93" s="374">
        <v>30311</v>
      </c>
      <c r="B93" s="365" t="s">
        <v>494</v>
      </c>
      <c r="C93" s="363">
        <f>-SUMIF(Clasificación!C:C,'CA EF'!A93,Clasificación!G:G)</f>
        <v>0</v>
      </c>
      <c r="D93" s="360">
        <v>0</v>
      </c>
      <c r="E93" s="360">
        <v>0</v>
      </c>
      <c r="F93" s="360">
        <v>0</v>
      </c>
      <c r="G93" s="360">
        <f t="shared" si="2"/>
        <v>0</v>
      </c>
      <c r="H93" s="360">
        <v>0</v>
      </c>
      <c r="I93" s="360">
        <v>0</v>
      </c>
      <c r="J93" s="360">
        <v>0</v>
      </c>
      <c r="K93" s="360">
        <v>0</v>
      </c>
      <c r="L93" s="360">
        <v>0</v>
      </c>
      <c r="M93" s="360">
        <v>0</v>
      </c>
      <c r="N93" s="360">
        <v>0</v>
      </c>
      <c r="O93" s="360">
        <v>0</v>
      </c>
      <c r="P93" s="360">
        <v>0</v>
      </c>
      <c r="Q93" s="360">
        <v>0</v>
      </c>
      <c r="R93" s="360">
        <v>0</v>
      </c>
      <c r="S93" s="360">
        <v>0</v>
      </c>
      <c r="T93" s="360">
        <v>0</v>
      </c>
      <c r="U93" s="360">
        <v>0</v>
      </c>
      <c r="V93" s="360">
        <v>0</v>
      </c>
      <c r="W93" s="360">
        <v>0</v>
      </c>
      <c r="X93" s="360">
        <v>0</v>
      </c>
      <c r="Y93" s="369">
        <f t="shared" si="3"/>
        <v>0</v>
      </c>
      <c r="Z93" s="366"/>
      <c r="AA93" s="366"/>
      <c r="AB93" s="366"/>
      <c r="AC93" s="366"/>
      <c r="AD93" s="366"/>
      <c r="AE93" s="366"/>
      <c r="AF93" s="366"/>
      <c r="AG93" s="366"/>
      <c r="AH93" s="366"/>
      <c r="AI93" s="366"/>
      <c r="AJ93" s="366"/>
      <c r="AK93" s="366"/>
      <c r="AL93" s="366"/>
    </row>
    <row r="94" spans="1:38" s="364" customFormat="1" ht="12" customHeight="1">
      <c r="A94" s="374">
        <v>303111</v>
      </c>
      <c r="B94" s="365" t="s">
        <v>494</v>
      </c>
      <c r="C94" s="363">
        <f>-SUMIF(Clasificación!C:C,'CA EF'!A94,Clasificación!G:G)</f>
        <v>0</v>
      </c>
      <c r="D94" s="360">
        <v>0</v>
      </c>
      <c r="E94" s="360">
        <v>0</v>
      </c>
      <c r="F94" s="360">
        <v>0</v>
      </c>
      <c r="G94" s="360">
        <f t="shared" si="2"/>
        <v>0</v>
      </c>
      <c r="H94" s="360">
        <v>0</v>
      </c>
      <c r="I94" s="360">
        <v>0</v>
      </c>
      <c r="J94" s="360">
        <v>0</v>
      </c>
      <c r="K94" s="360">
        <v>0</v>
      </c>
      <c r="L94" s="360">
        <v>0</v>
      </c>
      <c r="M94" s="360">
        <v>0</v>
      </c>
      <c r="N94" s="360">
        <v>0</v>
      </c>
      <c r="O94" s="360">
        <v>0</v>
      </c>
      <c r="P94" s="360">
        <v>0</v>
      </c>
      <c r="Q94" s="360">
        <v>0</v>
      </c>
      <c r="R94" s="360">
        <v>0</v>
      </c>
      <c r="S94" s="360">
        <v>0</v>
      </c>
      <c r="T94" s="360">
        <v>0</v>
      </c>
      <c r="U94" s="360">
        <v>0</v>
      </c>
      <c r="V94" s="360">
        <v>0</v>
      </c>
      <c r="W94" s="360">
        <v>0</v>
      </c>
      <c r="X94" s="360">
        <v>0</v>
      </c>
      <c r="Y94" s="369">
        <f t="shared" si="3"/>
        <v>0</v>
      </c>
      <c r="Z94" s="366"/>
      <c r="AA94" s="366"/>
      <c r="AB94" s="366"/>
      <c r="AC94" s="366"/>
      <c r="AD94" s="366"/>
      <c r="AE94" s="366"/>
      <c r="AF94" s="366"/>
      <c r="AG94" s="366"/>
      <c r="AH94" s="366"/>
      <c r="AI94" s="366"/>
      <c r="AJ94" s="366"/>
      <c r="AK94" s="366"/>
      <c r="AL94" s="366"/>
    </row>
    <row r="95" spans="1:38" s="364" customFormat="1" ht="12" customHeight="1">
      <c r="A95" s="374">
        <v>3031111</v>
      </c>
      <c r="B95" s="365" t="s">
        <v>494</v>
      </c>
      <c r="C95" s="363">
        <f>-SUMIF(Clasificación!C:C,'CA EF'!A95,Clasificación!G:G)</f>
        <v>0</v>
      </c>
      <c r="D95" s="360">
        <v>0</v>
      </c>
      <c r="E95" s="360">
        <v>0</v>
      </c>
      <c r="F95" s="360">
        <v>0</v>
      </c>
      <c r="G95" s="360">
        <f t="shared" si="2"/>
        <v>0</v>
      </c>
      <c r="H95" s="360">
        <v>0</v>
      </c>
      <c r="I95" s="360">
        <v>0</v>
      </c>
      <c r="J95" s="360">
        <v>0</v>
      </c>
      <c r="K95" s="360">
        <v>0</v>
      </c>
      <c r="L95" s="360">
        <v>0</v>
      </c>
      <c r="M95" s="360">
        <v>0</v>
      </c>
      <c r="N95" s="360">
        <v>0</v>
      </c>
      <c r="O95" s="360">
        <v>0</v>
      </c>
      <c r="P95" s="360">
        <v>0</v>
      </c>
      <c r="Q95" s="360">
        <v>0</v>
      </c>
      <c r="R95" s="360">
        <v>0</v>
      </c>
      <c r="S95" s="360">
        <v>0</v>
      </c>
      <c r="T95" s="360">
        <v>0</v>
      </c>
      <c r="U95" s="360">
        <v>0</v>
      </c>
      <c r="V95" s="360">
        <v>0</v>
      </c>
      <c r="W95" s="360">
        <v>0</v>
      </c>
      <c r="X95" s="360">
        <v>0</v>
      </c>
      <c r="Y95" s="369">
        <f t="shared" si="3"/>
        <v>0</v>
      </c>
      <c r="Z95" s="366"/>
      <c r="AA95" s="366"/>
      <c r="AB95" s="366"/>
      <c r="AC95" s="366"/>
      <c r="AD95" s="366"/>
      <c r="AE95" s="366"/>
      <c r="AF95" s="366"/>
      <c r="AG95" s="366"/>
      <c r="AH95" s="366"/>
      <c r="AI95" s="366"/>
      <c r="AJ95" s="366"/>
      <c r="AK95" s="366"/>
      <c r="AL95" s="366"/>
    </row>
    <row r="96" spans="1:38" s="364" customFormat="1" ht="12" customHeight="1">
      <c r="A96" s="374">
        <v>30311111</v>
      </c>
      <c r="B96" s="365" t="s">
        <v>494</v>
      </c>
      <c r="C96" s="363">
        <f>-SUMIF(Clasificación!C:C,'CA EF'!A96,Clasificación!G:G)</f>
        <v>0</v>
      </c>
      <c r="D96" s="360">
        <v>0</v>
      </c>
      <c r="E96" s="360">
        <v>0</v>
      </c>
      <c r="F96" s="360">
        <v>0</v>
      </c>
      <c r="G96" s="360">
        <f t="shared" si="2"/>
        <v>0</v>
      </c>
      <c r="H96" s="360">
        <v>0</v>
      </c>
      <c r="I96" s="360">
        <v>0</v>
      </c>
      <c r="J96" s="360">
        <v>0</v>
      </c>
      <c r="K96" s="360">
        <v>0</v>
      </c>
      <c r="L96" s="360">
        <v>0</v>
      </c>
      <c r="M96" s="360">
        <v>0</v>
      </c>
      <c r="N96" s="360">
        <v>0</v>
      </c>
      <c r="O96" s="360">
        <v>0</v>
      </c>
      <c r="P96" s="360">
        <v>0</v>
      </c>
      <c r="Q96" s="360">
        <v>0</v>
      </c>
      <c r="R96" s="360">
        <v>0</v>
      </c>
      <c r="S96" s="360">
        <v>0</v>
      </c>
      <c r="T96" s="360">
        <v>0</v>
      </c>
      <c r="U96" s="360">
        <v>0</v>
      </c>
      <c r="V96" s="360">
        <v>0</v>
      </c>
      <c r="W96" s="360">
        <v>0</v>
      </c>
      <c r="X96" s="360">
        <v>0</v>
      </c>
      <c r="Y96" s="369">
        <f t="shared" si="3"/>
        <v>0</v>
      </c>
      <c r="Z96" s="366"/>
      <c r="AA96" s="366"/>
      <c r="AB96" s="366"/>
      <c r="AC96" s="366"/>
      <c r="AD96" s="366"/>
      <c r="AE96" s="366"/>
      <c r="AF96" s="366"/>
      <c r="AG96" s="366"/>
      <c r="AH96" s="366"/>
      <c r="AI96" s="366"/>
      <c r="AJ96" s="366"/>
      <c r="AK96" s="366"/>
      <c r="AL96" s="366"/>
    </row>
    <row r="97" spans="1:38" s="382" customFormat="1" ht="12" customHeight="1">
      <c r="A97" s="379">
        <v>3031111101</v>
      </c>
      <c r="B97" s="380" t="s">
        <v>303</v>
      </c>
      <c r="C97" s="378">
        <f>-SUMIF(Clasificación!C:C,'CA EF'!A97,Clasificación!G:G)</f>
        <v>576412791</v>
      </c>
      <c r="D97" s="32">
        <v>0</v>
      </c>
      <c r="E97" s="32">
        <v>576412791</v>
      </c>
      <c r="F97" s="32">
        <v>0</v>
      </c>
      <c r="G97" s="32">
        <f>+C97-F97+D97-E97</f>
        <v>0</v>
      </c>
      <c r="H97" s="32">
        <v>0</v>
      </c>
      <c r="I97" s="32">
        <v>0</v>
      </c>
      <c r="J97" s="32">
        <v>0</v>
      </c>
      <c r="K97" s="32">
        <v>0</v>
      </c>
      <c r="L97" s="32">
        <v>0</v>
      </c>
      <c r="M97" s="32">
        <v>0</v>
      </c>
      <c r="N97" s="32">
        <v>0</v>
      </c>
      <c r="O97" s="32">
        <v>0</v>
      </c>
      <c r="P97" s="32">
        <v>0</v>
      </c>
      <c r="Q97" s="32">
        <v>0</v>
      </c>
      <c r="R97" s="32">
        <v>0</v>
      </c>
      <c r="S97" s="32">
        <v>0</v>
      </c>
      <c r="T97" s="32">
        <v>0</v>
      </c>
      <c r="U97" s="32">
        <v>0</v>
      </c>
      <c r="V97" s="32">
        <v>0</v>
      </c>
      <c r="W97" s="32">
        <v>0</v>
      </c>
      <c r="X97" s="32">
        <v>0</v>
      </c>
      <c r="Y97" s="369">
        <f t="shared" si="3"/>
        <v>0</v>
      </c>
      <c r="Z97" s="381"/>
      <c r="AA97" s="381"/>
      <c r="AB97" s="381"/>
      <c r="AC97" s="381"/>
      <c r="AD97" s="381"/>
      <c r="AE97" s="381"/>
      <c r="AF97" s="381"/>
      <c r="AG97" s="381"/>
      <c r="AH97" s="381"/>
      <c r="AI97" s="381"/>
      <c r="AJ97" s="381"/>
      <c r="AK97" s="381"/>
      <c r="AL97" s="381"/>
    </row>
    <row r="98" spans="1:38" s="382" customFormat="1" ht="12" customHeight="1">
      <c r="A98" s="379">
        <v>3031111102</v>
      </c>
      <c r="B98" s="380" t="s">
        <v>495</v>
      </c>
      <c r="C98" s="378">
        <f>-SUMIF(Clasificación!C:C,'CA EF'!A98,Clasificación!G:G)</f>
        <v>1194219221</v>
      </c>
      <c r="D98" s="32">
        <v>576412791</v>
      </c>
      <c r="E98" s="32">
        <f>+D257</f>
        <v>1194219221</v>
      </c>
      <c r="F98" s="32">
        <v>576412791</v>
      </c>
      <c r="G98" s="32">
        <f t="shared" si="2"/>
        <v>0</v>
      </c>
      <c r="H98" s="32">
        <v>0</v>
      </c>
      <c r="I98" s="32">
        <v>0</v>
      </c>
      <c r="J98" s="32">
        <v>0</v>
      </c>
      <c r="K98" s="32">
        <v>0</v>
      </c>
      <c r="L98" s="32">
        <v>0</v>
      </c>
      <c r="M98" s="32">
        <v>0</v>
      </c>
      <c r="N98" s="32">
        <v>0</v>
      </c>
      <c r="O98" s="32">
        <v>0</v>
      </c>
      <c r="P98" s="32">
        <v>0</v>
      </c>
      <c r="Q98" s="32">
        <v>0</v>
      </c>
      <c r="R98" s="32">
        <v>0</v>
      </c>
      <c r="S98" s="32">
        <v>0</v>
      </c>
      <c r="T98" s="32">
        <v>0</v>
      </c>
      <c r="U98" s="32">
        <v>0</v>
      </c>
      <c r="V98" s="32">
        <v>0</v>
      </c>
      <c r="W98" s="32">
        <v>0</v>
      </c>
      <c r="X98" s="32">
        <v>0</v>
      </c>
      <c r="Y98" s="369">
        <f t="shared" si="3"/>
        <v>0</v>
      </c>
      <c r="Z98" s="381"/>
      <c r="AA98" s="381"/>
      <c r="AB98" s="381"/>
      <c r="AC98" s="381"/>
      <c r="AD98" s="381"/>
      <c r="AE98" s="381"/>
      <c r="AF98" s="381"/>
      <c r="AG98" s="381"/>
      <c r="AH98" s="381"/>
      <c r="AI98" s="381"/>
      <c r="AJ98" s="381"/>
      <c r="AK98" s="381"/>
      <c r="AL98" s="381"/>
    </row>
    <row r="99" spans="1:38" s="364" customFormat="1" ht="12" customHeight="1">
      <c r="A99" s="374">
        <v>4</v>
      </c>
      <c r="B99" s="365" t="s">
        <v>69</v>
      </c>
      <c r="C99" s="363">
        <f>-SUMIF(Clasificación!C:C,'CA EF'!A99,Clasificación!G:G)</f>
        <v>0</v>
      </c>
      <c r="D99" s="360">
        <v>0</v>
      </c>
      <c r="E99" s="360">
        <v>0</v>
      </c>
      <c r="F99" s="360">
        <v>0</v>
      </c>
      <c r="G99" s="360">
        <f t="shared" si="2"/>
        <v>0</v>
      </c>
      <c r="H99" s="360">
        <v>0</v>
      </c>
      <c r="I99" s="360">
        <v>0</v>
      </c>
      <c r="J99" s="360">
        <v>0</v>
      </c>
      <c r="K99" s="360">
        <v>0</v>
      </c>
      <c r="L99" s="360">
        <v>0</v>
      </c>
      <c r="M99" s="360">
        <v>0</v>
      </c>
      <c r="N99" s="360">
        <v>0</v>
      </c>
      <c r="O99" s="360">
        <v>0</v>
      </c>
      <c r="P99" s="360">
        <v>0</v>
      </c>
      <c r="Q99" s="360">
        <v>0</v>
      </c>
      <c r="R99" s="360">
        <v>0</v>
      </c>
      <c r="S99" s="360">
        <v>0</v>
      </c>
      <c r="T99" s="360">
        <v>0</v>
      </c>
      <c r="U99" s="360">
        <v>0</v>
      </c>
      <c r="V99" s="360">
        <v>0</v>
      </c>
      <c r="W99" s="360">
        <v>0</v>
      </c>
      <c r="X99" s="360">
        <v>0</v>
      </c>
      <c r="Y99" s="369">
        <f t="shared" si="3"/>
        <v>0</v>
      </c>
      <c r="Z99" s="366"/>
      <c r="AA99" s="366"/>
      <c r="AB99" s="366"/>
      <c r="AC99" s="366"/>
      <c r="AD99" s="366"/>
      <c r="AE99" s="366"/>
      <c r="AF99" s="366"/>
      <c r="AG99" s="366"/>
      <c r="AH99" s="366"/>
      <c r="AI99" s="366"/>
      <c r="AJ99" s="366"/>
      <c r="AK99" s="366"/>
      <c r="AL99" s="366"/>
    </row>
    <row r="100" spans="1:38" s="364" customFormat="1" ht="12" customHeight="1">
      <c r="A100" s="374">
        <v>41</v>
      </c>
      <c r="B100" s="365" t="s">
        <v>13</v>
      </c>
      <c r="C100" s="363">
        <f>-SUMIF(Clasificación!C:C,'CA EF'!A100,Clasificación!G:G)</f>
        <v>0</v>
      </c>
      <c r="D100" s="360">
        <v>0</v>
      </c>
      <c r="E100" s="360">
        <v>0</v>
      </c>
      <c r="F100" s="360">
        <v>0</v>
      </c>
      <c r="G100" s="360">
        <f t="shared" si="2"/>
        <v>0</v>
      </c>
      <c r="H100" s="360">
        <v>0</v>
      </c>
      <c r="I100" s="360">
        <v>0</v>
      </c>
      <c r="J100" s="360">
        <v>0</v>
      </c>
      <c r="K100" s="360">
        <v>0</v>
      </c>
      <c r="L100" s="360">
        <v>0</v>
      </c>
      <c r="M100" s="360">
        <v>0</v>
      </c>
      <c r="N100" s="360">
        <v>0</v>
      </c>
      <c r="O100" s="360">
        <v>0</v>
      </c>
      <c r="P100" s="360">
        <v>0</v>
      </c>
      <c r="Q100" s="360">
        <v>0</v>
      </c>
      <c r="R100" s="360">
        <v>0</v>
      </c>
      <c r="S100" s="360">
        <v>0</v>
      </c>
      <c r="T100" s="360">
        <v>0</v>
      </c>
      <c r="U100" s="360">
        <v>0</v>
      </c>
      <c r="V100" s="360">
        <v>0</v>
      </c>
      <c r="W100" s="360">
        <v>0</v>
      </c>
      <c r="X100" s="360">
        <v>0</v>
      </c>
      <c r="Y100" s="369">
        <f t="shared" si="3"/>
        <v>0</v>
      </c>
      <c r="Z100" s="366"/>
      <c r="AA100" s="366"/>
      <c r="AB100" s="366"/>
      <c r="AC100" s="366"/>
      <c r="AD100" s="366"/>
      <c r="AE100" s="366"/>
      <c r="AF100" s="366"/>
      <c r="AG100" s="366"/>
      <c r="AH100" s="366"/>
      <c r="AI100" s="366"/>
      <c r="AJ100" s="366"/>
      <c r="AK100" s="366"/>
      <c r="AL100" s="366"/>
    </row>
    <row r="101" spans="1:38" s="364" customFormat="1" ht="12" customHeight="1">
      <c r="A101" s="374">
        <v>412</v>
      </c>
      <c r="B101" s="365" t="s">
        <v>496</v>
      </c>
      <c r="C101" s="363">
        <f>-SUMIF(Clasificación!C:C,'CA EF'!A101,Clasificación!G:G)</f>
        <v>0</v>
      </c>
      <c r="D101" s="360">
        <v>0</v>
      </c>
      <c r="E101" s="360">
        <v>0</v>
      </c>
      <c r="F101" s="360">
        <v>0</v>
      </c>
      <c r="G101" s="360">
        <f t="shared" si="2"/>
        <v>0</v>
      </c>
      <c r="H101" s="360">
        <v>0</v>
      </c>
      <c r="I101" s="360">
        <v>0</v>
      </c>
      <c r="J101" s="360">
        <v>0</v>
      </c>
      <c r="K101" s="360">
        <v>0</v>
      </c>
      <c r="L101" s="360">
        <v>0</v>
      </c>
      <c r="M101" s="360">
        <v>0</v>
      </c>
      <c r="N101" s="360">
        <v>0</v>
      </c>
      <c r="O101" s="360">
        <v>0</v>
      </c>
      <c r="P101" s="360">
        <v>0</v>
      </c>
      <c r="Q101" s="360">
        <v>0</v>
      </c>
      <c r="R101" s="360">
        <v>0</v>
      </c>
      <c r="S101" s="360">
        <v>0</v>
      </c>
      <c r="T101" s="360">
        <v>0</v>
      </c>
      <c r="U101" s="360">
        <v>0</v>
      </c>
      <c r="V101" s="360">
        <v>0</v>
      </c>
      <c r="W101" s="360">
        <v>0</v>
      </c>
      <c r="X101" s="360">
        <v>0</v>
      </c>
      <c r="Y101" s="369">
        <f t="shared" si="3"/>
        <v>0</v>
      </c>
      <c r="Z101" s="366"/>
      <c r="AA101" s="366"/>
      <c r="AB101" s="366"/>
      <c r="AC101" s="366"/>
      <c r="AD101" s="366"/>
      <c r="AE101" s="366"/>
      <c r="AF101" s="366"/>
      <c r="AG101" s="366"/>
      <c r="AH101" s="366"/>
      <c r="AI101" s="366"/>
      <c r="AJ101" s="366"/>
      <c r="AK101" s="366"/>
      <c r="AL101" s="366"/>
    </row>
    <row r="102" spans="1:38" s="364" customFormat="1" ht="12" customHeight="1">
      <c r="A102" s="374">
        <v>41201</v>
      </c>
      <c r="B102" s="365" t="s">
        <v>496</v>
      </c>
      <c r="C102" s="363">
        <f>-SUMIF(Clasificación!C:C,'CA EF'!A102,Clasificación!G:G)</f>
        <v>0</v>
      </c>
      <c r="D102" s="360">
        <v>0</v>
      </c>
      <c r="E102" s="360">
        <v>0</v>
      </c>
      <c r="F102" s="360">
        <v>0</v>
      </c>
      <c r="G102" s="360">
        <f t="shared" si="2"/>
        <v>0</v>
      </c>
      <c r="H102" s="360">
        <v>0</v>
      </c>
      <c r="I102" s="360">
        <v>0</v>
      </c>
      <c r="J102" s="360">
        <v>0</v>
      </c>
      <c r="K102" s="360">
        <v>0</v>
      </c>
      <c r="L102" s="360">
        <v>0</v>
      </c>
      <c r="M102" s="360">
        <v>0</v>
      </c>
      <c r="N102" s="360">
        <v>0</v>
      </c>
      <c r="O102" s="360">
        <v>0</v>
      </c>
      <c r="P102" s="360">
        <v>0</v>
      </c>
      <c r="Q102" s="360">
        <v>0</v>
      </c>
      <c r="R102" s="360">
        <v>0</v>
      </c>
      <c r="S102" s="360">
        <v>0</v>
      </c>
      <c r="T102" s="360">
        <v>0</v>
      </c>
      <c r="U102" s="360">
        <v>0</v>
      </c>
      <c r="V102" s="360">
        <v>0</v>
      </c>
      <c r="W102" s="360">
        <v>0</v>
      </c>
      <c r="X102" s="360">
        <v>0</v>
      </c>
      <c r="Y102" s="369">
        <f t="shared" si="3"/>
        <v>0</v>
      </c>
      <c r="Z102" s="366"/>
      <c r="AA102" s="366"/>
      <c r="AB102" s="366"/>
      <c r="AC102" s="366"/>
      <c r="AD102" s="366"/>
      <c r="AE102" s="366"/>
      <c r="AF102" s="366"/>
      <c r="AG102" s="366"/>
      <c r="AH102" s="366"/>
      <c r="AI102" s="366"/>
      <c r="AJ102" s="366"/>
      <c r="AK102" s="366"/>
      <c r="AL102" s="366"/>
    </row>
    <row r="103" spans="1:38" s="364" customFormat="1" ht="12" customHeight="1">
      <c r="A103" s="374">
        <v>412011</v>
      </c>
      <c r="B103" s="365" t="s">
        <v>496</v>
      </c>
      <c r="C103" s="363">
        <f>-SUMIF(Clasificación!C:C,'CA EF'!A103,Clasificación!G:G)</f>
        <v>0</v>
      </c>
      <c r="D103" s="360">
        <v>0</v>
      </c>
      <c r="E103" s="360">
        <v>0</v>
      </c>
      <c r="F103" s="360">
        <v>0</v>
      </c>
      <c r="G103" s="360">
        <f t="shared" si="2"/>
        <v>0</v>
      </c>
      <c r="H103" s="360">
        <v>0</v>
      </c>
      <c r="I103" s="360">
        <v>0</v>
      </c>
      <c r="J103" s="360">
        <v>0</v>
      </c>
      <c r="K103" s="360">
        <v>0</v>
      </c>
      <c r="L103" s="360">
        <v>0</v>
      </c>
      <c r="M103" s="360">
        <v>0</v>
      </c>
      <c r="N103" s="360">
        <v>0</v>
      </c>
      <c r="O103" s="360">
        <v>0</v>
      </c>
      <c r="P103" s="360">
        <v>0</v>
      </c>
      <c r="Q103" s="360">
        <v>0</v>
      </c>
      <c r="R103" s="360">
        <v>0</v>
      </c>
      <c r="S103" s="360">
        <v>0</v>
      </c>
      <c r="T103" s="360">
        <v>0</v>
      </c>
      <c r="U103" s="360">
        <v>0</v>
      </c>
      <c r="V103" s="360">
        <v>0</v>
      </c>
      <c r="W103" s="360">
        <v>0</v>
      </c>
      <c r="X103" s="360">
        <v>0</v>
      </c>
      <c r="Y103" s="369">
        <f t="shared" si="3"/>
        <v>0</v>
      </c>
      <c r="Z103" s="366"/>
      <c r="AA103" s="366"/>
      <c r="AB103" s="366"/>
      <c r="AC103" s="366"/>
      <c r="AD103" s="366"/>
      <c r="AE103" s="366"/>
      <c r="AF103" s="366"/>
      <c r="AG103" s="366"/>
      <c r="AH103" s="366"/>
      <c r="AI103" s="366"/>
      <c r="AJ103" s="366"/>
      <c r="AK103" s="366"/>
      <c r="AL103" s="366"/>
    </row>
    <row r="104" spans="1:38" s="364" customFormat="1" ht="12" customHeight="1">
      <c r="A104" s="374">
        <v>4120113</v>
      </c>
      <c r="B104" s="365" t="s">
        <v>497</v>
      </c>
      <c r="C104" s="363">
        <f>-SUMIF(Clasificación!C:C,'CA EF'!A104,Clasificación!G:G)</f>
        <v>0</v>
      </c>
      <c r="D104" s="360">
        <v>0</v>
      </c>
      <c r="E104" s="360">
        <v>0</v>
      </c>
      <c r="F104" s="360">
        <v>0</v>
      </c>
      <c r="G104" s="360">
        <f t="shared" si="2"/>
        <v>0</v>
      </c>
      <c r="H104" s="360">
        <v>0</v>
      </c>
      <c r="I104" s="360">
        <v>0</v>
      </c>
      <c r="J104" s="360">
        <v>0</v>
      </c>
      <c r="K104" s="360">
        <v>0</v>
      </c>
      <c r="L104" s="360">
        <v>0</v>
      </c>
      <c r="M104" s="360">
        <v>0</v>
      </c>
      <c r="N104" s="360">
        <v>0</v>
      </c>
      <c r="O104" s="360">
        <v>0</v>
      </c>
      <c r="P104" s="360">
        <v>0</v>
      </c>
      <c r="Q104" s="360">
        <v>0</v>
      </c>
      <c r="R104" s="360">
        <v>0</v>
      </c>
      <c r="S104" s="360">
        <v>0</v>
      </c>
      <c r="T104" s="360">
        <v>0</v>
      </c>
      <c r="U104" s="360">
        <v>0</v>
      </c>
      <c r="V104" s="360">
        <v>0</v>
      </c>
      <c r="W104" s="360">
        <v>0</v>
      </c>
      <c r="X104" s="360">
        <v>0</v>
      </c>
      <c r="Y104" s="369">
        <f t="shared" si="3"/>
        <v>0</v>
      </c>
      <c r="Z104" s="366"/>
      <c r="AA104" s="366"/>
      <c r="AB104" s="366"/>
      <c r="AC104" s="366"/>
      <c r="AD104" s="366"/>
      <c r="AE104" s="366"/>
      <c r="AF104" s="366"/>
      <c r="AG104" s="366"/>
      <c r="AH104" s="366"/>
      <c r="AI104" s="366"/>
      <c r="AJ104" s="366"/>
      <c r="AK104" s="366"/>
      <c r="AL104" s="366"/>
    </row>
    <row r="105" spans="1:38" s="364" customFormat="1" ht="12" customHeight="1">
      <c r="A105" s="374">
        <v>41201131</v>
      </c>
      <c r="B105" s="365" t="s">
        <v>498</v>
      </c>
      <c r="C105" s="363">
        <f>-SUMIF(Clasificación!C:C,'CA EF'!A105,Clasificación!G:G)</f>
        <v>0</v>
      </c>
      <c r="D105" s="360">
        <v>0</v>
      </c>
      <c r="E105" s="360">
        <v>0</v>
      </c>
      <c r="F105" s="360">
        <v>0</v>
      </c>
      <c r="G105" s="360">
        <f t="shared" si="2"/>
        <v>0</v>
      </c>
      <c r="H105" s="360">
        <v>0</v>
      </c>
      <c r="I105" s="360">
        <v>0</v>
      </c>
      <c r="J105" s="360">
        <v>0</v>
      </c>
      <c r="K105" s="360">
        <v>0</v>
      </c>
      <c r="L105" s="360">
        <v>0</v>
      </c>
      <c r="M105" s="360">
        <v>0</v>
      </c>
      <c r="N105" s="360">
        <v>0</v>
      </c>
      <c r="O105" s="360">
        <v>0</v>
      </c>
      <c r="P105" s="360">
        <v>0</v>
      </c>
      <c r="Q105" s="360">
        <v>0</v>
      </c>
      <c r="R105" s="360">
        <v>0</v>
      </c>
      <c r="S105" s="360">
        <v>0</v>
      </c>
      <c r="T105" s="360">
        <v>0</v>
      </c>
      <c r="U105" s="360">
        <v>0</v>
      </c>
      <c r="V105" s="360">
        <v>0</v>
      </c>
      <c r="W105" s="360">
        <v>0</v>
      </c>
      <c r="X105" s="360">
        <v>0</v>
      </c>
      <c r="Y105" s="369">
        <f t="shared" si="3"/>
        <v>0</v>
      </c>
      <c r="Z105" s="366"/>
      <c r="AA105" s="366"/>
      <c r="AB105" s="366"/>
      <c r="AC105" s="366"/>
      <c r="AD105" s="366"/>
      <c r="AE105" s="366"/>
      <c r="AF105" s="366"/>
      <c r="AG105" s="366"/>
      <c r="AH105" s="366"/>
      <c r="AI105" s="366"/>
      <c r="AJ105" s="366"/>
      <c r="AK105" s="366"/>
      <c r="AL105" s="366"/>
    </row>
    <row r="106" spans="1:38" s="364" customFormat="1" ht="12" customHeight="1">
      <c r="A106" s="374">
        <v>4120113101</v>
      </c>
      <c r="B106" s="365" t="s">
        <v>499</v>
      </c>
      <c r="C106" s="363">
        <f>-SUMIF(Clasificación!C:C,'CA EF'!A106,Clasificación!G:G)</f>
        <v>-32511366</v>
      </c>
      <c r="D106" s="360">
        <v>0</v>
      </c>
      <c r="E106" s="360">
        <v>0</v>
      </c>
      <c r="F106" s="360">
        <v>0</v>
      </c>
      <c r="G106" s="360">
        <f t="shared" si="2"/>
        <v>-32511366</v>
      </c>
      <c r="H106" s="361">
        <f>-G106</f>
        <v>32511366</v>
      </c>
      <c r="I106" s="360">
        <v>0</v>
      </c>
      <c r="J106" s="360">
        <v>0</v>
      </c>
      <c r="K106" s="360">
        <v>0</v>
      </c>
      <c r="L106" s="360">
        <v>0</v>
      </c>
      <c r="M106" s="360">
        <v>0</v>
      </c>
      <c r="N106" s="360">
        <v>0</v>
      </c>
      <c r="O106" s="360">
        <v>0</v>
      </c>
      <c r="P106" s="360">
        <v>0</v>
      </c>
      <c r="Q106" s="360">
        <v>0</v>
      </c>
      <c r="R106" s="360">
        <v>0</v>
      </c>
      <c r="S106" s="360">
        <v>0</v>
      </c>
      <c r="T106" s="360">
        <v>0</v>
      </c>
      <c r="U106" s="360">
        <v>0</v>
      </c>
      <c r="V106" s="360">
        <v>0</v>
      </c>
      <c r="W106" s="360">
        <v>0</v>
      </c>
      <c r="X106" s="360">
        <v>0</v>
      </c>
      <c r="Y106" s="369">
        <f t="shared" si="3"/>
        <v>0</v>
      </c>
      <c r="Z106" s="366"/>
      <c r="AA106" s="366"/>
      <c r="AB106" s="366"/>
      <c r="AC106" s="366"/>
      <c r="AD106" s="366"/>
      <c r="AE106" s="366"/>
      <c r="AF106" s="366"/>
      <c r="AG106" s="366"/>
      <c r="AH106" s="366"/>
      <c r="AI106" s="366"/>
      <c r="AJ106" s="366"/>
      <c r="AK106" s="366"/>
      <c r="AL106" s="366"/>
    </row>
    <row r="107" spans="1:38" s="364" customFormat="1" ht="12" customHeight="1">
      <c r="A107" s="374">
        <v>413</v>
      </c>
      <c r="B107" s="365" t="s">
        <v>500</v>
      </c>
      <c r="C107" s="363">
        <f>-SUMIF(Clasificación!C:C,'CA EF'!A107,Clasificación!G:G)</f>
        <v>0</v>
      </c>
      <c r="D107" s="360">
        <v>0</v>
      </c>
      <c r="E107" s="360">
        <v>0</v>
      </c>
      <c r="F107" s="360">
        <v>0</v>
      </c>
      <c r="G107" s="360">
        <f t="shared" si="2"/>
        <v>0</v>
      </c>
      <c r="H107" s="360">
        <v>0</v>
      </c>
      <c r="I107" s="360">
        <v>0</v>
      </c>
      <c r="J107" s="360">
        <v>0</v>
      </c>
      <c r="K107" s="360">
        <v>0</v>
      </c>
      <c r="L107" s="360">
        <v>0</v>
      </c>
      <c r="M107" s="360">
        <v>0</v>
      </c>
      <c r="N107" s="360">
        <v>0</v>
      </c>
      <c r="O107" s="360">
        <v>0</v>
      </c>
      <c r="P107" s="360">
        <v>0</v>
      </c>
      <c r="Q107" s="360">
        <v>0</v>
      </c>
      <c r="R107" s="360">
        <v>0</v>
      </c>
      <c r="S107" s="360">
        <v>0</v>
      </c>
      <c r="T107" s="360">
        <v>0</v>
      </c>
      <c r="U107" s="360">
        <v>0</v>
      </c>
      <c r="V107" s="360">
        <v>0</v>
      </c>
      <c r="W107" s="360">
        <v>0</v>
      </c>
      <c r="X107" s="360">
        <v>0</v>
      </c>
      <c r="Y107" s="369">
        <f t="shared" si="3"/>
        <v>0</v>
      </c>
      <c r="Z107" s="366"/>
      <c r="AA107" s="366"/>
      <c r="AB107" s="366"/>
      <c r="AC107" s="366"/>
      <c r="AD107" s="366"/>
      <c r="AE107" s="366"/>
      <c r="AF107" s="366"/>
      <c r="AG107" s="366"/>
      <c r="AH107" s="366"/>
      <c r="AI107" s="366"/>
      <c r="AJ107" s="366"/>
      <c r="AK107" s="366"/>
      <c r="AL107" s="366"/>
    </row>
    <row r="108" spans="1:38" s="364" customFormat="1" ht="12" customHeight="1">
      <c r="A108" s="374">
        <v>41301</v>
      </c>
      <c r="B108" s="365" t="s">
        <v>501</v>
      </c>
      <c r="C108" s="363">
        <f>-SUMIF(Clasificación!C:C,'CA EF'!A108,Clasificación!G:G)</f>
        <v>0</v>
      </c>
      <c r="D108" s="360">
        <v>0</v>
      </c>
      <c r="E108" s="360">
        <v>0</v>
      </c>
      <c r="F108" s="360">
        <v>0</v>
      </c>
      <c r="G108" s="360">
        <f t="shared" si="2"/>
        <v>0</v>
      </c>
      <c r="H108" s="360">
        <v>0</v>
      </c>
      <c r="I108" s="360">
        <v>0</v>
      </c>
      <c r="J108" s="360">
        <v>0</v>
      </c>
      <c r="K108" s="360">
        <v>0</v>
      </c>
      <c r="L108" s="360">
        <v>0</v>
      </c>
      <c r="M108" s="360">
        <v>0</v>
      </c>
      <c r="N108" s="360">
        <v>0</v>
      </c>
      <c r="O108" s="360">
        <v>0</v>
      </c>
      <c r="P108" s="360">
        <v>0</v>
      </c>
      <c r="Q108" s="360">
        <v>0</v>
      </c>
      <c r="R108" s="360">
        <v>0</v>
      </c>
      <c r="S108" s="360">
        <v>0</v>
      </c>
      <c r="T108" s="360">
        <v>0</v>
      </c>
      <c r="U108" s="360">
        <v>0</v>
      </c>
      <c r="V108" s="360">
        <v>0</v>
      </c>
      <c r="W108" s="360">
        <v>0</v>
      </c>
      <c r="X108" s="360">
        <v>0</v>
      </c>
      <c r="Y108" s="369">
        <f t="shared" si="3"/>
        <v>0</v>
      </c>
      <c r="Z108" s="366"/>
      <c r="AA108" s="366"/>
      <c r="AB108" s="366"/>
      <c r="AC108" s="366"/>
      <c r="AD108" s="366"/>
      <c r="AE108" s="366"/>
      <c r="AF108" s="366"/>
      <c r="AG108" s="366"/>
      <c r="AH108" s="366"/>
      <c r="AI108" s="366"/>
      <c r="AJ108" s="366"/>
      <c r="AK108" s="366"/>
      <c r="AL108" s="366"/>
    </row>
    <row r="109" spans="1:38" s="364" customFormat="1" ht="12" customHeight="1">
      <c r="A109" s="374">
        <v>413011</v>
      </c>
      <c r="B109" s="365" t="s">
        <v>501</v>
      </c>
      <c r="C109" s="363">
        <f>-SUMIF(Clasificación!C:C,'CA EF'!A109,Clasificación!G:G)</f>
        <v>0</v>
      </c>
      <c r="D109" s="360">
        <v>0</v>
      </c>
      <c r="E109" s="360">
        <v>0</v>
      </c>
      <c r="F109" s="360">
        <v>0</v>
      </c>
      <c r="G109" s="360">
        <f t="shared" si="2"/>
        <v>0</v>
      </c>
      <c r="H109" s="360">
        <v>0</v>
      </c>
      <c r="I109" s="360">
        <v>0</v>
      </c>
      <c r="J109" s="360">
        <v>0</v>
      </c>
      <c r="K109" s="360">
        <v>0</v>
      </c>
      <c r="L109" s="360">
        <v>0</v>
      </c>
      <c r="M109" s="360">
        <v>0</v>
      </c>
      <c r="N109" s="360">
        <v>0</v>
      </c>
      <c r="O109" s="360">
        <v>0</v>
      </c>
      <c r="P109" s="360">
        <v>0</v>
      </c>
      <c r="Q109" s="360">
        <v>0</v>
      </c>
      <c r="R109" s="360">
        <v>0</v>
      </c>
      <c r="S109" s="360">
        <v>0</v>
      </c>
      <c r="T109" s="360">
        <v>0</v>
      </c>
      <c r="U109" s="360">
        <v>0</v>
      </c>
      <c r="V109" s="360">
        <v>0</v>
      </c>
      <c r="W109" s="360">
        <v>0</v>
      </c>
      <c r="X109" s="360">
        <v>0</v>
      </c>
      <c r="Y109" s="369">
        <f t="shared" si="3"/>
        <v>0</v>
      </c>
      <c r="Z109" s="366"/>
      <c r="AA109" s="366"/>
      <c r="AB109" s="366"/>
      <c r="AC109" s="366"/>
      <c r="AD109" s="366"/>
      <c r="AE109" s="366"/>
      <c r="AF109" s="366"/>
      <c r="AG109" s="366"/>
      <c r="AH109" s="366"/>
      <c r="AI109" s="366"/>
      <c r="AJ109" s="366"/>
      <c r="AK109" s="366"/>
      <c r="AL109" s="366"/>
    </row>
    <row r="110" spans="1:38" s="364" customFormat="1" ht="12" customHeight="1">
      <c r="A110" s="374">
        <v>4130111</v>
      </c>
      <c r="B110" s="365" t="s">
        <v>501</v>
      </c>
      <c r="C110" s="363">
        <f>-SUMIF(Clasificación!C:C,'CA EF'!A110,Clasificación!G:G)</f>
        <v>0</v>
      </c>
      <c r="D110" s="360">
        <v>0</v>
      </c>
      <c r="E110" s="360">
        <v>0</v>
      </c>
      <c r="F110" s="360">
        <v>0</v>
      </c>
      <c r="G110" s="360">
        <f t="shared" si="2"/>
        <v>0</v>
      </c>
      <c r="H110" s="360">
        <v>0</v>
      </c>
      <c r="I110" s="360">
        <v>0</v>
      </c>
      <c r="J110" s="360">
        <v>0</v>
      </c>
      <c r="K110" s="360">
        <v>0</v>
      </c>
      <c r="L110" s="360">
        <v>0</v>
      </c>
      <c r="M110" s="360">
        <v>0</v>
      </c>
      <c r="N110" s="360">
        <v>0</v>
      </c>
      <c r="O110" s="360">
        <v>0</v>
      </c>
      <c r="P110" s="360">
        <v>0</v>
      </c>
      <c r="Q110" s="360">
        <v>0</v>
      </c>
      <c r="R110" s="360">
        <v>0</v>
      </c>
      <c r="S110" s="360">
        <v>0</v>
      </c>
      <c r="T110" s="360">
        <v>0</v>
      </c>
      <c r="U110" s="360">
        <v>0</v>
      </c>
      <c r="V110" s="360">
        <v>0</v>
      </c>
      <c r="W110" s="360">
        <v>0</v>
      </c>
      <c r="X110" s="360">
        <v>0</v>
      </c>
      <c r="Y110" s="369">
        <f t="shared" si="3"/>
        <v>0</v>
      </c>
      <c r="Z110" s="366"/>
      <c r="AA110" s="366"/>
      <c r="AB110" s="366"/>
      <c r="AC110" s="366"/>
      <c r="AD110" s="366"/>
      <c r="AE110" s="366"/>
      <c r="AF110" s="366"/>
      <c r="AG110" s="366"/>
      <c r="AH110" s="366"/>
      <c r="AI110" s="366"/>
      <c r="AJ110" s="366"/>
      <c r="AK110" s="366"/>
      <c r="AL110" s="366"/>
    </row>
    <row r="111" spans="1:38" s="364" customFormat="1" ht="12" customHeight="1">
      <c r="A111" s="374">
        <v>41301111</v>
      </c>
      <c r="B111" s="365" t="s">
        <v>501</v>
      </c>
      <c r="C111" s="363">
        <f>-SUMIF(Clasificación!C:C,'CA EF'!A111,Clasificación!G:G)</f>
        <v>0</v>
      </c>
      <c r="D111" s="360">
        <v>0</v>
      </c>
      <c r="E111" s="360">
        <v>0</v>
      </c>
      <c r="F111" s="360">
        <v>0</v>
      </c>
      <c r="G111" s="360">
        <f t="shared" si="2"/>
        <v>0</v>
      </c>
      <c r="H111" s="360">
        <v>0</v>
      </c>
      <c r="I111" s="360">
        <v>0</v>
      </c>
      <c r="J111" s="360">
        <v>0</v>
      </c>
      <c r="K111" s="360">
        <v>0</v>
      </c>
      <c r="L111" s="360">
        <v>0</v>
      </c>
      <c r="M111" s="360">
        <v>0</v>
      </c>
      <c r="N111" s="360">
        <v>0</v>
      </c>
      <c r="O111" s="360">
        <v>0</v>
      </c>
      <c r="P111" s="360">
        <v>0</v>
      </c>
      <c r="Q111" s="360">
        <v>0</v>
      </c>
      <c r="R111" s="360">
        <v>0</v>
      </c>
      <c r="S111" s="360">
        <v>0</v>
      </c>
      <c r="T111" s="360">
        <v>0</v>
      </c>
      <c r="U111" s="360">
        <v>0</v>
      </c>
      <c r="V111" s="360">
        <v>0</v>
      </c>
      <c r="W111" s="360">
        <v>0</v>
      </c>
      <c r="X111" s="360">
        <v>0</v>
      </c>
      <c r="Y111" s="369">
        <f t="shared" si="3"/>
        <v>0</v>
      </c>
      <c r="Z111" s="366"/>
      <c r="AA111" s="366"/>
      <c r="AB111" s="366"/>
      <c r="AC111" s="366"/>
      <c r="AD111" s="366"/>
      <c r="AE111" s="366"/>
      <c r="AF111" s="366"/>
      <c r="AG111" s="366"/>
      <c r="AH111" s="366"/>
      <c r="AI111" s="366"/>
      <c r="AJ111" s="366"/>
      <c r="AK111" s="366"/>
      <c r="AL111" s="366"/>
    </row>
    <row r="112" spans="1:38" s="364" customFormat="1" ht="12" customHeight="1">
      <c r="A112" s="374">
        <v>4130111129</v>
      </c>
      <c r="B112" s="365" t="s">
        <v>502</v>
      </c>
      <c r="C112" s="363">
        <f>-SUMIF(Clasificación!C:C,'CA EF'!A112,Clasificación!G:G)</f>
        <v>-20826370</v>
      </c>
      <c r="D112" s="360">
        <v>0</v>
      </c>
      <c r="E112" s="360">
        <v>0</v>
      </c>
      <c r="F112" s="360">
        <v>0</v>
      </c>
      <c r="G112" s="360">
        <f t="shared" si="2"/>
        <v>-20826370</v>
      </c>
      <c r="H112" s="361">
        <v>0</v>
      </c>
      <c r="I112" s="361">
        <v>0</v>
      </c>
      <c r="J112" s="361">
        <v>0</v>
      </c>
      <c r="K112" s="361">
        <v>0</v>
      </c>
      <c r="L112" s="361">
        <v>0</v>
      </c>
      <c r="M112" s="360">
        <v>0</v>
      </c>
      <c r="N112" s="361">
        <v>0</v>
      </c>
      <c r="O112" s="360">
        <v>0</v>
      </c>
      <c r="P112" s="360">
        <v>0</v>
      </c>
      <c r="Q112" s="361">
        <f>-G112</f>
        <v>20826370</v>
      </c>
      <c r="R112" s="361"/>
      <c r="S112" s="361"/>
      <c r="T112" s="361">
        <v>0</v>
      </c>
      <c r="U112" s="361">
        <v>0</v>
      </c>
      <c r="V112" s="361">
        <v>0</v>
      </c>
      <c r="W112" s="361">
        <v>0</v>
      </c>
      <c r="X112" s="361">
        <v>0</v>
      </c>
      <c r="Y112" s="369">
        <f t="shared" si="3"/>
        <v>0</v>
      </c>
      <c r="Z112" s="366"/>
      <c r="AA112" s="366"/>
      <c r="AB112" s="366"/>
      <c r="AC112" s="366"/>
      <c r="AD112" s="366"/>
      <c r="AE112" s="366"/>
      <c r="AF112" s="366"/>
      <c r="AG112" s="366"/>
      <c r="AH112" s="366"/>
      <c r="AI112" s="366"/>
      <c r="AJ112" s="366"/>
      <c r="AK112" s="366"/>
      <c r="AL112" s="366"/>
    </row>
    <row r="113" spans="1:38" s="364" customFormat="1" ht="12" customHeight="1">
      <c r="A113" s="374">
        <v>4130112</v>
      </c>
      <c r="B113" s="365" t="s">
        <v>503</v>
      </c>
      <c r="C113" s="363">
        <f>-SUMIF(Clasificación!C:C,'CA EF'!A113,Clasificación!G:G)</f>
        <v>0</v>
      </c>
      <c r="D113" s="360">
        <v>0</v>
      </c>
      <c r="E113" s="360">
        <v>0</v>
      </c>
      <c r="F113" s="360">
        <v>0</v>
      </c>
      <c r="G113" s="360">
        <f t="shared" si="2"/>
        <v>0</v>
      </c>
      <c r="H113" s="360">
        <v>0</v>
      </c>
      <c r="I113" s="360">
        <v>0</v>
      </c>
      <c r="J113" s="361">
        <v>0</v>
      </c>
      <c r="K113" s="360">
        <v>0</v>
      </c>
      <c r="L113" s="360">
        <v>0</v>
      </c>
      <c r="M113" s="360">
        <v>0</v>
      </c>
      <c r="N113" s="360">
        <v>0</v>
      </c>
      <c r="O113" s="360">
        <v>0</v>
      </c>
      <c r="P113" s="360">
        <v>0</v>
      </c>
      <c r="Q113" s="360">
        <v>0</v>
      </c>
      <c r="R113" s="360">
        <v>0</v>
      </c>
      <c r="S113" s="360">
        <v>0</v>
      </c>
      <c r="T113" s="360">
        <v>0</v>
      </c>
      <c r="U113" s="360">
        <v>0</v>
      </c>
      <c r="V113" s="360">
        <v>0</v>
      </c>
      <c r="W113" s="360">
        <v>0</v>
      </c>
      <c r="X113" s="360">
        <v>0</v>
      </c>
      <c r="Y113" s="369">
        <f t="shared" si="3"/>
        <v>0</v>
      </c>
      <c r="Z113" s="366"/>
      <c r="AA113" s="366"/>
      <c r="AB113" s="366"/>
      <c r="AC113" s="366"/>
      <c r="AD113" s="366"/>
      <c r="AE113" s="366"/>
      <c r="AF113" s="366"/>
      <c r="AG113" s="366"/>
      <c r="AH113" s="366"/>
      <c r="AI113" s="366"/>
      <c r="AJ113" s="366"/>
      <c r="AK113" s="366"/>
      <c r="AL113" s="366"/>
    </row>
    <row r="114" spans="1:38" s="364" customFormat="1" ht="12" customHeight="1">
      <c r="A114" s="374">
        <v>41301121</v>
      </c>
      <c r="B114" s="365" t="s">
        <v>504</v>
      </c>
      <c r="C114" s="363">
        <f>-SUMIF(Clasificación!C:C,'CA EF'!A114,Clasificación!G:G)</f>
        <v>0</v>
      </c>
      <c r="D114" s="360">
        <v>0</v>
      </c>
      <c r="E114" s="360">
        <v>0</v>
      </c>
      <c r="F114" s="360">
        <v>0</v>
      </c>
      <c r="G114" s="360">
        <f t="shared" si="2"/>
        <v>0</v>
      </c>
      <c r="H114" s="360">
        <v>0</v>
      </c>
      <c r="I114" s="360">
        <v>0</v>
      </c>
      <c r="J114" s="361">
        <v>0</v>
      </c>
      <c r="K114" s="360">
        <v>0</v>
      </c>
      <c r="L114" s="360">
        <v>0</v>
      </c>
      <c r="M114" s="360">
        <v>0</v>
      </c>
      <c r="N114" s="360">
        <v>0</v>
      </c>
      <c r="O114" s="360">
        <v>0</v>
      </c>
      <c r="P114" s="360">
        <v>0</v>
      </c>
      <c r="Q114" s="360">
        <v>0</v>
      </c>
      <c r="R114" s="360">
        <v>0</v>
      </c>
      <c r="S114" s="360">
        <v>0</v>
      </c>
      <c r="T114" s="360">
        <v>0</v>
      </c>
      <c r="U114" s="360">
        <v>0</v>
      </c>
      <c r="V114" s="360">
        <v>0</v>
      </c>
      <c r="W114" s="360">
        <v>0</v>
      </c>
      <c r="X114" s="360">
        <v>0</v>
      </c>
      <c r="Y114" s="369">
        <f t="shared" si="3"/>
        <v>0</v>
      </c>
      <c r="Z114" s="366"/>
      <c r="AA114" s="366"/>
      <c r="AB114" s="366"/>
      <c r="AC114" s="366"/>
      <c r="AD114" s="366"/>
      <c r="AE114" s="366"/>
      <c r="AF114" s="366"/>
      <c r="AG114" s="366"/>
      <c r="AH114" s="366"/>
      <c r="AI114" s="366"/>
      <c r="AJ114" s="366"/>
      <c r="AK114" s="366"/>
      <c r="AL114" s="366"/>
    </row>
    <row r="115" spans="1:38" s="364" customFormat="1" ht="12" customHeight="1">
      <c r="A115" s="374">
        <v>4130112131</v>
      </c>
      <c r="B115" s="365" t="s">
        <v>459</v>
      </c>
      <c r="C115" s="363">
        <f>-SUMIF(Clasificación!C:C,'CA EF'!A115,Clasificación!G:G)</f>
        <v>-34705748</v>
      </c>
      <c r="D115" s="360">
        <v>0</v>
      </c>
      <c r="E115" s="360">
        <v>0</v>
      </c>
      <c r="F115" s="360">
        <v>0</v>
      </c>
      <c r="G115" s="360">
        <f t="shared" si="2"/>
        <v>-34705748</v>
      </c>
      <c r="H115" s="361">
        <v>0</v>
      </c>
      <c r="I115" s="361">
        <v>0</v>
      </c>
      <c r="J115" s="361">
        <v>0</v>
      </c>
      <c r="K115" s="361">
        <v>0</v>
      </c>
      <c r="L115" s="361">
        <v>0</v>
      </c>
      <c r="M115" s="360">
        <v>0</v>
      </c>
      <c r="N115" s="361">
        <v>0</v>
      </c>
      <c r="O115" s="360">
        <v>0</v>
      </c>
      <c r="P115" s="360">
        <v>0</v>
      </c>
      <c r="Q115" s="361">
        <f>-G115</f>
        <v>34705748</v>
      </c>
      <c r="R115" s="361"/>
      <c r="S115" s="361"/>
      <c r="T115" s="361">
        <v>0</v>
      </c>
      <c r="U115" s="361">
        <v>0</v>
      </c>
      <c r="V115" s="361">
        <v>0</v>
      </c>
      <c r="W115" s="361">
        <v>0</v>
      </c>
      <c r="X115" s="361">
        <v>0</v>
      </c>
      <c r="Y115" s="369">
        <f t="shared" si="3"/>
        <v>0</v>
      </c>
      <c r="Z115" s="366"/>
      <c r="AA115" s="366"/>
      <c r="AB115" s="366"/>
      <c r="AC115" s="366"/>
      <c r="AD115" s="366"/>
      <c r="AE115" s="366"/>
      <c r="AF115" s="366"/>
      <c r="AG115" s="366"/>
      <c r="AH115" s="366"/>
      <c r="AI115" s="366"/>
      <c r="AJ115" s="366"/>
      <c r="AK115" s="366"/>
      <c r="AL115" s="366"/>
    </row>
    <row r="116" spans="1:38" s="364" customFormat="1" ht="12" customHeight="1">
      <c r="A116" s="374">
        <v>42</v>
      </c>
      <c r="B116" s="365" t="s">
        <v>85</v>
      </c>
      <c r="C116" s="363">
        <f>-SUMIF(Clasificación!C:C,'CA EF'!A116,Clasificación!G:G)</f>
        <v>0</v>
      </c>
      <c r="D116" s="360">
        <v>0</v>
      </c>
      <c r="E116" s="360">
        <v>0</v>
      </c>
      <c r="F116" s="360"/>
      <c r="G116" s="360">
        <f t="shared" si="2"/>
        <v>0</v>
      </c>
      <c r="H116" s="360">
        <v>0</v>
      </c>
      <c r="I116" s="360">
        <v>0</v>
      </c>
      <c r="J116" s="361">
        <v>0</v>
      </c>
      <c r="K116" s="360">
        <v>0</v>
      </c>
      <c r="L116" s="360">
        <v>0</v>
      </c>
      <c r="M116" s="360">
        <v>0</v>
      </c>
      <c r="N116" s="360">
        <v>0</v>
      </c>
      <c r="O116" s="360">
        <v>0</v>
      </c>
      <c r="P116" s="360">
        <v>0</v>
      </c>
      <c r="Q116" s="360">
        <v>0</v>
      </c>
      <c r="R116" s="360">
        <v>0</v>
      </c>
      <c r="S116" s="360">
        <v>0</v>
      </c>
      <c r="T116" s="360">
        <v>0</v>
      </c>
      <c r="U116" s="360">
        <v>0</v>
      </c>
      <c r="V116" s="360">
        <v>0</v>
      </c>
      <c r="W116" s="360">
        <v>0</v>
      </c>
      <c r="X116" s="360">
        <v>0</v>
      </c>
      <c r="Y116" s="369">
        <f t="shared" si="3"/>
        <v>0</v>
      </c>
      <c r="Z116" s="366"/>
      <c r="AA116" s="366"/>
      <c r="AB116" s="366"/>
      <c r="AC116" s="366"/>
      <c r="AD116" s="366"/>
      <c r="AE116" s="366"/>
      <c r="AF116" s="366"/>
      <c r="AG116" s="366"/>
      <c r="AH116" s="366"/>
      <c r="AI116" s="366"/>
      <c r="AJ116" s="366"/>
      <c r="AK116" s="366"/>
      <c r="AL116" s="366"/>
    </row>
    <row r="117" spans="1:38" s="364" customFormat="1" ht="12" customHeight="1">
      <c r="A117" s="374">
        <v>421</v>
      </c>
      <c r="B117" s="365" t="s">
        <v>505</v>
      </c>
      <c r="C117" s="363">
        <f>-SUMIF(Clasificación!C:C,'CA EF'!A117,Clasificación!G:G)</f>
        <v>0</v>
      </c>
      <c r="D117" s="360">
        <v>0</v>
      </c>
      <c r="E117" s="360">
        <v>0</v>
      </c>
      <c r="F117" s="360"/>
      <c r="G117" s="360">
        <f t="shared" si="2"/>
        <v>0</v>
      </c>
      <c r="H117" s="360">
        <v>0</v>
      </c>
      <c r="I117" s="360">
        <v>0</v>
      </c>
      <c r="J117" s="360">
        <v>0</v>
      </c>
      <c r="K117" s="360">
        <v>0</v>
      </c>
      <c r="L117" s="360">
        <v>0</v>
      </c>
      <c r="M117" s="360">
        <v>0</v>
      </c>
      <c r="N117" s="360">
        <v>0</v>
      </c>
      <c r="O117" s="360">
        <v>0</v>
      </c>
      <c r="P117" s="360">
        <v>0</v>
      </c>
      <c r="Q117" s="360">
        <v>0</v>
      </c>
      <c r="R117" s="360">
        <v>0</v>
      </c>
      <c r="S117" s="360">
        <v>0</v>
      </c>
      <c r="T117" s="360">
        <v>0</v>
      </c>
      <c r="U117" s="360">
        <v>0</v>
      </c>
      <c r="V117" s="360">
        <v>0</v>
      </c>
      <c r="W117" s="360">
        <v>0</v>
      </c>
      <c r="X117" s="360">
        <v>0</v>
      </c>
      <c r="Y117" s="369">
        <f t="shared" si="3"/>
        <v>0</v>
      </c>
      <c r="Z117" s="366"/>
      <c r="AA117" s="366"/>
      <c r="AB117" s="366"/>
      <c r="AC117" s="366"/>
      <c r="AD117" s="366"/>
      <c r="AE117" s="366"/>
      <c r="AF117" s="366"/>
      <c r="AG117" s="366"/>
      <c r="AH117" s="366"/>
      <c r="AI117" s="366"/>
      <c r="AJ117" s="366"/>
      <c r="AK117" s="366"/>
      <c r="AL117" s="366"/>
    </row>
    <row r="118" spans="1:38" s="364" customFormat="1" ht="12" customHeight="1">
      <c r="A118" s="374">
        <v>42101</v>
      </c>
      <c r="B118" s="365" t="s">
        <v>505</v>
      </c>
      <c r="C118" s="363">
        <f>-SUMIF(Clasificación!C:C,'CA EF'!A118,Clasificación!G:G)</f>
        <v>0</v>
      </c>
      <c r="D118" s="360">
        <v>0</v>
      </c>
      <c r="E118" s="360">
        <v>0</v>
      </c>
      <c r="F118" s="360">
        <v>0</v>
      </c>
      <c r="G118" s="360">
        <f t="shared" si="2"/>
        <v>0</v>
      </c>
      <c r="H118" s="360">
        <v>0</v>
      </c>
      <c r="I118" s="360">
        <v>0</v>
      </c>
      <c r="J118" s="360">
        <v>0</v>
      </c>
      <c r="K118" s="360">
        <v>0</v>
      </c>
      <c r="L118" s="360">
        <v>0</v>
      </c>
      <c r="M118" s="360">
        <v>0</v>
      </c>
      <c r="N118" s="360">
        <v>0</v>
      </c>
      <c r="O118" s="360">
        <v>0</v>
      </c>
      <c r="P118" s="360">
        <v>0</v>
      </c>
      <c r="Q118" s="360">
        <v>0</v>
      </c>
      <c r="R118" s="360">
        <v>0</v>
      </c>
      <c r="S118" s="360">
        <v>0</v>
      </c>
      <c r="T118" s="360">
        <v>0</v>
      </c>
      <c r="U118" s="360">
        <v>0</v>
      </c>
      <c r="V118" s="360">
        <v>0</v>
      </c>
      <c r="W118" s="360">
        <v>0</v>
      </c>
      <c r="X118" s="360">
        <v>0</v>
      </c>
      <c r="Y118" s="369">
        <f t="shared" si="3"/>
        <v>0</v>
      </c>
      <c r="Z118" s="366"/>
      <c r="AA118" s="366"/>
      <c r="AB118" s="366"/>
      <c r="AC118" s="366"/>
      <c r="AD118" s="366"/>
      <c r="AE118" s="366"/>
      <c r="AF118" s="366"/>
      <c r="AG118" s="366"/>
      <c r="AH118" s="366"/>
      <c r="AI118" s="366"/>
      <c r="AJ118" s="366"/>
      <c r="AK118" s="366"/>
      <c r="AL118" s="366"/>
    </row>
    <row r="119" spans="1:38" s="364" customFormat="1" ht="12" customHeight="1">
      <c r="A119" s="374">
        <v>421011</v>
      </c>
      <c r="B119" s="365" t="s">
        <v>505</v>
      </c>
      <c r="C119" s="363">
        <f>-SUMIF(Clasificación!C:C,'CA EF'!A119,Clasificación!G:G)</f>
        <v>0</v>
      </c>
      <c r="D119" s="360">
        <v>0</v>
      </c>
      <c r="E119" s="360">
        <v>0</v>
      </c>
      <c r="F119" s="360">
        <v>0</v>
      </c>
      <c r="G119" s="360">
        <f t="shared" si="2"/>
        <v>0</v>
      </c>
      <c r="H119" s="360">
        <v>0</v>
      </c>
      <c r="I119" s="360">
        <v>0</v>
      </c>
      <c r="J119" s="360">
        <v>0</v>
      </c>
      <c r="K119" s="360">
        <v>0</v>
      </c>
      <c r="L119" s="360">
        <v>0</v>
      </c>
      <c r="M119" s="360">
        <v>0</v>
      </c>
      <c r="N119" s="360">
        <v>0</v>
      </c>
      <c r="O119" s="360">
        <v>0</v>
      </c>
      <c r="P119" s="360">
        <v>0</v>
      </c>
      <c r="Q119" s="360">
        <v>0</v>
      </c>
      <c r="R119" s="360">
        <v>0</v>
      </c>
      <c r="S119" s="360">
        <v>0</v>
      </c>
      <c r="T119" s="360">
        <v>0</v>
      </c>
      <c r="U119" s="360">
        <v>0</v>
      </c>
      <c r="V119" s="360">
        <v>0</v>
      </c>
      <c r="W119" s="360">
        <v>0</v>
      </c>
      <c r="X119" s="360">
        <v>0</v>
      </c>
      <c r="Y119" s="369">
        <f t="shared" si="3"/>
        <v>0</v>
      </c>
      <c r="Z119" s="366"/>
      <c r="AA119" s="366"/>
      <c r="AB119" s="366"/>
      <c r="AC119" s="366"/>
      <c r="AD119" s="366"/>
      <c r="AE119" s="366"/>
      <c r="AF119" s="366"/>
      <c r="AG119" s="366"/>
      <c r="AH119" s="366"/>
      <c r="AI119" s="366"/>
      <c r="AJ119" s="366"/>
      <c r="AK119" s="366"/>
      <c r="AL119" s="366"/>
    </row>
    <row r="120" spans="1:38" s="364" customFormat="1" ht="12" customHeight="1">
      <c r="A120" s="374">
        <v>4210111</v>
      </c>
      <c r="B120" s="365" t="s">
        <v>505</v>
      </c>
      <c r="C120" s="363">
        <f>-SUMIF(Clasificación!C:C,'CA EF'!A120,Clasificación!G:G)</f>
        <v>0</v>
      </c>
      <c r="D120" s="360">
        <v>0</v>
      </c>
      <c r="E120" s="360">
        <v>0</v>
      </c>
      <c r="F120" s="360">
        <v>0</v>
      </c>
      <c r="G120" s="360">
        <f t="shared" si="2"/>
        <v>0</v>
      </c>
      <c r="H120" s="360">
        <v>0</v>
      </c>
      <c r="I120" s="360">
        <v>0</v>
      </c>
      <c r="J120" s="360">
        <v>0</v>
      </c>
      <c r="K120" s="360">
        <v>0</v>
      </c>
      <c r="L120" s="360">
        <v>0</v>
      </c>
      <c r="M120" s="360">
        <v>0</v>
      </c>
      <c r="N120" s="360">
        <v>0</v>
      </c>
      <c r="O120" s="360">
        <v>0</v>
      </c>
      <c r="P120" s="360">
        <v>0</v>
      </c>
      <c r="Q120" s="360">
        <v>0</v>
      </c>
      <c r="R120" s="360">
        <v>0</v>
      </c>
      <c r="S120" s="360">
        <v>0</v>
      </c>
      <c r="T120" s="360">
        <v>0</v>
      </c>
      <c r="U120" s="360">
        <v>0</v>
      </c>
      <c r="V120" s="360">
        <v>0</v>
      </c>
      <c r="W120" s="360">
        <v>0</v>
      </c>
      <c r="X120" s="360">
        <v>0</v>
      </c>
      <c r="Y120" s="369">
        <f t="shared" si="3"/>
        <v>0</v>
      </c>
      <c r="Z120" s="366"/>
      <c r="AA120" s="366"/>
      <c r="AB120" s="366"/>
      <c r="AC120" s="366"/>
      <c r="AD120" s="366"/>
      <c r="AE120" s="366"/>
      <c r="AF120" s="366"/>
      <c r="AG120" s="366"/>
      <c r="AH120" s="366"/>
      <c r="AI120" s="366"/>
      <c r="AJ120" s="366"/>
      <c r="AK120" s="366"/>
      <c r="AL120" s="366"/>
    </row>
    <row r="121" spans="1:38" s="364" customFormat="1" ht="12" customHeight="1">
      <c r="A121" s="374">
        <v>42101111</v>
      </c>
      <c r="B121" s="365" t="s">
        <v>506</v>
      </c>
      <c r="C121" s="363">
        <f>-SUMIF(Clasificación!C:C,'CA EF'!A121,Clasificación!G:G)</f>
        <v>0</v>
      </c>
      <c r="D121" s="360">
        <v>0</v>
      </c>
      <c r="E121" s="360">
        <v>0</v>
      </c>
      <c r="F121" s="360"/>
      <c r="G121" s="360">
        <f t="shared" si="2"/>
        <v>0</v>
      </c>
      <c r="H121" s="360">
        <v>0</v>
      </c>
      <c r="I121" s="360">
        <v>0</v>
      </c>
      <c r="J121" s="360">
        <v>0</v>
      </c>
      <c r="K121" s="360">
        <v>0</v>
      </c>
      <c r="L121" s="360">
        <v>0</v>
      </c>
      <c r="M121" s="360">
        <v>0</v>
      </c>
      <c r="N121" s="360">
        <v>0</v>
      </c>
      <c r="O121" s="360">
        <v>0</v>
      </c>
      <c r="P121" s="360">
        <v>0</v>
      </c>
      <c r="Q121" s="360">
        <v>0</v>
      </c>
      <c r="R121" s="360">
        <v>0</v>
      </c>
      <c r="S121" s="360">
        <v>0</v>
      </c>
      <c r="T121" s="360">
        <v>0</v>
      </c>
      <c r="U121" s="360">
        <v>0</v>
      </c>
      <c r="V121" s="360">
        <v>0</v>
      </c>
      <c r="W121" s="360">
        <v>0</v>
      </c>
      <c r="X121" s="360">
        <v>0</v>
      </c>
      <c r="Y121" s="369">
        <f t="shared" si="3"/>
        <v>0</v>
      </c>
      <c r="Z121" s="366"/>
      <c r="AA121" s="366"/>
      <c r="AB121" s="366"/>
      <c r="AC121" s="366"/>
      <c r="AD121" s="366"/>
      <c r="AE121" s="366"/>
      <c r="AF121" s="366"/>
      <c r="AG121" s="366"/>
      <c r="AH121" s="366"/>
      <c r="AI121" s="366"/>
      <c r="AJ121" s="366"/>
      <c r="AK121" s="366"/>
      <c r="AL121" s="366"/>
    </row>
    <row r="122" spans="1:38" s="364" customFormat="1" ht="12" customHeight="1">
      <c r="A122" s="374">
        <v>4210111101</v>
      </c>
      <c r="B122" s="365" t="s">
        <v>506</v>
      </c>
      <c r="C122" s="363">
        <f>-SUMIF(Clasificación!C:C,'CA EF'!A122,Clasificación!G:G)</f>
        <v>-121637</v>
      </c>
      <c r="D122" s="360">
        <v>0</v>
      </c>
      <c r="E122" s="360">
        <v>0</v>
      </c>
      <c r="F122" s="360"/>
      <c r="G122" s="360">
        <f t="shared" si="2"/>
        <v>-121637</v>
      </c>
      <c r="H122" s="361"/>
      <c r="I122" s="361"/>
      <c r="J122" s="361">
        <v>0</v>
      </c>
      <c r="K122" s="361"/>
      <c r="L122" s="361"/>
      <c r="M122" s="360"/>
      <c r="N122" s="361"/>
      <c r="O122" s="361"/>
      <c r="P122" s="361"/>
      <c r="Q122" s="361"/>
      <c r="R122" s="361">
        <f>-G122</f>
        <v>121637</v>
      </c>
      <c r="S122" s="361"/>
      <c r="T122" s="361"/>
      <c r="U122" s="361"/>
      <c r="V122" s="361"/>
      <c r="W122" s="361"/>
      <c r="X122" s="361"/>
      <c r="Y122" s="369">
        <f t="shared" si="3"/>
        <v>0</v>
      </c>
      <c r="Z122" s="366"/>
      <c r="AA122" s="366"/>
      <c r="AB122" s="366"/>
      <c r="AC122" s="366"/>
      <c r="AD122" s="366"/>
      <c r="AE122" s="366"/>
      <c r="AF122" s="366"/>
      <c r="AG122" s="366"/>
      <c r="AH122" s="366"/>
      <c r="AI122" s="366"/>
      <c r="AJ122" s="366"/>
      <c r="AK122" s="366"/>
      <c r="AL122" s="366"/>
    </row>
    <row r="123" spans="1:38" s="364" customFormat="1" ht="12" customHeight="1">
      <c r="A123" s="374">
        <v>422</v>
      </c>
      <c r="B123" s="365" t="s">
        <v>157</v>
      </c>
      <c r="C123" s="363">
        <f>-SUMIF(Clasificación!C:C,'CA EF'!A123,Clasificación!G:G)</f>
        <v>0</v>
      </c>
      <c r="D123" s="360">
        <v>0</v>
      </c>
      <c r="E123" s="360">
        <v>0</v>
      </c>
      <c r="F123" s="360"/>
      <c r="G123" s="360">
        <f t="shared" si="2"/>
        <v>0</v>
      </c>
      <c r="H123" s="360">
        <v>0</v>
      </c>
      <c r="I123" s="360">
        <v>0</v>
      </c>
      <c r="J123" s="360">
        <v>0</v>
      </c>
      <c r="K123" s="360">
        <v>0</v>
      </c>
      <c r="L123" s="360">
        <v>0</v>
      </c>
      <c r="M123" s="360">
        <v>0</v>
      </c>
      <c r="N123" s="360">
        <v>0</v>
      </c>
      <c r="O123" s="360">
        <v>0</v>
      </c>
      <c r="P123" s="360">
        <v>0</v>
      </c>
      <c r="Q123" s="360">
        <v>0</v>
      </c>
      <c r="R123" s="360">
        <v>0</v>
      </c>
      <c r="S123" s="360">
        <v>0</v>
      </c>
      <c r="T123" s="360">
        <v>0</v>
      </c>
      <c r="U123" s="360">
        <v>0</v>
      </c>
      <c r="V123" s="360">
        <v>0</v>
      </c>
      <c r="W123" s="360">
        <v>0</v>
      </c>
      <c r="X123" s="360">
        <v>0</v>
      </c>
      <c r="Y123" s="369">
        <f t="shared" si="3"/>
        <v>0</v>
      </c>
      <c r="Z123" s="366"/>
      <c r="AA123" s="366"/>
      <c r="AB123" s="366"/>
      <c r="AC123" s="366"/>
      <c r="AD123" s="366"/>
      <c r="AE123" s="366"/>
      <c r="AF123" s="366"/>
      <c r="AG123" s="366"/>
      <c r="AH123" s="366"/>
      <c r="AI123" s="366"/>
      <c r="AJ123" s="366"/>
      <c r="AK123" s="366"/>
      <c r="AL123" s="366"/>
    </row>
    <row r="124" spans="1:38" s="364" customFormat="1" ht="12" customHeight="1">
      <c r="A124" s="374">
        <v>42201</v>
      </c>
      <c r="B124" s="365" t="s">
        <v>157</v>
      </c>
      <c r="C124" s="363">
        <f>-SUMIF(Clasificación!C:C,'CA EF'!A124,Clasificación!G:G)</f>
        <v>0</v>
      </c>
      <c r="D124" s="360">
        <v>0</v>
      </c>
      <c r="E124" s="360">
        <v>0</v>
      </c>
      <c r="F124" s="360"/>
      <c r="G124" s="360">
        <f t="shared" si="2"/>
        <v>0</v>
      </c>
      <c r="H124" s="360">
        <v>0</v>
      </c>
      <c r="I124" s="360">
        <v>0</v>
      </c>
      <c r="J124" s="360">
        <v>0</v>
      </c>
      <c r="K124" s="360">
        <v>0</v>
      </c>
      <c r="L124" s="360">
        <v>0</v>
      </c>
      <c r="M124" s="360">
        <v>0</v>
      </c>
      <c r="N124" s="360">
        <v>0</v>
      </c>
      <c r="O124" s="360">
        <v>0</v>
      </c>
      <c r="P124" s="360">
        <v>0</v>
      </c>
      <c r="Q124" s="360">
        <v>0</v>
      </c>
      <c r="R124" s="360">
        <v>0</v>
      </c>
      <c r="S124" s="360">
        <v>0</v>
      </c>
      <c r="T124" s="360">
        <v>0</v>
      </c>
      <c r="U124" s="360">
        <v>0</v>
      </c>
      <c r="V124" s="360">
        <v>0</v>
      </c>
      <c r="W124" s="360">
        <v>0</v>
      </c>
      <c r="X124" s="360">
        <v>0</v>
      </c>
      <c r="Y124" s="369">
        <f t="shared" si="3"/>
        <v>0</v>
      </c>
      <c r="Z124" s="366"/>
      <c r="AA124" s="366"/>
      <c r="AB124" s="366"/>
      <c r="AC124" s="366"/>
      <c r="AD124" s="366"/>
      <c r="AE124" s="366"/>
      <c r="AF124" s="366"/>
      <c r="AG124" s="366"/>
      <c r="AH124" s="366"/>
      <c r="AI124" s="366"/>
      <c r="AJ124" s="366"/>
      <c r="AK124" s="366"/>
      <c r="AL124" s="366"/>
    </row>
    <row r="125" spans="1:38" s="364" customFormat="1" ht="12" customHeight="1">
      <c r="A125" s="374">
        <v>422011</v>
      </c>
      <c r="B125" s="365" t="s">
        <v>157</v>
      </c>
      <c r="C125" s="363">
        <f>-SUMIF(Clasificación!C:C,'CA EF'!A125,Clasificación!G:G)</f>
        <v>0</v>
      </c>
      <c r="D125" s="360">
        <v>0</v>
      </c>
      <c r="E125" s="360">
        <v>0</v>
      </c>
      <c r="F125" s="360"/>
      <c r="G125" s="360">
        <f t="shared" si="2"/>
        <v>0</v>
      </c>
      <c r="H125" s="360">
        <v>0</v>
      </c>
      <c r="I125" s="360">
        <v>0</v>
      </c>
      <c r="J125" s="360">
        <v>0</v>
      </c>
      <c r="K125" s="360">
        <v>0</v>
      </c>
      <c r="L125" s="360">
        <v>0</v>
      </c>
      <c r="M125" s="360">
        <v>0</v>
      </c>
      <c r="N125" s="360">
        <v>0</v>
      </c>
      <c r="O125" s="360">
        <v>0</v>
      </c>
      <c r="P125" s="360">
        <v>0</v>
      </c>
      <c r="Q125" s="360">
        <v>0</v>
      </c>
      <c r="R125" s="360">
        <v>0</v>
      </c>
      <c r="S125" s="360">
        <v>0</v>
      </c>
      <c r="T125" s="360">
        <v>0</v>
      </c>
      <c r="U125" s="360">
        <v>0</v>
      </c>
      <c r="V125" s="360">
        <v>0</v>
      </c>
      <c r="W125" s="360">
        <v>0</v>
      </c>
      <c r="X125" s="360">
        <v>0</v>
      </c>
      <c r="Y125" s="369">
        <f t="shared" si="3"/>
        <v>0</v>
      </c>
      <c r="Z125" s="366"/>
      <c r="AA125" s="366"/>
      <c r="AB125" s="366"/>
      <c r="AC125" s="366"/>
      <c r="AD125" s="366"/>
      <c r="AE125" s="366"/>
      <c r="AF125" s="366"/>
      <c r="AG125" s="366"/>
      <c r="AH125" s="366"/>
      <c r="AI125" s="366"/>
      <c r="AJ125" s="366"/>
      <c r="AK125" s="366"/>
      <c r="AL125" s="366"/>
    </row>
    <row r="126" spans="1:38" s="364" customFormat="1" ht="12" customHeight="1">
      <c r="A126" s="374">
        <v>4220111</v>
      </c>
      <c r="B126" s="365" t="s">
        <v>157</v>
      </c>
      <c r="C126" s="363">
        <f>-SUMIF(Clasificación!C:C,'CA EF'!A126,Clasificación!G:G)</f>
        <v>0</v>
      </c>
      <c r="D126" s="360">
        <v>0</v>
      </c>
      <c r="E126" s="360">
        <v>0</v>
      </c>
      <c r="F126" s="360"/>
      <c r="G126" s="360">
        <f t="shared" si="2"/>
        <v>0</v>
      </c>
      <c r="H126" s="360">
        <v>0</v>
      </c>
      <c r="I126" s="360">
        <v>0</v>
      </c>
      <c r="J126" s="360">
        <v>0</v>
      </c>
      <c r="K126" s="360">
        <v>0</v>
      </c>
      <c r="L126" s="360">
        <v>0</v>
      </c>
      <c r="M126" s="360">
        <v>0</v>
      </c>
      <c r="N126" s="360">
        <v>0</v>
      </c>
      <c r="O126" s="360">
        <v>0</v>
      </c>
      <c r="P126" s="360">
        <v>0</v>
      </c>
      <c r="Q126" s="360">
        <v>0</v>
      </c>
      <c r="R126" s="360">
        <v>0</v>
      </c>
      <c r="S126" s="360">
        <v>0</v>
      </c>
      <c r="T126" s="360">
        <v>0</v>
      </c>
      <c r="U126" s="360">
        <v>0</v>
      </c>
      <c r="V126" s="360">
        <v>0</v>
      </c>
      <c r="W126" s="360">
        <v>0</v>
      </c>
      <c r="X126" s="360">
        <v>0</v>
      </c>
      <c r="Y126" s="369">
        <f t="shared" si="3"/>
        <v>0</v>
      </c>
      <c r="Z126" s="366"/>
      <c r="AA126" s="366"/>
      <c r="AB126" s="366"/>
      <c r="AC126" s="366"/>
      <c r="AD126" s="366"/>
      <c r="AE126" s="366"/>
      <c r="AF126" s="366"/>
      <c r="AG126" s="366"/>
      <c r="AH126" s="366"/>
      <c r="AI126" s="366"/>
      <c r="AJ126" s="366"/>
      <c r="AK126" s="366"/>
      <c r="AL126" s="366"/>
    </row>
    <row r="127" spans="1:38" s="364" customFormat="1" ht="12" customHeight="1">
      <c r="A127" s="374">
        <v>42201111</v>
      </c>
      <c r="B127" s="365" t="s">
        <v>157</v>
      </c>
      <c r="C127" s="363">
        <f>-SUMIF(Clasificación!C:C,'CA EF'!A127,Clasificación!G:G)</f>
        <v>0</v>
      </c>
      <c r="D127" s="360">
        <v>0</v>
      </c>
      <c r="E127" s="360">
        <v>0</v>
      </c>
      <c r="F127" s="360">
        <v>0</v>
      </c>
      <c r="G127" s="360">
        <f t="shared" si="2"/>
        <v>0</v>
      </c>
      <c r="H127" s="360">
        <v>0</v>
      </c>
      <c r="I127" s="360">
        <v>0</v>
      </c>
      <c r="J127" s="360">
        <v>0</v>
      </c>
      <c r="K127" s="360">
        <v>0</v>
      </c>
      <c r="L127" s="360">
        <v>0</v>
      </c>
      <c r="M127" s="360">
        <v>0</v>
      </c>
      <c r="N127" s="360">
        <v>0</v>
      </c>
      <c r="O127" s="360">
        <v>0</v>
      </c>
      <c r="P127" s="360">
        <v>0</v>
      </c>
      <c r="Q127" s="360">
        <v>0</v>
      </c>
      <c r="R127" s="360">
        <v>0</v>
      </c>
      <c r="S127" s="360">
        <v>0</v>
      </c>
      <c r="T127" s="360">
        <v>0</v>
      </c>
      <c r="U127" s="360">
        <v>0</v>
      </c>
      <c r="V127" s="360">
        <v>0</v>
      </c>
      <c r="W127" s="360">
        <v>0</v>
      </c>
      <c r="X127" s="360">
        <v>0</v>
      </c>
      <c r="Y127" s="369">
        <f t="shared" si="3"/>
        <v>0</v>
      </c>
      <c r="Z127" s="366"/>
      <c r="AA127" s="366"/>
      <c r="AB127" s="366"/>
      <c r="AC127" s="366"/>
      <c r="AD127" s="366"/>
      <c r="AE127" s="366"/>
      <c r="AF127" s="366"/>
      <c r="AG127" s="366"/>
      <c r="AH127" s="366"/>
      <c r="AI127" s="366"/>
      <c r="AJ127" s="366"/>
      <c r="AK127" s="366"/>
      <c r="AL127" s="366"/>
    </row>
    <row r="128" spans="1:38" s="364" customFormat="1" ht="12" customHeight="1">
      <c r="A128" s="374">
        <v>4220111101</v>
      </c>
      <c r="B128" s="365" t="s">
        <v>583</v>
      </c>
      <c r="C128" s="363">
        <f>-SUMIF(Clasificación!C:C,'CA EF'!A128,Clasificación!G:G)</f>
        <v>0</v>
      </c>
      <c r="D128" s="360">
        <v>0</v>
      </c>
      <c r="E128" s="360">
        <v>0</v>
      </c>
      <c r="F128" s="360">
        <v>0</v>
      </c>
      <c r="G128" s="360">
        <f t="shared" si="2"/>
        <v>0</v>
      </c>
      <c r="H128" s="360">
        <v>0</v>
      </c>
      <c r="I128" s="360">
        <v>0</v>
      </c>
      <c r="J128" s="360">
        <v>0</v>
      </c>
      <c r="K128" s="360">
        <v>0</v>
      </c>
      <c r="L128" s="360">
        <v>0</v>
      </c>
      <c r="M128" s="360">
        <v>0</v>
      </c>
      <c r="N128" s="360">
        <v>0</v>
      </c>
      <c r="O128" s="360">
        <v>0</v>
      </c>
      <c r="P128" s="360">
        <v>0</v>
      </c>
      <c r="Q128" s="360">
        <v>0</v>
      </c>
      <c r="R128" s="360">
        <v>0</v>
      </c>
      <c r="S128" s="360">
        <v>0</v>
      </c>
      <c r="T128" s="360">
        <v>0</v>
      </c>
      <c r="U128" s="360">
        <v>0</v>
      </c>
      <c r="V128" s="360">
        <v>0</v>
      </c>
      <c r="W128" s="360">
        <v>0</v>
      </c>
      <c r="X128" s="360">
        <v>0</v>
      </c>
      <c r="Y128" s="369">
        <f t="shared" si="3"/>
        <v>0</v>
      </c>
      <c r="Z128" s="366"/>
      <c r="AA128" s="366"/>
      <c r="AB128" s="366"/>
      <c r="AC128" s="366"/>
      <c r="AD128" s="366"/>
      <c r="AE128" s="366"/>
      <c r="AF128" s="366"/>
      <c r="AG128" s="366"/>
      <c r="AH128" s="366"/>
      <c r="AI128" s="366"/>
      <c r="AJ128" s="366"/>
      <c r="AK128" s="366"/>
      <c r="AL128" s="366"/>
    </row>
    <row r="129" spans="1:38" s="364" customFormat="1" ht="12" customHeight="1">
      <c r="A129" s="374">
        <v>4220111102</v>
      </c>
      <c r="B129" s="365" t="s">
        <v>507</v>
      </c>
      <c r="C129" s="363">
        <f>-SUMIF(Clasificación!C:C,'CA EF'!A129,Clasificación!G:G)</f>
        <v>-6439238</v>
      </c>
      <c r="D129" s="360">
        <v>0</v>
      </c>
      <c r="E129" s="360">
        <v>0</v>
      </c>
      <c r="F129" s="360">
        <v>0</v>
      </c>
      <c r="G129" s="360">
        <f t="shared" si="2"/>
        <v>-6439238</v>
      </c>
      <c r="H129" s="361">
        <v>0</v>
      </c>
      <c r="I129" s="361">
        <v>0</v>
      </c>
      <c r="J129" s="361">
        <v>0</v>
      </c>
      <c r="K129" s="383"/>
      <c r="L129" s="361">
        <v>0</v>
      </c>
      <c r="M129" s="361">
        <v>0</v>
      </c>
      <c r="N129" s="361">
        <v>0</v>
      </c>
      <c r="O129" s="361"/>
      <c r="P129" s="361"/>
      <c r="Q129" s="361"/>
      <c r="R129" s="361"/>
      <c r="S129" s="361"/>
      <c r="T129" s="361">
        <v>0</v>
      </c>
      <c r="U129" s="361">
        <v>0</v>
      </c>
      <c r="V129" s="361">
        <v>0</v>
      </c>
      <c r="W129" s="361">
        <v>0</v>
      </c>
      <c r="X129" s="361">
        <f>-G129</f>
        <v>6439238</v>
      </c>
      <c r="Y129" s="369">
        <f t="shared" si="3"/>
        <v>0</v>
      </c>
      <c r="Z129" s="366"/>
      <c r="AA129" s="366"/>
      <c r="AB129" s="366"/>
      <c r="AC129" s="366"/>
      <c r="AD129" s="366"/>
      <c r="AE129" s="366"/>
      <c r="AF129" s="366"/>
      <c r="AG129" s="366"/>
      <c r="AH129" s="366"/>
      <c r="AI129" s="366"/>
      <c r="AJ129" s="366"/>
      <c r="AK129" s="366"/>
      <c r="AL129" s="366"/>
    </row>
    <row r="130" spans="1:38" s="364" customFormat="1" ht="12" customHeight="1">
      <c r="A130" s="374">
        <v>48</v>
      </c>
      <c r="B130" s="365" t="s">
        <v>508</v>
      </c>
      <c r="C130" s="363">
        <f>-SUMIF(Clasificación!C:C,'CA EF'!A130,Clasificación!G:G)</f>
        <v>0</v>
      </c>
      <c r="D130" s="360">
        <v>0</v>
      </c>
      <c r="E130" s="360">
        <v>0</v>
      </c>
      <c r="F130" s="360">
        <v>0</v>
      </c>
      <c r="G130" s="360">
        <f t="shared" si="2"/>
        <v>0</v>
      </c>
      <c r="H130" s="360">
        <v>0</v>
      </c>
      <c r="I130" s="360">
        <v>0</v>
      </c>
      <c r="J130" s="360">
        <v>0</v>
      </c>
      <c r="K130" s="360">
        <v>0</v>
      </c>
      <c r="L130" s="360">
        <v>0</v>
      </c>
      <c r="M130" s="360">
        <v>0</v>
      </c>
      <c r="N130" s="360">
        <v>0</v>
      </c>
      <c r="O130" s="360">
        <v>0</v>
      </c>
      <c r="P130" s="360">
        <v>0</v>
      </c>
      <c r="Q130" s="360">
        <v>0</v>
      </c>
      <c r="R130" s="360">
        <v>0</v>
      </c>
      <c r="S130" s="360">
        <v>0</v>
      </c>
      <c r="T130" s="360">
        <v>0</v>
      </c>
      <c r="U130" s="360">
        <v>0</v>
      </c>
      <c r="V130" s="360">
        <v>0</v>
      </c>
      <c r="W130" s="360">
        <v>0</v>
      </c>
      <c r="X130" s="360">
        <v>0</v>
      </c>
      <c r="Y130" s="369">
        <f t="shared" si="3"/>
        <v>0</v>
      </c>
      <c r="Z130" s="366"/>
      <c r="AA130" s="366"/>
      <c r="AB130" s="366"/>
      <c r="AC130" s="366"/>
      <c r="AD130" s="366"/>
      <c r="AE130" s="366"/>
      <c r="AF130" s="366"/>
      <c r="AG130" s="366"/>
      <c r="AH130" s="366"/>
      <c r="AI130" s="366"/>
      <c r="AJ130" s="366"/>
      <c r="AK130" s="366"/>
      <c r="AL130" s="366"/>
    </row>
    <row r="131" spans="1:38" s="364" customFormat="1" ht="12" customHeight="1">
      <c r="A131" s="374">
        <v>481</v>
      </c>
      <c r="B131" s="365" t="s">
        <v>509</v>
      </c>
      <c r="C131" s="363">
        <f>-SUMIF(Clasificación!C:C,'CA EF'!A131,Clasificación!G:G)</f>
        <v>0</v>
      </c>
      <c r="D131" s="360">
        <v>0</v>
      </c>
      <c r="E131" s="360">
        <v>0</v>
      </c>
      <c r="F131" s="360">
        <v>0</v>
      </c>
      <c r="G131" s="360">
        <f t="shared" si="2"/>
        <v>0</v>
      </c>
      <c r="H131" s="360">
        <v>0</v>
      </c>
      <c r="I131" s="360">
        <v>0</v>
      </c>
      <c r="J131" s="360">
        <v>0</v>
      </c>
      <c r="K131" s="360">
        <v>0</v>
      </c>
      <c r="L131" s="360">
        <v>0</v>
      </c>
      <c r="M131" s="360">
        <v>0</v>
      </c>
      <c r="N131" s="360">
        <v>0</v>
      </c>
      <c r="O131" s="360">
        <v>0</v>
      </c>
      <c r="P131" s="360">
        <v>0</v>
      </c>
      <c r="Q131" s="360">
        <v>0</v>
      </c>
      <c r="R131" s="360">
        <v>0</v>
      </c>
      <c r="S131" s="360">
        <v>0</v>
      </c>
      <c r="T131" s="360">
        <v>0</v>
      </c>
      <c r="U131" s="360">
        <v>0</v>
      </c>
      <c r="V131" s="360">
        <v>0</v>
      </c>
      <c r="W131" s="360">
        <v>0</v>
      </c>
      <c r="X131" s="360">
        <v>0</v>
      </c>
      <c r="Y131" s="369">
        <f t="shared" si="3"/>
        <v>0</v>
      </c>
      <c r="Z131" s="366"/>
      <c r="AA131" s="366"/>
      <c r="AB131" s="366"/>
      <c r="AC131" s="366"/>
      <c r="AD131" s="366"/>
      <c r="AE131" s="366"/>
      <c r="AF131" s="366"/>
      <c r="AG131" s="366"/>
      <c r="AH131" s="366"/>
      <c r="AI131" s="366"/>
      <c r="AJ131" s="366"/>
      <c r="AK131" s="366"/>
      <c r="AL131" s="366"/>
    </row>
    <row r="132" spans="1:38" s="364" customFormat="1" ht="12" customHeight="1">
      <c r="A132" s="374">
        <v>48101</v>
      </c>
      <c r="B132" s="365" t="s">
        <v>509</v>
      </c>
      <c r="C132" s="363">
        <f>-SUMIF(Clasificación!C:C,'CA EF'!A132,Clasificación!G:G)</f>
        <v>0</v>
      </c>
      <c r="D132" s="360">
        <v>0</v>
      </c>
      <c r="E132" s="360">
        <v>0</v>
      </c>
      <c r="F132" s="360">
        <v>0</v>
      </c>
      <c r="G132" s="360">
        <f t="shared" ref="G132:G195" si="4">+C132-F132+D132-E132</f>
        <v>0</v>
      </c>
      <c r="H132" s="360">
        <v>0</v>
      </c>
      <c r="I132" s="360">
        <v>0</v>
      </c>
      <c r="J132" s="360">
        <v>0</v>
      </c>
      <c r="K132" s="360">
        <v>0</v>
      </c>
      <c r="L132" s="360">
        <v>0</v>
      </c>
      <c r="M132" s="360">
        <v>0</v>
      </c>
      <c r="N132" s="360">
        <v>0</v>
      </c>
      <c r="O132" s="360">
        <v>0</v>
      </c>
      <c r="P132" s="360">
        <v>0</v>
      </c>
      <c r="Q132" s="360">
        <v>0</v>
      </c>
      <c r="R132" s="360">
        <v>0</v>
      </c>
      <c r="S132" s="360">
        <v>0</v>
      </c>
      <c r="T132" s="360">
        <v>0</v>
      </c>
      <c r="U132" s="360">
        <v>0</v>
      </c>
      <c r="V132" s="360">
        <v>0</v>
      </c>
      <c r="W132" s="360">
        <v>0</v>
      </c>
      <c r="X132" s="360">
        <v>0</v>
      </c>
      <c r="Y132" s="369">
        <f t="shared" ref="Y132:Y195" si="5">SUM(G132:X132)</f>
        <v>0</v>
      </c>
      <c r="Z132" s="366"/>
      <c r="AA132" s="366"/>
      <c r="AB132" s="366"/>
      <c r="AC132" s="366"/>
      <c r="AD132" s="366"/>
      <c r="AE132" s="366"/>
      <c r="AF132" s="366"/>
      <c r="AG132" s="366"/>
      <c r="AH132" s="366"/>
      <c r="AI132" s="366"/>
      <c r="AJ132" s="366"/>
      <c r="AK132" s="366"/>
      <c r="AL132" s="366"/>
    </row>
    <row r="133" spans="1:38" s="364" customFormat="1" ht="12" customHeight="1">
      <c r="A133" s="374">
        <v>481011</v>
      </c>
      <c r="B133" s="365" t="s">
        <v>509</v>
      </c>
      <c r="C133" s="363">
        <f>-SUMIF(Clasificación!C:C,'CA EF'!A133,Clasificación!G:G)</f>
        <v>0</v>
      </c>
      <c r="D133" s="360">
        <v>0</v>
      </c>
      <c r="E133" s="360">
        <v>0</v>
      </c>
      <c r="F133" s="360">
        <v>0</v>
      </c>
      <c r="G133" s="360">
        <f t="shared" si="4"/>
        <v>0</v>
      </c>
      <c r="H133" s="360">
        <v>0</v>
      </c>
      <c r="I133" s="360">
        <v>0</v>
      </c>
      <c r="J133" s="360">
        <v>0</v>
      </c>
      <c r="K133" s="360">
        <v>0</v>
      </c>
      <c r="L133" s="360">
        <v>0</v>
      </c>
      <c r="M133" s="360">
        <v>0</v>
      </c>
      <c r="N133" s="360">
        <v>0</v>
      </c>
      <c r="O133" s="360">
        <v>0</v>
      </c>
      <c r="P133" s="360">
        <v>0</v>
      </c>
      <c r="Q133" s="360">
        <v>0</v>
      </c>
      <c r="R133" s="360">
        <v>0</v>
      </c>
      <c r="S133" s="360">
        <v>0</v>
      </c>
      <c r="T133" s="360">
        <v>0</v>
      </c>
      <c r="U133" s="360">
        <v>0</v>
      </c>
      <c r="V133" s="360">
        <v>0</v>
      </c>
      <c r="W133" s="360">
        <v>0</v>
      </c>
      <c r="X133" s="360">
        <v>0</v>
      </c>
      <c r="Y133" s="369">
        <f t="shared" si="5"/>
        <v>0</v>
      </c>
      <c r="Z133" s="366"/>
      <c r="AA133" s="366"/>
      <c r="AB133" s="366"/>
      <c r="AC133" s="366"/>
      <c r="AD133" s="366"/>
      <c r="AE133" s="366"/>
      <c r="AF133" s="366"/>
      <c r="AG133" s="366"/>
      <c r="AH133" s="366"/>
      <c r="AI133" s="366"/>
      <c r="AJ133" s="366"/>
      <c r="AK133" s="366"/>
      <c r="AL133" s="366"/>
    </row>
    <row r="134" spans="1:38" s="364" customFormat="1" ht="12" customHeight="1">
      <c r="A134" s="374">
        <v>4810111</v>
      </c>
      <c r="B134" s="365" t="s">
        <v>509</v>
      </c>
      <c r="C134" s="363">
        <f>-SUMIF(Clasificación!C:C,'CA EF'!A134,Clasificación!G:G)</f>
        <v>0</v>
      </c>
      <c r="D134" s="360">
        <v>0</v>
      </c>
      <c r="E134" s="360">
        <v>0</v>
      </c>
      <c r="F134" s="360">
        <v>0</v>
      </c>
      <c r="G134" s="360">
        <f t="shared" si="4"/>
        <v>0</v>
      </c>
      <c r="H134" s="360">
        <v>0</v>
      </c>
      <c r="I134" s="360">
        <v>0</v>
      </c>
      <c r="J134" s="360">
        <v>0</v>
      </c>
      <c r="K134" s="360">
        <v>0</v>
      </c>
      <c r="L134" s="360">
        <v>0</v>
      </c>
      <c r="M134" s="360">
        <v>0</v>
      </c>
      <c r="N134" s="360">
        <v>0</v>
      </c>
      <c r="O134" s="360">
        <v>0</v>
      </c>
      <c r="P134" s="360">
        <v>0</v>
      </c>
      <c r="Q134" s="360">
        <v>0</v>
      </c>
      <c r="R134" s="360">
        <v>0</v>
      </c>
      <c r="S134" s="360">
        <v>0</v>
      </c>
      <c r="T134" s="360">
        <v>0</v>
      </c>
      <c r="U134" s="360">
        <v>0</v>
      </c>
      <c r="V134" s="360">
        <v>0</v>
      </c>
      <c r="W134" s="360">
        <v>0</v>
      </c>
      <c r="X134" s="360">
        <v>0</v>
      </c>
      <c r="Y134" s="369">
        <f t="shared" si="5"/>
        <v>0</v>
      </c>
      <c r="Z134" s="366"/>
      <c r="AA134" s="366"/>
      <c r="AB134" s="366"/>
      <c r="AC134" s="366"/>
      <c r="AD134" s="366"/>
      <c r="AE134" s="366"/>
      <c r="AF134" s="366"/>
      <c r="AG134" s="366"/>
      <c r="AH134" s="366"/>
      <c r="AI134" s="366"/>
      <c r="AJ134" s="366"/>
      <c r="AK134" s="366"/>
      <c r="AL134" s="366"/>
    </row>
    <row r="135" spans="1:38" s="364" customFormat="1" ht="12" customHeight="1">
      <c r="A135" s="374">
        <v>48101111</v>
      </c>
      <c r="B135" s="365" t="s">
        <v>509</v>
      </c>
      <c r="C135" s="363">
        <f>-SUMIF(Clasificación!C:C,'CA EF'!A135,Clasificación!G:G)</f>
        <v>0</v>
      </c>
      <c r="D135" s="360">
        <v>0</v>
      </c>
      <c r="E135" s="360">
        <v>0</v>
      </c>
      <c r="F135" s="360">
        <v>0</v>
      </c>
      <c r="G135" s="360">
        <f t="shared" si="4"/>
        <v>0</v>
      </c>
      <c r="H135" s="360">
        <v>0</v>
      </c>
      <c r="I135" s="360">
        <v>0</v>
      </c>
      <c r="J135" s="360">
        <v>0</v>
      </c>
      <c r="K135" s="360">
        <v>0</v>
      </c>
      <c r="L135" s="360">
        <v>0</v>
      </c>
      <c r="M135" s="360">
        <v>0</v>
      </c>
      <c r="N135" s="360">
        <v>0</v>
      </c>
      <c r="O135" s="360">
        <v>0</v>
      </c>
      <c r="P135" s="360">
        <v>0</v>
      </c>
      <c r="Q135" s="360">
        <v>0</v>
      </c>
      <c r="R135" s="360">
        <v>0</v>
      </c>
      <c r="S135" s="360">
        <v>0</v>
      </c>
      <c r="T135" s="360">
        <v>0</v>
      </c>
      <c r="U135" s="360">
        <v>0</v>
      </c>
      <c r="V135" s="360">
        <v>0</v>
      </c>
      <c r="W135" s="360">
        <v>0</v>
      </c>
      <c r="X135" s="360">
        <v>0</v>
      </c>
      <c r="Y135" s="369">
        <f t="shared" si="5"/>
        <v>0</v>
      </c>
      <c r="Z135" s="366"/>
      <c r="AA135" s="366"/>
      <c r="AB135" s="366"/>
      <c r="AC135" s="366"/>
      <c r="AD135" s="366"/>
      <c r="AE135" s="366"/>
      <c r="AF135" s="366"/>
      <c r="AG135" s="366"/>
      <c r="AH135" s="366"/>
      <c r="AI135" s="366"/>
      <c r="AJ135" s="366"/>
      <c r="AK135" s="366"/>
      <c r="AL135" s="366"/>
    </row>
    <row r="136" spans="1:38" s="364" customFormat="1" ht="12" customHeight="1">
      <c r="A136" s="374">
        <v>4810111102</v>
      </c>
      <c r="B136" s="365" t="s">
        <v>510</v>
      </c>
      <c r="C136" s="363">
        <f>-SUMIF(Clasificación!C:C,'CA EF'!A136,Clasificación!G:G)</f>
        <v>-21</v>
      </c>
      <c r="D136" s="360">
        <v>0</v>
      </c>
      <c r="E136" s="360">
        <v>0</v>
      </c>
      <c r="F136" s="360">
        <v>0</v>
      </c>
      <c r="G136" s="360">
        <f t="shared" si="4"/>
        <v>-21</v>
      </c>
      <c r="H136" s="361">
        <v>0</v>
      </c>
      <c r="I136" s="361">
        <v>0</v>
      </c>
      <c r="J136" s="361">
        <v>0</v>
      </c>
      <c r="K136" s="361"/>
      <c r="L136" s="361">
        <v>0</v>
      </c>
      <c r="M136" s="360">
        <f t="shared" ref="M136:M137" si="6">-G136</f>
        <v>21</v>
      </c>
      <c r="N136" s="361">
        <v>0</v>
      </c>
      <c r="O136" s="361"/>
      <c r="P136" s="361"/>
      <c r="Q136" s="361"/>
      <c r="R136" s="361"/>
      <c r="S136" s="361"/>
      <c r="T136" s="361">
        <v>0</v>
      </c>
      <c r="U136" s="361">
        <v>0</v>
      </c>
      <c r="V136" s="361">
        <v>0</v>
      </c>
      <c r="W136" s="361">
        <v>0</v>
      </c>
      <c r="X136" s="361">
        <v>0</v>
      </c>
      <c r="Y136" s="369">
        <f t="shared" si="5"/>
        <v>0</v>
      </c>
      <c r="Z136" s="366"/>
      <c r="AA136" s="366"/>
      <c r="AB136" s="366"/>
      <c r="AC136" s="366"/>
      <c r="AD136" s="366"/>
      <c r="AE136" s="366"/>
      <c r="AF136" s="366"/>
      <c r="AG136" s="366"/>
      <c r="AH136" s="366"/>
      <c r="AI136" s="366"/>
      <c r="AJ136" s="366"/>
      <c r="AK136" s="366"/>
      <c r="AL136" s="366"/>
    </row>
    <row r="137" spans="1:38" s="364" customFormat="1" ht="12" customHeight="1">
      <c r="A137" s="374">
        <v>4810111103</v>
      </c>
      <c r="B137" s="365" t="s">
        <v>511</v>
      </c>
      <c r="C137" s="363">
        <f>-SUMIF(Clasificación!C:C,'CA EF'!A137,Clasificación!G:G)</f>
        <v>-73229</v>
      </c>
      <c r="D137" s="360">
        <v>0</v>
      </c>
      <c r="E137" s="360">
        <v>0</v>
      </c>
      <c r="F137" s="360">
        <v>0</v>
      </c>
      <c r="G137" s="360">
        <f t="shared" si="4"/>
        <v>-73229</v>
      </c>
      <c r="H137" s="361">
        <v>0</v>
      </c>
      <c r="I137" s="361">
        <v>0</v>
      </c>
      <c r="J137" s="361">
        <v>0</v>
      </c>
      <c r="K137" s="361"/>
      <c r="L137" s="361">
        <v>0</v>
      </c>
      <c r="M137" s="360">
        <f t="shared" si="6"/>
        <v>73229</v>
      </c>
      <c r="N137" s="361">
        <v>0</v>
      </c>
      <c r="O137" s="361"/>
      <c r="P137" s="361"/>
      <c r="Q137" s="361"/>
      <c r="R137" s="361"/>
      <c r="S137" s="361"/>
      <c r="T137" s="361">
        <v>0</v>
      </c>
      <c r="U137" s="361">
        <v>0</v>
      </c>
      <c r="V137" s="361">
        <v>0</v>
      </c>
      <c r="W137" s="361">
        <v>0</v>
      </c>
      <c r="X137" s="361">
        <v>0</v>
      </c>
      <c r="Y137" s="369">
        <f t="shared" si="5"/>
        <v>0</v>
      </c>
      <c r="Z137" s="366"/>
      <c r="AA137" s="366"/>
      <c r="AB137" s="366"/>
      <c r="AC137" s="366"/>
      <c r="AD137" s="366"/>
      <c r="AE137" s="366"/>
      <c r="AF137" s="366"/>
      <c r="AG137" s="366"/>
      <c r="AH137" s="366"/>
      <c r="AI137" s="366"/>
      <c r="AJ137" s="366"/>
      <c r="AK137" s="366"/>
      <c r="AL137" s="366"/>
    </row>
    <row r="138" spans="1:38" s="364" customFormat="1" ht="12" customHeight="1">
      <c r="A138" s="374">
        <v>5</v>
      </c>
      <c r="B138" s="365" t="s">
        <v>71</v>
      </c>
      <c r="C138" s="363">
        <f>SUMIF(Clasificación!C:C,'CA EF'!A138,Clasificación!G:G)</f>
        <v>0</v>
      </c>
      <c r="D138" s="360">
        <v>0</v>
      </c>
      <c r="E138" s="360">
        <v>0</v>
      </c>
      <c r="F138" s="360">
        <v>0</v>
      </c>
      <c r="G138" s="360">
        <f t="shared" si="4"/>
        <v>0</v>
      </c>
      <c r="H138" s="360">
        <v>0</v>
      </c>
      <c r="I138" s="360">
        <v>0</v>
      </c>
      <c r="J138" s="360">
        <v>0</v>
      </c>
      <c r="K138" s="360">
        <v>0</v>
      </c>
      <c r="L138" s="360">
        <v>0</v>
      </c>
      <c r="M138" s="360">
        <v>0</v>
      </c>
      <c r="N138" s="360">
        <v>0</v>
      </c>
      <c r="O138" s="360">
        <v>0</v>
      </c>
      <c r="P138" s="360">
        <v>0</v>
      </c>
      <c r="Q138" s="360">
        <v>0</v>
      </c>
      <c r="R138" s="360">
        <v>0</v>
      </c>
      <c r="S138" s="360">
        <v>0</v>
      </c>
      <c r="T138" s="360">
        <v>0</v>
      </c>
      <c r="U138" s="360">
        <v>0</v>
      </c>
      <c r="V138" s="360">
        <v>0</v>
      </c>
      <c r="W138" s="360">
        <v>0</v>
      </c>
      <c r="X138" s="360">
        <v>0</v>
      </c>
      <c r="Y138" s="369">
        <f t="shared" si="5"/>
        <v>0</v>
      </c>
      <c r="Z138" s="366"/>
      <c r="AA138" s="366"/>
      <c r="AB138" s="366"/>
      <c r="AC138" s="366"/>
      <c r="AD138" s="366"/>
      <c r="AE138" s="366"/>
      <c r="AF138" s="366"/>
      <c r="AG138" s="366"/>
      <c r="AH138" s="366"/>
      <c r="AI138" s="366"/>
      <c r="AJ138" s="366"/>
      <c r="AK138" s="366"/>
      <c r="AL138" s="366"/>
    </row>
    <row r="139" spans="1:38" s="364" customFormat="1" ht="12" customHeight="1">
      <c r="A139" s="374">
        <v>51</v>
      </c>
      <c r="B139" s="365" t="s">
        <v>156</v>
      </c>
      <c r="C139" s="363">
        <f>SUMIF(Clasificación!C:C,'CA EF'!A139,Clasificación!G:G)</f>
        <v>0</v>
      </c>
      <c r="D139" s="360">
        <v>0</v>
      </c>
      <c r="E139" s="360">
        <v>0</v>
      </c>
      <c r="F139" s="360">
        <v>0</v>
      </c>
      <c r="G139" s="360">
        <f t="shared" si="4"/>
        <v>0</v>
      </c>
      <c r="H139" s="360">
        <v>0</v>
      </c>
      <c r="I139" s="360">
        <v>0</v>
      </c>
      <c r="J139" s="360">
        <v>0</v>
      </c>
      <c r="K139" s="360">
        <v>0</v>
      </c>
      <c r="L139" s="360">
        <v>0</v>
      </c>
      <c r="M139" s="360">
        <v>0</v>
      </c>
      <c r="N139" s="360">
        <v>0</v>
      </c>
      <c r="O139" s="360">
        <v>0</v>
      </c>
      <c r="P139" s="360">
        <v>0</v>
      </c>
      <c r="Q139" s="360">
        <v>0</v>
      </c>
      <c r="R139" s="360">
        <v>0</v>
      </c>
      <c r="S139" s="360">
        <v>0</v>
      </c>
      <c r="T139" s="360">
        <v>0</v>
      </c>
      <c r="U139" s="360">
        <v>0</v>
      </c>
      <c r="V139" s="360">
        <v>0</v>
      </c>
      <c r="W139" s="360">
        <v>0</v>
      </c>
      <c r="X139" s="360">
        <v>0</v>
      </c>
      <c r="Y139" s="369">
        <f t="shared" si="5"/>
        <v>0</v>
      </c>
      <c r="Z139" s="366"/>
      <c r="AA139" s="366"/>
      <c r="AB139" s="366"/>
      <c r="AC139" s="366"/>
      <c r="AD139" s="366"/>
      <c r="AE139" s="366"/>
      <c r="AF139" s="366"/>
      <c r="AG139" s="366"/>
      <c r="AH139" s="366"/>
      <c r="AI139" s="366"/>
      <c r="AJ139" s="366"/>
      <c r="AK139" s="366"/>
      <c r="AL139" s="366"/>
    </row>
    <row r="140" spans="1:38" s="364" customFormat="1" ht="12" customHeight="1">
      <c r="A140" s="374">
        <v>511</v>
      </c>
      <c r="B140" s="365" t="s">
        <v>512</v>
      </c>
      <c r="C140" s="363">
        <f>SUMIF(Clasificación!C:C,'CA EF'!A140,Clasificación!G:G)</f>
        <v>0</v>
      </c>
      <c r="D140" s="360">
        <v>0</v>
      </c>
      <c r="E140" s="360">
        <v>0</v>
      </c>
      <c r="F140" s="360">
        <v>0</v>
      </c>
      <c r="G140" s="360">
        <f t="shared" si="4"/>
        <v>0</v>
      </c>
      <c r="H140" s="360">
        <v>0</v>
      </c>
      <c r="I140" s="360">
        <v>0</v>
      </c>
      <c r="J140" s="360">
        <v>0</v>
      </c>
      <c r="K140" s="360">
        <v>0</v>
      </c>
      <c r="L140" s="360">
        <v>0</v>
      </c>
      <c r="M140" s="360">
        <v>0</v>
      </c>
      <c r="N140" s="360">
        <v>0</v>
      </c>
      <c r="O140" s="360">
        <v>0</v>
      </c>
      <c r="P140" s="360">
        <v>0</v>
      </c>
      <c r="Q140" s="360">
        <v>0</v>
      </c>
      <c r="R140" s="360">
        <v>0</v>
      </c>
      <c r="S140" s="360">
        <v>0</v>
      </c>
      <c r="T140" s="360">
        <v>0</v>
      </c>
      <c r="U140" s="360">
        <v>0</v>
      </c>
      <c r="V140" s="360">
        <v>0</v>
      </c>
      <c r="W140" s="360">
        <v>0</v>
      </c>
      <c r="X140" s="360">
        <v>0</v>
      </c>
      <c r="Y140" s="369">
        <f t="shared" si="5"/>
        <v>0</v>
      </c>
      <c r="Z140" s="366"/>
      <c r="AA140" s="366"/>
      <c r="AB140" s="366"/>
      <c r="AC140" s="366"/>
      <c r="AD140" s="366"/>
      <c r="AE140" s="366"/>
      <c r="AF140" s="366"/>
      <c r="AG140" s="366"/>
      <c r="AH140" s="366"/>
      <c r="AI140" s="366"/>
      <c r="AJ140" s="366"/>
      <c r="AK140" s="366"/>
      <c r="AL140" s="366"/>
    </row>
    <row r="141" spans="1:38" s="364" customFormat="1" ht="12" customHeight="1">
      <c r="A141" s="374">
        <v>51101</v>
      </c>
      <c r="B141" s="365" t="s">
        <v>513</v>
      </c>
      <c r="C141" s="363">
        <f>SUMIF(Clasificación!C:C,'CA EF'!A141,Clasificación!G:G)</f>
        <v>0</v>
      </c>
      <c r="D141" s="360">
        <v>0</v>
      </c>
      <c r="E141" s="360">
        <v>0</v>
      </c>
      <c r="F141" s="360">
        <v>0</v>
      </c>
      <c r="G141" s="360">
        <f t="shared" si="4"/>
        <v>0</v>
      </c>
      <c r="H141" s="360">
        <v>0</v>
      </c>
      <c r="I141" s="360">
        <v>0</v>
      </c>
      <c r="J141" s="360">
        <v>0</v>
      </c>
      <c r="K141" s="360">
        <v>0</v>
      </c>
      <c r="L141" s="360">
        <v>0</v>
      </c>
      <c r="M141" s="360">
        <v>0</v>
      </c>
      <c r="N141" s="360">
        <v>0</v>
      </c>
      <c r="O141" s="360">
        <v>0</v>
      </c>
      <c r="P141" s="360">
        <v>0</v>
      </c>
      <c r="Q141" s="360">
        <v>0</v>
      </c>
      <c r="R141" s="360">
        <v>0</v>
      </c>
      <c r="S141" s="360">
        <v>0</v>
      </c>
      <c r="T141" s="360">
        <v>0</v>
      </c>
      <c r="U141" s="360">
        <v>0</v>
      </c>
      <c r="V141" s="360">
        <v>0</v>
      </c>
      <c r="W141" s="360">
        <v>0</v>
      </c>
      <c r="X141" s="360">
        <v>0</v>
      </c>
      <c r="Y141" s="369">
        <f t="shared" si="5"/>
        <v>0</v>
      </c>
      <c r="Z141" s="366"/>
      <c r="AA141" s="366"/>
      <c r="AB141" s="366"/>
      <c r="AC141" s="366"/>
      <c r="AD141" s="366"/>
      <c r="AE141" s="366"/>
      <c r="AF141" s="366"/>
      <c r="AG141" s="366"/>
      <c r="AH141" s="366"/>
      <c r="AI141" s="366"/>
      <c r="AJ141" s="366"/>
      <c r="AK141" s="366"/>
      <c r="AL141" s="366"/>
    </row>
    <row r="142" spans="1:38" s="364" customFormat="1" ht="12" customHeight="1">
      <c r="A142" s="374">
        <v>511011</v>
      </c>
      <c r="B142" s="365" t="s">
        <v>513</v>
      </c>
      <c r="C142" s="363">
        <f>SUMIF(Clasificación!C:C,'CA EF'!A142,Clasificación!G:G)</f>
        <v>0</v>
      </c>
      <c r="D142" s="360">
        <v>0</v>
      </c>
      <c r="E142" s="360">
        <v>0</v>
      </c>
      <c r="F142" s="360">
        <v>0</v>
      </c>
      <c r="G142" s="360">
        <f t="shared" si="4"/>
        <v>0</v>
      </c>
      <c r="H142" s="360">
        <v>0</v>
      </c>
      <c r="I142" s="360">
        <v>0</v>
      </c>
      <c r="J142" s="360">
        <v>0</v>
      </c>
      <c r="K142" s="360">
        <v>0</v>
      </c>
      <c r="L142" s="360">
        <v>0</v>
      </c>
      <c r="M142" s="360">
        <v>0</v>
      </c>
      <c r="N142" s="360">
        <v>0</v>
      </c>
      <c r="O142" s="360">
        <v>0</v>
      </c>
      <c r="P142" s="360">
        <v>0</v>
      </c>
      <c r="Q142" s="360">
        <v>0</v>
      </c>
      <c r="R142" s="360">
        <v>0</v>
      </c>
      <c r="S142" s="360">
        <v>0</v>
      </c>
      <c r="T142" s="360">
        <v>0</v>
      </c>
      <c r="U142" s="360">
        <v>0</v>
      </c>
      <c r="V142" s="360">
        <v>0</v>
      </c>
      <c r="W142" s="360">
        <v>0</v>
      </c>
      <c r="X142" s="360">
        <v>0</v>
      </c>
      <c r="Y142" s="369">
        <f t="shared" si="5"/>
        <v>0</v>
      </c>
      <c r="Z142" s="366"/>
      <c r="AA142" s="366"/>
      <c r="AB142" s="366"/>
      <c r="AC142" s="366"/>
      <c r="AD142" s="366"/>
      <c r="AE142" s="366"/>
      <c r="AF142" s="366"/>
      <c r="AG142" s="366"/>
      <c r="AH142" s="366"/>
      <c r="AI142" s="366"/>
      <c r="AJ142" s="366"/>
      <c r="AK142" s="366"/>
      <c r="AL142" s="366"/>
    </row>
    <row r="143" spans="1:38" s="364" customFormat="1" ht="12" customHeight="1">
      <c r="A143" s="374">
        <v>5110111</v>
      </c>
      <c r="B143" s="365" t="s">
        <v>513</v>
      </c>
      <c r="C143" s="363">
        <f>SUMIF(Clasificación!C:C,'CA EF'!A143,Clasificación!G:G)</f>
        <v>0</v>
      </c>
      <c r="D143" s="360">
        <v>0</v>
      </c>
      <c r="E143" s="360">
        <v>0</v>
      </c>
      <c r="F143" s="360">
        <v>0</v>
      </c>
      <c r="G143" s="360">
        <f t="shared" si="4"/>
        <v>0</v>
      </c>
      <c r="H143" s="360">
        <v>0</v>
      </c>
      <c r="I143" s="360">
        <v>0</v>
      </c>
      <c r="J143" s="360">
        <v>0</v>
      </c>
      <c r="K143" s="360">
        <v>0</v>
      </c>
      <c r="L143" s="360">
        <v>0</v>
      </c>
      <c r="M143" s="360">
        <v>0</v>
      </c>
      <c r="N143" s="360">
        <v>0</v>
      </c>
      <c r="O143" s="360">
        <v>0</v>
      </c>
      <c r="P143" s="360">
        <v>0</v>
      </c>
      <c r="Q143" s="360">
        <v>0</v>
      </c>
      <c r="R143" s="360">
        <v>0</v>
      </c>
      <c r="S143" s="360">
        <v>0</v>
      </c>
      <c r="T143" s="360">
        <v>0</v>
      </c>
      <c r="U143" s="360">
        <v>0</v>
      </c>
      <c r="V143" s="360">
        <v>0</v>
      </c>
      <c r="W143" s="360">
        <v>0</v>
      </c>
      <c r="X143" s="360">
        <v>0</v>
      </c>
      <c r="Y143" s="369">
        <f t="shared" si="5"/>
        <v>0</v>
      </c>
      <c r="Z143" s="366"/>
      <c r="AA143" s="366"/>
      <c r="AB143" s="366"/>
      <c r="AC143" s="366"/>
      <c r="AD143" s="366"/>
      <c r="AE143" s="366"/>
      <c r="AF143" s="366"/>
      <c r="AG143" s="366"/>
      <c r="AH143" s="366"/>
      <c r="AI143" s="366"/>
      <c r="AJ143" s="366"/>
      <c r="AK143" s="366"/>
      <c r="AL143" s="366"/>
    </row>
    <row r="144" spans="1:38" s="364" customFormat="1" ht="12" customHeight="1">
      <c r="A144" s="374">
        <v>51101111</v>
      </c>
      <c r="B144" s="365" t="s">
        <v>514</v>
      </c>
      <c r="C144" s="363">
        <f>SUMIF(Clasificación!C:C,'CA EF'!A144,Clasificación!G:G)</f>
        <v>0</v>
      </c>
      <c r="D144" s="360">
        <v>0</v>
      </c>
      <c r="E144" s="360">
        <v>0</v>
      </c>
      <c r="F144" s="360">
        <v>0</v>
      </c>
      <c r="G144" s="360">
        <f t="shared" si="4"/>
        <v>0</v>
      </c>
      <c r="H144" s="360">
        <v>0</v>
      </c>
      <c r="I144" s="360">
        <v>0</v>
      </c>
      <c r="J144" s="360">
        <v>0</v>
      </c>
      <c r="K144" s="360">
        <v>0</v>
      </c>
      <c r="L144" s="360">
        <v>0</v>
      </c>
      <c r="M144" s="360">
        <v>0</v>
      </c>
      <c r="N144" s="360">
        <v>0</v>
      </c>
      <c r="O144" s="360">
        <v>0</v>
      </c>
      <c r="P144" s="360">
        <v>0</v>
      </c>
      <c r="Q144" s="360">
        <v>0</v>
      </c>
      <c r="R144" s="360">
        <v>0</v>
      </c>
      <c r="S144" s="360">
        <v>0</v>
      </c>
      <c r="T144" s="360">
        <v>0</v>
      </c>
      <c r="U144" s="360">
        <v>0</v>
      </c>
      <c r="V144" s="360">
        <v>0</v>
      </c>
      <c r="W144" s="360">
        <v>0</v>
      </c>
      <c r="X144" s="360">
        <v>0</v>
      </c>
      <c r="Y144" s="369">
        <f t="shared" si="5"/>
        <v>0</v>
      </c>
      <c r="Z144" s="366"/>
      <c r="AA144" s="366"/>
      <c r="AB144" s="366"/>
      <c r="AC144" s="366"/>
      <c r="AD144" s="366"/>
      <c r="AE144" s="366"/>
      <c r="AF144" s="366"/>
      <c r="AG144" s="366"/>
      <c r="AH144" s="366"/>
      <c r="AI144" s="366"/>
      <c r="AJ144" s="366"/>
      <c r="AK144" s="366"/>
      <c r="AL144" s="366"/>
    </row>
    <row r="145" spans="1:38" s="364" customFormat="1" ht="12" customHeight="1">
      <c r="A145" s="374">
        <v>5110111103</v>
      </c>
      <c r="B145" s="365" t="s">
        <v>515</v>
      </c>
      <c r="C145" s="363">
        <f>SUMIF(Clasificación!C:C,'CA EF'!A145,Clasificación!G:G)</f>
        <v>15115938</v>
      </c>
      <c r="D145" s="360">
        <v>0</v>
      </c>
      <c r="E145" s="360">
        <v>0</v>
      </c>
      <c r="F145" s="360">
        <v>0</v>
      </c>
      <c r="G145" s="360">
        <f t="shared" si="4"/>
        <v>15115938</v>
      </c>
      <c r="H145" s="361">
        <f>-G145</f>
        <v>-15115938</v>
      </c>
      <c r="I145" s="361">
        <v>0</v>
      </c>
      <c r="J145" s="361">
        <v>0</v>
      </c>
      <c r="K145" s="361"/>
      <c r="L145" s="361">
        <v>0</v>
      </c>
      <c r="M145" s="360">
        <v>0</v>
      </c>
      <c r="N145" s="361">
        <v>0</v>
      </c>
      <c r="O145" s="360">
        <v>0</v>
      </c>
      <c r="P145" s="360">
        <v>0</v>
      </c>
      <c r="Q145" s="360">
        <v>0</v>
      </c>
      <c r="R145" s="360">
        <v>0</v>
      </c>
      <c r="S145" s="360">
        <v>0</v>
      </c>
      <c r="T145" s="360">
        <v>0</v>
      </c>
      <c r="U145" s="360">
        <v>0</v>
      </c>
      <c r="V145" s="360">
        <v>0</v>
      </c>
      <c r="W145" s="360">
        <v>0</v>
      </c>
      <c r="X145" s="360">
        <v>0</v>
      </c>
      <c r="Y145" s="369">
        <f t="shared" si="5"/>
        <v>0</v>
      </c>
      <c r="Z145" s="366"/>
      <c r="AA145" s="366"/>
      <c r="AB145" s="366"/>
      <c r="AC145" s="366"/>
      <c r="AD145" s="366"/>
      <c r="AE145" s="366"/>
      <c r="AF145" s="366"/>
      <c r="AG145" s="366"/>
      <c r="AH145" s="366"/>
      <c r="AI145" s="366"/>
      <c r="AJ145" s="366"/>
      <c r="AK145" s="366"/>
      <c r="AL145" s="366"/>
    </row>
    <row r="146" spans="1:38" s="364" customFormat="1" ht="12" customHeight="1">
      <c r="A146" s="374">
        <v>51103</v>
      </c>
      <c r="B146" s="365" t="s">
        <v>516</v>
      </c>
      <c r="C146" s="363">
        <f>SUMIF(Clasificación!C:C,'CA EF'!A146,Clasificación!G:G)</f>
        <v>0</v>
      </c>
      <c r="D146" s="360">
        <v>0</v>
      </c>
      <c r="E146" s="360">
        <v>0</v>
      </c>
      <c r="F146" s="360">
        <v>0</v>
      </c>
      <c r="G146" s="360">
        <f t="shared" si="4"/>
        <v>0</v>
      </c>
      <c r="H146" s="360">
        <v>0</v>
      </c>
      <c r="I146" s="360">
        <v>0</v>
      </c>
      <c r="J146" s="360">
        <v>0</v>
      </c>
      <c r="K146" s="360">
        <v>0</v>
      </c>
      <c r="L146" s="360">
        <v>0</v>
      </c>
      <c r="M146" s="360">
        <v>0</v>
      </c>
      <c r="N146" s="360">
        <v>0</v>
      </c>
      <c r="O146" s="360">
        <v>0</v>
      </c>
      <c r="P146" s="360">
        <v>0</v>
      </c>
      <c r="Q146" s="360">
        <v>0</v>
      </c>
      <c r="R146" s="360">
        <v>0</v>
      </c>
      <c r="S146" s="360">
        <v>0</v>
      </c>
      <c r="T146" s="360">
        <v>0</v>
      </c>
      <c r="U146" s="360">
        <v>0</v>
      </c>
      <c r="V146" s="360">
        <v>0</v>
      </c>
      <c r="W146" s="360">
        <v>0</v>
      </c>
      <c r="X146" s="360">
        <v>0</v>
      </c>
      <c r="Y146" s="369">
        <f t="shared" si="5"/>
        <v>0</v>
      </c>
      <c r="Z146" s="366"/>
      <c r="AA146" s="366"/>
      <c r="AB146" s="366"/>
      <c r="AC146" s="366"/>
      <c r="AD146" s="366"/>
      <c r="AE146" s="366"/>
      <c r="AF146" s="366"/>
      <c r="AG146" s="366"/>
      <c r="AH146" s="366"/>
      <c r="AI146" s="366"/>
      <c r="AJ146" s="366"/>
      <c r="AK146" s="366"/>
      <c r="AL146" s="366"/>
    </row>
    <row r="147" spans="1:38" s="364" customFormat="1" ht="12" customHeight="1">
      <c r="A147" s="374">
        <v>511031</v>
      </c>
      <c r="B147" s="365" t="s">
        <v>503</v>
      </c>
      <c r="C147" s="363">
        <f>SUMIF(Clasificación!C:C,'CA EF'!A147,Clasificación!G:G)</f>
        <v>0</v>
      </c>
      <c r="D147" s="360">
        <v>0</v>
      </c>
      <c r="E147" s="360">
        <v>0</v>
      </c>
      <c r="F147" s="360">
        <v>0</v>
      </c>
      <c r="G147" s="360">
        <f t="shared" si="4"/>
        <v>0</v>
      </c>
      <c r="H147" s="360">
        <v>0</v>
      </c>
      <c r="I147" s="360">
        <v>0</v>
      </c>
      <c r="J147" s="360">
        <v>0</v>
      </c>
      <c r="K147" s="360">
        <v>0</v>
      </c>
      <c r="L147" s="360">
        <v>0</v>
      </c>
      <c r="M147" s="360">
        <v>0</v>
      </c>
      <c r="N147" s="360">
        <v>0</v>
      </c>
      <c r="O147" s="360">
        <v>0</v>
      </c>
      <c r="P147" s="360">
        <v>0</v>
      </c>
      <c r="Q147" s="360">
        <v>0</v>
      </c>
      <c r="R147" s="360">
        <v>0</v>
      </c>
      <c r="S147" s="360">
        <v>0</v>
      </c>
      <c r="T147" s="360">
        <v>0</v>
      </c>
      <c r="U147" s="360">
        <v>0</v>
      </c>
      <c r="V147" s="360">
        <v>0</v>
      </c>
      <c r="W147" s="360">
        <v>0</v>
      </c>
      <c r="X147" s="360">
        <v>0</v>
      </c>
      <c r="Y147" s="369">
        <f t="shared" si="5"/>
        <v>0</v>
      </c>
      <c r="Z147" s="366"/>
      <c r="AA147" s="366"/>
      <c r="AB147" s="366"/>
      <c r="AC147" s="366"/>
      <c r="AD147" s="366"/>
      <c r="AE147" s="366"/>
      <c r="AF147" s="366"/>
      <c r="AG147" s="366"/>
      <c r="AH147" s="366"/>
      <c r="AI147" s="366"/>
      <c r="AJ147" s="366"/>
      <c r="AK147" s="366"/>
      <c r="AL147" s="366"/>
    </row>
    <row r="148" spans="1:38" s="364" customFormat="1" ht="12" customHeight="1">
      <c r="A148" s="374">
        <v>5110311</v>
      </c>
      <c r="B148" s="365" t="s">
        <v>503</v>
      </c>
      <c r="C148" s="363">
        <f>SUMIF(Clasificación!C:C,'CA EF'!A148,Clasificación!G:G)</f>
        <v>0</v>
      </c>
      <c r="D148" s="360">
        <v>0</v>
      </c>
      <c r="E148" s="360">
        <v>0</v>
      </c>
      <c r="F148" s="360">
        <v>0</v>
      </c>
      <c r="G148" s="360">
        <f t="shared" si="4"/>
        <v>0</v>
      </c>
      <c r="H148" s="360">
        <v>0</v>
      </c>
      <c r="I148" s="360">
        <v>0</v>
      </c>
      <c r="J148" s="360">
        <v>0</v>
      </c>
      <c r="K148" s="360">
        <v>0</v>
      </c>
      <c r="L148" s="360">
        <v>0</v>
      </c>
      <c r="M148" s="360">
        <v>0</v>
      </c>
      <c r="N148" s="360">
        <v>0</v>
      </c>
      <c r="O148" s="360">
        <v>0</v>
      </c>
      <c r="P148" s="360">
        <v>0</v>
      </c>
      <c r="Q148" s="360">
        <v>0</v>
      </c>
      <c r="R148" s="360">
        <v>0</v>
      </c>
      <c r="S148" s="360">
        <v>0</v>
      </c>
      <c r="T148" s="360">
        <v>0</v>
      </c>
      <c r="U148" s="360">
        <v>0</v>
      </c>
      <c r="V148" s="360">
        <v>0</v>
      </c>
      <c r="W148" s="360">
        <v>0</v>
      </c>
      <c r="X148" s="360">
        <v>0</v>
      </c>
      <c r="Y148" s="369">
        <f t="shared" si="5"/>
        <v>0</v>
      </c>
      <c r="Z148" s="366"/>
      <c r="AA148" s="366"/>
      <c r="AB148" s="366"/>
      <c r="AC148" s="366"/>
      <c r="AD148" s="366"/>
      <c r="AE148" s="366"/>
      <c r="AF148" s="366"/>
      <c r="AG148" s="366"/>
      <c r="AH148" s="366"/>
      <c r="AI148" s="366"/>
      <c r="AJ148" s="366"/>
      <c r="AK148" s="366"/>
      <c r="AL148" s="366"/>
    </row>
    <row r="149" spans="1:38" s="364" customFormat="1" ht="12" customHeight="1">
      <c r="A149" s="374">
        <v>51103112</v>
      </c>
      <c r="B149" s="365" t="s">
        <v>517</v>
      </c>
      <c r="C149" s="363">
        <f>SUMIF(Clasificación!C:C,'CA EF'!A149,Clasificación!G:G)</f>
        <v>0</v>
      </c>
      <c r="D149" s="360">
        <v>0</v>
      </c>
      <c r="E149" s="360">
        <v>0</v>
      </c>
      <c r="F149" s="360">
        <v>0</v>
      </c>
      <c r="G149" s="360">
        <f t="shared" si="4"/>
        <v>0</v>
      </c>
      <c r="H149" s="360">
        <v>0</v>
      </c>
      <c r="I149" s="360">
        <v>0</v>
      </c>
      <c r="J149" s="360">
        <v>0</v>
      </c>
      <c r="K149" s="360">
        <v>0</v>
      </c>
      <c r="L149" s="360">
        <v>0</v>
      </c>
      <c r="M149" s="360">
        <v>0</v>
      </c>
      <c r="N149" s="360">
        <v>0</v>
      </c>
      <c r="O149" s="360">
        <v>0</v>
      </c>
      <c r="P149" s="360">
        <v>0</v>
      </c>
      <c r="Q149" s="360">
        <v>0</v>
      </c>
      <c r="R149" s="360">
        <v>0</v>
      </c>
      <c r="S149" s="360">
        <v>0</v>
      </c>
      <c r="T149" s="360">
        <v>0</v>
      </c>
      <c r="U149" s="360">
        <v>0</v>
      </c>
      <c r="V149" s="360">
        <v>0</v>
      </c>
      <c r="W149" s="360">
        <v>0</v>
      </c>
      <c r="X149" s="360">
        <v>0</v>
      </c>
      <c r="Y149" s="369">
        <f t="shared" si="5"/>
        <v>0</v>
      </c>
      <c r="Z149" s="366"/>
      <c r="AA149" s="366"/>
      <c r="AB149" s="366"/>
      <c r="AC149" s="366"/>
      <c r="AD149" s="366"/>
      <c r="AE149" s="366"/>
      <c r="AF149" s="366"/>
      <c r="AG149" s="366"/>
      <c r="AH149" s="366"/>
      <c r="AI149" s="366"/>
      <c r="AJ149" s="366"/>
      <c r="AK149" s="366"/>
      <c r="AL149" s="366"/>
    </row>
    <row r="150" spans="1:38" s="364" customFormat="1" ht="12" customHeight="1">
      <c r="A150" s="374">
        <v>5110311229</v>
      </c>
      <c r="B150" s="365" t="s">
        <v>518</v>
      </c>
      <c r="C150" s="363">
        <f>SUMIF(Clasificación!C:C,'CA EF'!A150,Clasificación!G:G)</f>
        <v>7542657</v>
      </c>
      <c r="D150" s="360">
        <v>0</v>
      </c>
      <c r="E150" s="360">
        <v>0</v>
      </c>
      <c r="F150" s="360">
        <v>0</v>
      </c>
      <c r="G150" s="360">
        <f t="shared" si="4"/>
        <v>7542657</v>
      </c>
      <c r="H150" s="360">
        <v>0</v>
      </c>
      <c r="I150" s="360">
        <v>0</v>
      </c>
      <c r="J150" s="360">
        <v>0</v>
      </c>
      <c r="K150" s="360">
        <v>0</v>
      </c>
      <c r="L150" s="360">
        <v>0</v>
      </c>
      <c r="M150" s="360">
        <v>0</v>
      </c>
      <c r="N150" s="360">
        <v>0</v>
      </c>
      <c r="O150" s="360"/>
      <c r="P150" s="360"/>
      <c r="Q150" s="360">
        <f>-G150</f>
        <v>-7542657</v>
      </c>
      <c r="R150" s="360">
        <v>0</v>
      </c>
      <c r="S150" s="360">
        <v>0</v>
      </c>
      <c r="T150" s="360">
        <v>0</v>
      </c>
      <c r="U150" s="360">
        <v>0</v>
      </c>
      <c r="V150" s="360">
        <v>0</v>
      </c>
      <c r="W150" s="360">
        <v>0</v>
      </c>
      <c r="X150" s="360">
        <v>0</v>
      </c>
      <c r="Y150" s="369">
        <f t="shared" si="5"/>
        <v>0</v>
      </c>
      <c r="Z150" s="366"/>
      <c r="AA150" s="366"/>
      <c r="AB150" s="366"/>
      <c r="AC150" s="366"/>
      <c r="AD150" s="366"/>
      <c r="AE150" s="366"/>
      <c r="AF150" s="366"/>
      <c r="AG150" s="366"/>
      <c r="AH150" s="366"/>
      <c r="AI150" s="366"/>
      <c r="AJ150" s="366"/>
      <c r="AK150" s="366"/>
      <c r="AL150" s="366"/>
    </row>
    <row r="151" spans="1:38" s="364" customFormat="1" ht="12" customHeight="1">
      <c r="A151" s="374">
        <v>51103113</v>
      </c>
      <c r="B151" s="365" t="s">
        <v>519</v>
      </c>
      <c r="C151" s="363">
        <f>SUMIF(Clasificación!C:C,'CA EF'!A151,Clasificación!G:G)</f>
        <v>0</v>
      </c>
      <c r="D151" s="360">
        <v>0</v>
      </c>
      <c r="E151" s="360">
        <v>0</v>
      </c>
      <c r="F151" s="360">
        <v>0</v>
      </c>
      <c r="G151" s="360">
        <f t="shared" si="4"/>
        <v>0</v>
      </c>
      <c r="H151" s="360">
        <v>0</v>
      </c>
      <c r="I151" s="360">
        <v>0</v>
      </c>
      <c r="J151" s="360">
        <v>0</v>
      </c>
      <c r="K151" s="360">
        <v>0</v>
      </c>
      <c r="L151" s="360">
        <v>0</v>
      </c>
      <c r="M151" s="360">
        <v>0</v>
      </c>
      <c r="N151" s="360">
        <v>0</v>
      </c>
      <c r="O151" s="360">
        <v>0</v>
      </c>
      <c r="P151" s="360">
        <v>0</v>
      </c>
      <c r="Q151" s="360">
        <v>0</v>
      </c>
      <c r="R151" s="360">
        <v>0</v>
      </c>
      <c r="S151" s="360">
        <v>0</v>
      </c>
      <c r="T151" s="360">
        <v>0</v>
      </c>
      <c r="U151" s="360">
        <v>0</v>
      </c>
      <c r="V151" s="360">
        <v>0</v>
      </c>
      <c r="W151" s="360">
        <v>0</v>
      </c>
      <c r="X151" s="360">
        <v>0</v>
      </c>
      <c r="Y151" s="369">
        <f t="shared" si="5"/>
        <v>0</v>
      </c>
      <c r="Z151" s="366"/>
      <c r="AA151" s="366"/>
      <c r="AB151" s="366"/>
      <c r="AC151" s="366"/>
      <c r="AD151" s="366"/>
      <c r="AE151" s="366"/>
      <c r="AF151" s="366"/>
      <c r="AG151" s="366"/>
      <c r="AH151" s="366"/>
      <c r="AI151" s="366"/>
      <c r="AJ151" s="366"/>
      <c r="AK151" s="366"/>
      <c r="AL151" s="366"/>
    </row>
    <row r="152" spans="1:38" s="364" customFormat="1" ht="12" customHeight="1">
      <c r="A152" s="374">
        <v>5110311333</v>
      </c>
      <c r="B152" s="365" t="s">
        <v>520</v>
      </c>
      <c r="C152" s="363">
        <f>SUMIF(Clasificación!C:C,'CA EF'!A152,Clasificación!G:G)</f>
        <v>20862657</v>
      </c>
      <c r="D152" s="360">
        <v>0</v>
      </c>
      <c r="E152" s="360">
        <v>0</v>
      </c>
      <c r="F152" s="360">
        <v>0</v>
      </c>
      <c r="G152" s="360">
        <f t="shared" si="4"/>
        <v>20862657</v>
      </c>
      <c r="H152" s="361">
        <v>0</v>
      </c>
      <c r="I152" s="361">
        <v>0</v>
      </c>
      <c r="J152" s="361">
        <v>0</v>
      </c>
      <c r="K152" s="361"/>
      <c r="L152" s="361">
        <v>0</v>
      </c>
      <c r="M152" s="360">
        <v>0</v>
      </c>
      <c r="N152" s="361">
        <v>0</v>
      </c>
      <c r="O152" s="361"/>
      <c r="P152" s="361"/>
      <c r="Q152" s="360">
        <f>-G152</f>
        <v>-20862657</v>
      </c>
      <c r="R152" s="360">
        <v>0</v>
      </c>
      <c r="S152" s="360">
        <v>0</v>
      </c>
      <c r="T152" s="360">
        <v>0</v>
      </c>
      <c r="U152" s="360">
        <v>0</v>
      </c>
      <c r="V152" s="360">
        <v>0</v>
      </c>
      <c r="W152" s="361">
        <v>0</v>
      </c>
      <c r="X152" s="361">
        <v>0</v>
      </c>
      <c r="Y152" s="369">
        <f t="shared" si="5"/>
        <v>0</v>
      </c>
      <c r="Z152" s="366"/>
      <c r="AA152" s="366"/>
      <c r="AB152" s="366"/>
      <c r="AC152" s="366"/>
      <c r="AD152" s="366"/>
      <c r="AE152" s="366"/>
      <c r="AF152" s="366"/>
      <c r="AG152" s="366"/>
      <c r="AH152" s="366"/>
      <c r="AI152" s="366"/>
      <c r="AJ152" s="366"/>
      <c r="AK152" s="366"/>
      <c r="AL152" s="366"/>
    </row>
    <row r="153" spans="1:38" s="364" customFormat="1" ht="12" customHeight="1">
      <c r="A153" s="374">
        <v>512</v>
      </c>
      <c r="B153" s="365" t="s">
        <v>521</v>
      </c>
      <c r="C153" s="363">
        <f>SUMIF(Clasificación!C:C,'CA EF'!A153,Clasificación!G:G)</f>
        <v>0</v>
      </c>
      <c r="D153" s="360">
        <v>0</v>
      </c>
      <c r="E153" s="360">
        <v>0</v>
      </c>
      <c r="F153" s="360">
        <v>0</v>
      </c>
      <c r="G153" s="360">
        <f t="shared" si="4"/>
        <v>0</v>
      </c>
      <c r="H153" s="360">
        <v>0</v>
      </c>
      <c r="I153" s="360">
        <v>0</v>
      </c>
      <c r="J153" s="360">
        <v>0</v>
      </c>
      <c r="K153" s="360">
        <v>0</v>
      </c>
      <c r="L153" s="360">
        <v>0</v>
      </c>
      <c r="M153" s="360">
        <v>0</v>
      </c>
      <c r="N153" s="360">
        <v>0</v>
      </c>
      <c r="O153" s="360">
        <v>0</v>
      </c>
      <c r="P153" s="360">
        <v>0</v>
      </c>
      <c r="Q153" s="360">
        <v>0</v>
      </c>
      <c r="R153" s="360">
        <v>0</v>
      </c>
      <c r="S153" s="360">
        <v>0</v>
      </c>
      <c r="T153" s="360">
        <v>0</v>
      </c>
      <c r="U153" s="360">
        <v>0</v>
      </c>
      <c r="V153" s="360">
        <v>0</v>
      </c>
      <c r="W153" s="360">
        <v>0</v>
      </c>
      <c r="X153" s="360">
        <v>0</v>
      </c>
      <c r="Y153" s="369">
        <f t="shared" si="5"/>
        <v>0</v>
      </c>
      <c r="Z153" s="366"/>
      <c r="AA153" s="366"/>
      <c r="AB153" s="366"/>
      <c r="AC153" s="366"/>
      <c r="AD153" s="366"/>
      <c r="AE153" s="366"/>
      <c r="AF153" s="366"/>
      <c r="AG153" s="366"/>
      <c r="AH153" s="366"/>
      <c r="AI153" s="366"/>
      <c r="AJ153" s="366"/>
      <c r="AK153" s="366"/>
      <c r="AL153" s="366"/>
    </row>
    <row r="154" spans="1:38" s="364" customFormat="1" ht="12" customHeight="1">
      <c r="A154" s="374">
        <v>51201</v>
      </c>
      <c r="B154" s="365" t="s">
        <v>522</v>
      </c>
      <c r="C154" s="363">
        <f>SUMIF(Clasificación!C:C,'CA EF'!A154,Clasificación!G:G)</f>
        <v>0</v>
      </c>
      <c r="D154" s="360">
        <v>0</v>
      </c>
      <c r="E154" s="360">
        <v>0</v>
      </c>
      <c r="F154" s="360">
        <v>0</v>
      </c>
      <c r="G154" s="360">
        <f t="shared" si="4"/>
        <v>0</v>
      </c>
      <c r="H154" s="360">
        <v>0</v>
      </c>
      <c r="I154" s="360">
        <v>0</v>
      </c>
      <c r="J154" s="360">
        <v>0</v>
      </c>
      <c r="K154" s="360">
        <v>0</v>
      </c>
      <c r="L154" s="360">
        <v>0</v>
      </c>
      <c r="M154" s="360">
        <v>0</v>
      </c>
      <c r="N154" s="360">
        <v>0</v>
      </c>
      <c r="O154" s="360">
        <v>0</v>
      </c>
      <c r="P154" s="360">
        <v>0</v>
      </c>
      <c r="Q154" s="360">
        <v>0</v>
      </c>
      <c r="R154" s="360">
        <v>0</v>
      </c>
      <c r="S154" s="360">
        <v>0</v>
      </c>
      <c r="T154" s="360">
        <v>0</v>
      </c>
      <c r="U154" s="360">
        <v>0</v>
      </c>
      <c r="V154" s="360">
        <v>0</v>
      </c>
      <c r="W154" s="360">
        <v>0</v>
      </c>
      <c r="X154" s="360">
        <v>0</v>
      </c>
      <c r="Y154" s="369">
        <f t="shared" si="5"/>
        <v>0</v>
      </c>
      <c r="Z154" s="366"/>
      <c r="AA154" s="366"/>
      <c r="AB154" s="366"/>
      <c r="AC154" s="366"/>
      <c r="AD154" s="366"/>
      <c r="AE154" s="366"/>
      <c r="AF154" s="366"/>
      <c r="AG154" s="366"/>
      <c r="AH154" s="366"/>
      <c r="AI154" s="366"/>
      <c r="AJ154" s="366"/>
      <c r="AK154" s="366"/>
      <c r="AL154" s="366"/>
    </row>
    <row r="155" spans="1:38" s="364" customFormat="1" ht="12" customHeight="1">
      <c r="A155" s="374">
        <v>512011</v>
      </c>
      <c r="B155" s="365" t="s">
        <v>522</v>
      </c>
      <c r="C155" s="363">
        <f>SUMIF(Clasificación!C:C,'CA EF'!A155,Clasificación!G:G)</f>
        <v>0</v>
      </c>
      <c r="D155" s="360">
        <v>0</v>
      </c>
      <c r="E155" s="360">
        <v>0</v>
      </c>
      <c r="F155" s="360">
        <v>0</v>
      </c>
      <c r="G155" s="360">
        <f t="shared" si="4"/>
        <v>0</v>
      </c>
      <c r="H155" s="360">
        <v>0</v>
      </c>
      <c r="I155" s="360">
        <v>0</v>
      </c>
      <c r="J155" s="360">
        <v>0</v>
      </c>
      <c r="K155" s="360">
        <v>0</v>
      </c>
      <c r="L155" s="360">
        <v>0</v>
      </c>
      <c r="M155" s="360">
        <v>0</v>
      </c>
      <c r="N155" s="360">
        <v>0</v>
      </c>
      <c r="O155" s="360">
        <v>0</v>
      </c>
      <c r="P155" s="360">
        <v>0</v>
      </c>
      <c r="Q155" s="360">
        <v>0</v>
      </c>
      <c r="R155" s="360">
        <v>0</v>
      </c>
      <c r="S155" s="360">
        <v>0</v>
      </c>
      <c r="T155" s="360">
        <v>0</v>
      </c>
      <c r="U155" s="360">
        <v>0</v>
      </c>
      <c r="V155" s="360">
        <v>0</v>
      </c>
      <c r="W155" s="360">
        <v>0</v>
      </c>
      <c r="X155" s="360">
        <v>0</v>
      </c>
      <c r="Y155" s="369">
        <f t="shared" si="5"/>
        <v>0</v>
      </c>
      <c r="Z155" s="366"/>
      <c r="AA155" s="366"/>
      <c r="AB155" s="366"/>
      <c r="AC155" s="366"/>
      <c r="AD155" s="366"/>
      <c r="AE155" s="366"/>
      <c r="AF155" s="366"/>
      <c r="AG155" s="366"/>
      <c r="AH155" s="366"/>
      <c r="AI155" s="366"/>
      <c r="AJ155" s="366"/>
      <c r="AK155" s="366"/>
      <c r="AL155" s="366"/>
    </row>
    <row r="156" spans="1:38" s="364" customFormat="1" ht="12" customHeight="1">
      <c r="A156" s="374">
        <v>5120111</v>
      </c>
      <c r="B156" s="365" t="s">
        <v>522</v>
      </c>
      <c r="C156" s="363">
        <f>SUMIF(Clasificación!C:C,'CA EF'!A156,Clasificación!G:G)</f>
        <v>0</v>
      </c>
      <c r="D156" s="360">
        <v>0</v>
      </c>
      <c r="E156" s="360">
        <v>0</v>
      </c>
      <c r="F156" s="360">
        <v>0</v>
      </c>
      <c r="G156" s="360">
        <f t="shared" si="4"/>
        <v>0</v>
      </c>
      <c r="H156" s="360">
        <v>0</v>
      </c>
      <c r="I156" s="360">
        <v>0</v>
      </c>
      <c r="J156" s="360">
        <v>0</v>
      </c>
      <c r="K156" s="360">
        <v>0</v>
      </c>
      <c r="L156" s="360">
        <v>0</v>
      </c>
      <c r="M156" s="360">
        <v>0</v>
      </c>
      <c r="N156" s="360">
        <v>0</v>
      </c>
      <c r="O156" s="360">
        <v>0</v>
      </c>
      <c r="P156" s="360">
        <v>0</v>
      </c>
      <c r="Q156" s="360">
        <v>0</v>
      </c>
      <c r="R156" s="360">
        <v>0</v>
      </c>
      <c r="S156" s="360">
        <v>0</v>
      </c>
      <c r="T156" s="360">
        <v>0</v>
      </c>
      <c r="U156" s="360">
        <v>0</v>
      </c>
      <c r="V156" s="360">
        <v>0</v>
      </c>
      <c r="W156" s="360">
        <v>0</v>
      </c>
      <c r="X156" s="360">
        <v>0</v>
      </c>
      <c r="Y156" s="369">
        <f t="shared" si="5"/>
        <v>0</v>
      </c>
      <c r="Z156" s="366"/>
      <c r="AA156" s="366"/>
      <c r="AB156" s="366"/>
      <c r="AC156" s="366"/>
      <c r="AD156" s="366"/>
      <c r="AE156" s="366"/>
      <c r="AF156" s="366"/>
      <c r="AG156" s="366"/>
      <c r="AH156" s="366"/>
      <c r="AI156" s="366"/>
      <c r="AJ156" s="366"/>
      <c r="AK156" s="366"/>
      <c r="AL156" s="366"/>
    </row>
    <row r="157" spans="1:38" s="364" customFormat="1" ht="12" customHeight="1">
      <c r="A157" s="374">
        <v>51201111</v>
      </c>
      <c r="B157" s="365" t="s">
        <v>522</v>
      </c>
      <c r="C157" s="363">
        <f>SUMIF(Clasificación!C:C,'CA EF'!A157,Clasificación!G:G)</f>
        <v>0</v>
      </c>
      <c r="D157" s="360">
        <v>0</v>
      </c>
      <c r="E157" s="360">
        <v>0</v>
      </c>
      <c r="F157" s="360">
        <v>0</v>
      </c>
      <c r="G157" s="360">
        <f t="shared" si="4"/>
        <v>0</v>
      </c>
      <c r="H157" s="360">
        <v>0</v>
      </c>
      <c r="I157" s="360">
        <v>0</v>
      </c>
      <c r="J157" s="360">
        <v>0</v>
      </c>
      <c r="K157" s="360">
        <v>0</v>
      </c>
      <c r="L157" s="360">
        <v>0</v>
      </c>
      <c r="M157" s="360">
        <v>0</v>
      </c>
      <c r="N157" s="360">
        <v>0</v>
      </c>
      <c r="O157" s="360">
        <v>0</v>
      </c>
      <c r="P157" s="360">
        <v>0</v>
      </c>
      <c r="Q157" s="360">
        <v>0</v>
      </c>
      <c r="R157" s="360">
        <v>0</v>
      </c>
      <c r="S157" s="360">
        <v>0</v>
      </c>
      <c r="T157" s="360">
        <v>0</v>
      </c>
      <c r="U157" s="360">
        <v>0</v>
      </c>
      <c r="V157" s="360">
        <v>0</v>
      </c>
      <c r="W157" s="360">
        <v>0</v>
      </c>
      <c r="X157" s="360">
        <v>0</v>
      </c>
      <c r="Y157" s="369">
        <f t="shared" si="5"/>
        <v>0</v>
      </c>
      <c r="Z157" s="366"/>
      <c r="AA157" s="366"/>
      <c r="AB157" s="366"/>
      <c r="AC157" s="366"/>
      <c r="AD157" s="366"/>
      <c r="AE157" s="366"/>
      <c r="AF157" s="366"/>
      <c r="AG157" s="366"/>
      <c r="AH157" s="366"/>
      <c r="AI157" s="366"/>
      <c r="AJ157" s="366"/>
      <c r="AK157" s="366"/>
      <c r="AL157" s="366"/>
    </row>
    <row r="158" spans="1:38" s="364" customFormat="1" ht="12" customHeight="1">
      <c r="A158" s="374">
        <v>5120111101</v>
      </c>
      <c r="B158" s="365" t="s">
        <v>523</v>
      </c>
      <c r="C158" s="363">
        <f>SUMIF(Clasificación!C:C,'CA EF'!A158,Clasificación!G:G)</f>
        <v>3972000</v>
      </c>
      <c r="D158" s="360">
        <v>0</v>
      </c>
      <c r="E158" s="360">
        <v>0</v>
      </c>
      <c r="F158" s="360">
        <v>0</v>
      </c>
      <c r="G158" s="360">
        <f t="shared" si="4"/>
        <v>3972000</v>
      </c>
      <c r="H158" s="360">
        <v>0</v>
      </c>
      <c r="I158" s="360">
        <v>0</v>
      </c>
      <c r="J158" s="360">
        <v>0</v>
      </c>
      <c r="K158" s="360">
        <v>0</v>
      </c>
      <c r="L158" s="360">
        <v>0</v>
      </c>
      <c r="M158" s="360">
        <f t="shared" ref="M158:M159" si="7">-G158</f>
        <v>-3972000</v>
      </c>
      <c r="N158" s="361">
        <v>0</v>
      </c>
      <c r="O158" s="360">
        <v>0</v>
      </c>
      <c r="P158" s="360">
        <v>0</v>
      </c>
      <c r="Q158" s="360">
        <v>0</v>
      </c>
      <c r="R158" s="360">
        <v>0</v>
      </c>
      <c r="S158" s="360">
        <v>0</v>
      </c>
      <c r="T158" s="360">
        <v>0</v>
      </c>
      <c r="U158" s="360">
        <v>0</v>
      </c>
      <c r="V158" s="360">
        <v>0</v>
      </c>
      <c r="W158" s="360">
        <v>0</v>
      </c>
      <c r="X158" s="360">
        <v>0</v>
      </c>
      <c r="Y158" s="369">
        <f t="shared" si="5"/>
        <v>0</v>
      </c>
      <c r="Z158" s="366"/>
      <c r="AA158" s="366"/>
      <c r="AB158" s="366"/>
      <c r="AC158" s="366"/>
      <c r="AD158" s="366"/>
      <c r="AE158" s="366"/>
      <c r="AF158" s="366"/>
      <c r="AG158" s="366"/>
      <c r="AH158" s="366"/>
      <c r="AI158" s="366"/>
      <c r="AJ158" s="366"/>
      <c r="AK158" s="366"/>
      <c r="AL158" s="366"/>
    </row>
    <row r="159" spans="1:38" s="364" customFormat="1" ht="12" customHeight="1">
      <c r="A159" s="374">
        <v>5120111103</v>
      </c>
      <c r="B159" s="365" t="s">
        <v>524</v>
      </c>
      <c r="C159" s="363">
        <f>SUMIF(Clasificación!C:C,'CA EF'!A159,Clasificación!G:G)</f>
        <v>582857</v>
      </c>
      <c r="D159" s="360">
        <v>0</v>
      </c>
      <c r="E159" s="360">
        <v>0</v>
      </c>
      <c r="F159" s="360">
        <v>0</v>
      </c>
      <c r="G159" s="360">
        <f t="shared" si="4"/>
        <v>582857</v>
      </c>
      <c r="H159" s="360">
        <v>0</v>
      </c>
      <c r="I159" s="360">
        <v>0</v>
      </c>
      <c r="J159" s="360">
        <v>0</v>
      </c>
      <c r="K159" s="360">
        <v>0</v>
      </c>
      <c r="L159" s="360">
        <v>0</v>
      </c>
      <c r="M159" s="360">
        <f t="shared" si="7"/>
        <v>-582857</v>
      </c>
      <c r="N159" s="361">
        <v>0</v>
      </c>
      <c r="O159" s="360">
        <v>0</v>
      </c>
      <c r="P159" s="360">
        <v>0</v>
      </c>
      <c r="Q159" s="360">
        <v>0</v>
      </c>
      <c r="R159" s="360">
        <v>0</v>
      </c>
      <c r="S159" s="360">
        <v>0</v>
      </c>
      <c r="T159" s="360">
        <v>0</v>
      </c>
      <c r="U159" s="360">
        <v>0</v>
      </c>
      <c r="V159" s="360">
        <v>0</v>
      </c>
      <c r="W159" s="360">
        <v>0</v>
      </c>
      <c r="X159" s="360">
        <v>0</v>
      </c>
      <c r="Y159" s="369">
        <f t="shared" si="5"/>
        <v>0</v>
      </c>
      <c r="Z159" s="366"/>
      <c r="AA159" s="366"/>
      <c r="AB159" s="366"/>
      <c r="AC159" s="366"/>
      <c r="AD159" s="366"/>
      <c r="AE159" s="366"/>
      <c r="AF159" s="366"/>
      <c r="AG159" s="366"/>
      <c r="AH159" s="366"/>
      <c r="AI159" s="366"/>
      <c r="AJ159" s="366"/>
      <c r="AK159" s="366"/>
      <c r="AL159" s="366"/>
    </row>
    <row r="160" spans="1:38" s="364" customFormat="1" ht="12" customHeight="1">
      <c r="A160" s="374">
        <v>513</v>
      </c>
      <c r="B160" s="365" t="s">
        <v>525</v>
      </c>
      <c r="C160" s="363">
        <f>SUMIF(Clasificación!C:C,'CA EF'!A160,Clasificación!G:G)</f>
        <v>0</v>
      </c>
      <c r="D160" s="360">
        <v>0</v>
      </c>
      <c r="E160" s="360">
        <v>0</v>
      </c>
      <c r="F160" s="360">
        <v>0</v>
      </c>
      <c r="G160" s="360">
        <f t="shared" si="4"/>
        <v>0</v>
      </c>
      <c r="H160" s="360">
        <v>0</v>
      </c>
      <c r="I160" s="360">
        <v>0</v>
      </c>
      <c r="J160" s="360">
        <v>0</v>
      </c>
      <c r="K160" s="360">
        <v>0</v>
      </c>
      <c r="L160" s="360">
        <v>0</v>
      </c>
      <c r="M160" s="360">
        <v>0</v>
      </c>
      <c r="N160" s="360">
        <v>0</v>
      </c>
      <c r="O160" s="360">
        <v>0</v>
      </c>
      <c r="P160" s="360">
        <v>0</v>
      </c>
      <c r="Q160" s="360">
        <v>0</v>
      </c>
      <c r="R160" s="360">
        <v>0</v>
      </c>
      <c r="S160" s="360">
        <v>0</v>
      </c>
      <c r="T160" s="360">
        <v>0</v>
      </c>
      <c r="U160" s="360">
        <v>0</v>
      </c>
      <c r="V160" s="360">
        <v>0</v>
      </c>
      <c r="W160" s="360">
        <v>0</v>
      </c>
      <c r="X160" s="360">
        <v>0</v>
      </c>
      <c r="Y160" s="369">
        <f t="shared" si="5"/>
        <v>0</v>
      </c>
      <c r="Z160" s="366"/>
      <c r="AA160" s="366"/>
      <c r="AB160" s="366"/>
      <c r="AC160" s="366"/>
      <c r="AD160" s="366"/>
      <c r="AE160" s="366"/>
      <c r="AF160" s="366"/>
      <c r="AG160" s="366"/>
      <c r="AH160" s="366"/>
      <c r="AI160" s="366"/>
      <c r="AJ160" s="366"/>
      <c r="AK160" s="366"/>
      <c r="AL160" s="366"/>
    </row>
    <row r="161" spans="1:38" s="364" customFormat="1" ht="12" customHeight="1">
      <c r="A161" s="374">
        <v>51301</v>
      </c>
      <c r="B161" s="365" t="s">
        <v>526</v>
      </c>
      <c r="C161" s="363">
        <f>SUMIF(Clasificación!C:C,'CA EF'!A161,Clasificación!G:G)</f>
        <v>0</v>
      </c>
      <c r="D161" s="360">
        <v>0</v>
      </c>
      <c r="E161" s="360">
        <v>0</v>
      </c>
      <c r="F161" s="360">
        <v>0</v>
      </c>
      <c r="G161" s="360">
        <f t="shared" si="4"/>
        <v>0</v>
      </c>
      <c r="H161" s="360">
        <v>0</v>
      </c>
      <c r="I161" s="360">
        <v>0</v>
      </c>
      <c r="J161" s="360">
        <v>0</v>
      </c>
      <c r="K161" s="360">
        <v>0</v>
      </c>
      <c r="L161" s="360">
        <v>0</v>
      </c>
      <c r="M161" s="360">
        <v>0</v>
      </c>
      <c r="N161" s="360">
        <v>0</v>
      </c>
      <c r="O161" s="360">
        <v>0</v>
      </c>
      <c r="P161" s="360">
        <v>0</v>
      </c>
      <c r="Q161" s="360">
        <v>0</v>
      </c>
      <c r="R161" s="360">
        <v>0</v>
      </c>
      <c r="S161" s="360">
        <v>0</v>
      </c>
      <c r="T161" s="360">
        <v>0</v>
      </c>
      <c r="U161" s="360">
        <v>0</v>
      </c>
      <c r="V161" s="360">
        <v>0</v>
      </c>
      <c r="W161" s="360">
        <v>0</v>
      </c>
      <c r="X161" s="360">
        <v>0</v>
      </c>
      <c r="Y161" s="369">
        <f t="shared" si="5"/>
        <v>0</v>
      </c>
      <c r="Z161" s="366"/>
      <c r="AA161" s="366"/>
      <c r="AB161" s="366"/>
      <c r="AC161" s="366"/>
      <c r="AD161" s="366"/>
      <c r="AE161" s="366"/>
      <c r="AF161" s="366"/>
      <c r="AG161" s="366"/>
      <c r="AH161" s="366"/>
      <c r="AI161" s="366"/>
      <c r="AJ161" s="366"/>
      <c r="AK161" s="366"/>
      <c r="AL161" s="366"/>
    </row>
    <row r="162" spans="1:38" s="364" customFormat="1" ht="12" customHeight="1">
      <c r="A162" s="374">
        <v>513011</v>
      </c>
      <c r="B162" s="365" t="s">
        <v>526</v>
      </c>
      <c r="C162" s="363">
        <f>SUMIF(Clasificación!C:C,'CA EF'!A162,Clasificación!G:G)</f>
        <v>0</v>
      </c>
      <c r="D162" s="360">
        <v>0</v>
      </c>
      <c r="E162" s="360">
        <v>0</v>
      </c>
      <c r="F162" s="360">
        <v>0</v>
      </c>
      <c r="G162" s="360">
        <f t="shared" si="4"/>
        <v>0</v>
      </c>
      <c r="H162" s="360">
        <v>0</v>
      </c>
      <c r="I162" s="360">
        <v>0</v>
      </c>
      <c r="J162" s="360">
        <v>0</v>
      </c>
      <c r="K162" s="360">
        <v>0</v>
      </c>
      <c r="L162" s="360">
        <v>0</v>
      </c>
      <c r="M162" s="360">
        <v>0</v>
      </c>
      <c r="N162" s="360">
        <v>0</v>
      </c>
      <c r="O162" s="360">
        <v>0</v>
      </c>
      <c r="P162" s="360">
        <v>0</v>
      </c>
      <c r="Q162" s="360">
        <v>0</v>
      </c>
      <c r="R162" s="360">
        <v>0</v>
      </c>
      <c r="S162" s="360">
        <v>0</v>
      </c>
      <c r="T162" s="360">
        <v>0</v>
      </c>
      <c r="U162" s="360">
        <v>0</v>
      </c>
      <c r="V162" s="360">
        <v>0</v>
      </c>
      <c r="W162" s="360">
        <v>0</v>
      </c>
      <c r="X162" s="360">
        <v>0</v>
      </c>
      <c r="Y162" s="369">
        <f t="shared" si="5"/>
        <v>0</v>
      </c>
      <c r="Z162" s="366"/>
      <c r="AA162" s="366"/>
      <c r="AB162" s="366"/>
      <c r="AC162" s="366"/>
      <c r="AD162" s="366"/>
      <c r="AE162" s="366"/>
      <c r="AF162" s="366"/>
      <c r="AG162" s="366"/>
      <c r="AH162" s="366"/>
      <c r="AI162" s="366"/>
      <c r="AJ162" s="366"/>
      <c r="AK162" s="366"/>
      <c r="AL162" s="366"/>
    </row>
    <row r="163" spans="1:38" s="364" customFormat="1" ht="12" customHeight="1">
      <c r="A163" s="374">
        <v>5130111</v>
      </c>
      <c r="B163" s="365" t="s">
        <v>526</v>
      </c>
      <c r="C163" s="363">
        <f>SUMIF(Clasificación!C:C,'CA EF'!A163,Clasificación!G:G)</f>
        <v>0</v>
      </c>
      <c r="D163" s="360">
        <v>0</v>
      </c>
      <c r="E163" s="360">
        <v>0</v>
      </c>
      <c r="F163" s="360">
        <v>0</v>
      </c>
      <c r="G163" s="360">
        <f t="shared" si="4"/>
        <v>0</v>
      </c>
      <c r="H163" s="360">
        <v>0</v>
      </c>
      <c r="I163" s="360">
        <v>0</v>
      </c>
      <c r="J163" s="360">
        <v>0</v>
      </c>
      <c r="K163" s="360">
        <v>0</v>
      </c>
      <c r="L163" s="360">
        <v>0</v>
      </c>
      <c r="M163" s="360">
        <v>0</v>
      </c>
      <c r="N163" s="360">
        <v>0</v>
      </c>
      <c r="O163" s="360">
        <v>0</v>
      </c>
      <c r="P163" s="360">
        <v>0</v>
      </c>
      <c r="Q163" s="360">
        <v>0</v>
      </c>
      <c r="R163" s="360">
        <v>0</v>
      </c>
      <c r="S163" s="360">
        <v>0</v>
      </c>
      <c r="T163" s="360">
        <v>0</v>
      </c>
      <c r="U163" s="360">
        <v>0</v>
      </c>
      <c r="V163" s="360">
        <v>0</v>
      </c>
      <c r="W163" s="360">
        <v>0</v>
      </c>
      <c r="X163" s="360">
        <v>0</v>
      </c>
      <c r="Y163" s="369">
        <f t="shared" si="5"/>
        <v>0</v>
      </c>
      <c r="Z163" s="366"/>
      <c r="AA163" s="366"/>
      <c r="AB163" s="366"/>
      <c r="AC163" s="366"/>
      <c r="AD163" s="366"/>
      <c r="AE163" s="366"/>
      <c r="AF163" s="366"/>
      <c r="AG163" s="366"/>
      <c r="AH163" s="366"/>
      <c r="AI163" s="366"/>
      <c r="AJ163" s="366"/>
      <c r="AK163" s="366"/>
      <c r="AL163" s="366"/>
    </row>
    <row r="164" spans="1:38" s="364" customFormat="1" ht="12" customHeight="1">
      <c r="A164" s="374">
        <v>51301111</v>
      </c>
      <c r="B164" s="365" t="s">
        <v>526</v>
      </c>
      <c r="C164" s="363">
        <f>SUMIF(Clasificación!C:C,'CA EF'!A164,Clasificación!G:G)</f>
        <v>0</v>
      </c>
      <c r="D164" s="360">
        <v>0</v>
      </c>
      <c r="E164" s="360">
        <v>0</v>
      </c>
      <c r="F164" s="360">
        <v>0</v>
      </c>
      <c r="G164" s="360">
        <f t="shared" si="4"/>
        <v>0</v>
      </c>
      <c r="H164" s="360">
        <v>0</v>
      </c>
      <c r="I164" s="360">
        <v>0</v>
      </c>
      <c r="J164" s="360">
        <v>0</v>
      </c>
      <c r="K164" s="360">
        <v>0</v>
      </c>
      <c r="L164" s="360">
        <v>0</v>
      </c>
      <c r="M164" s="360">
        <v>0</v>
      </c>
      <c r="N164" s="360">
        <v>0</v>
      </c>
      <c r="O164" s="360">
        <v>0</v>
      </c>
      <c r="P164" s="360">
        <v>0</v>
      </c>
      <c r="Q164" s="360">
        <v>0</v>
      </c>
      <c r="R164" s="360">
        <v>0</v>
      </c>
      <c r="S164" s="360">
        <v>0</v>
      </c>
      <c r="T164" s="360">
        <v>0</v>
      </c>
      <c r="U164" s="360">
        <v>0</v>
      </c>
      <c r="V164" s="360">
        <v>0</v>
      </c>
      <c r="W164" s="360">
        <v>0</v>
      </c>
      <c r="X164" s="360">
        <v>0</v>
      </c>
      <c r="Y164" s="369">
        <f t="shared" si="5"/>
        <v>0</v>
      </c>
      <c r="Z164" s="366"/>
      <c r="AA164" s="366"/>
      <c r="AB164" s="366"/>
      <c r="AC164" s="366"/>
      <c r="AD164" s="366"/>
      <c r="AE164" s="366"/>
      <c r="AF164" s="366"/>
      <c r="AG164" s="366"/>
      <c r="AH164" s="366"/>
      <c r="AI164" s="366"/>
      <c r="AJ164" s="366"/>
      <c r="AK164" s="366"/>
      <c r="AL164" s="366"/>
    </row>
    <row r="165" spans="1:38" s="364" customFormat="1" ht="12" customHeight="1">
      <c r="A165" s="374">
        <v>5130111101</v>
      </c>
      <c r="B165" s="365" t="s">
        <v>527</v>
      </c>
      <c r="C165" s="363">
        <f>SUMIF(Clasificación!C:C,'CA EF'!A165,Clasificación!G:G)</f>
        <v>49551334</v>
      </c>
      <c r="D165" s="360">
        <v>0</v>
      </c>
      <c r="E165" s="360">
        <v>0</v>
      </c>
      <c r="F165" s="360">
        <v>0</v>
      </c>
      <c r="G165" s="360">
        <f t="shared" si="4"/>
        <v>49551334</v>
      </c>
      <c r="H165" s="360">
        <v>0</v>
      </c>
      <c r="I165" s="360">
        <v>0</v>
      </c>
      <c r="J165" s="360">
        <f>-G165</f>
        <v>-49551334</v>
      </c>
      <c r="K165" s="360">
        <v>0</v>
      </c>
      <c r="L165" s="360">
        <v>0</v>
      </c>
      <c r="M165" s="361">
        <v>0</v>
      </c>
      <c r="N165" s="361">
        <v>0</v>
      </c>
      <c r="O165" s="361"/>
      <c r="P165" s="361"/>
      <c r="Q165" s="361"/>
      <c r="R165" s="361"/>
      <c r="S165" s="361"/>
      <c r="T165" s="361">
        <v>0</v>
      </c>
      <c r="U165" s="361">
        <v>0</v>
      </c>
      <c r="V165" s="361">
        <v>0</v>
      </c>
      <c r="W165" s="361">
        <v>0</v>
      </c>
      <c r="X165" s="361">
        <v>0</v>
      </c>
      <c r="Y165" s="369">
        <f t="shared" si="5"/>
        <v>0</v>
      </c>
      <c r="Z165" s="366"/>
      <c r="AA165" s="366"/>
      <c r="AB165" s="366"/>
      <c r="AC165" s="366"/>
      <c r="AD165" s="366"/>
      <c r="AE165" s="366"/>
      <c r="AF165" s="366"/>
      <c r="AG165" s="366"/>
      <c r="AH165" s="366"/>
      <c r="AI165" s="366"/>
      <c r="AJ165" s="366"/>
      <c r="AK165" s="366"/>
      <c r="AL165" s="366"/>
    </row>
    <row r="166" spans="1:38" s="364" customFormat="1" ht="12" customHeight="1">
      <c r="A166" s="374">
        <v>5130111104</v>
      </c>
      <c r="B166" s="365" t="s">
        <v>304</v>
      </c>
      <c r="C166" s="363">
        <f>SUMIF(Clasificación!C:C,'CA EF'!A166,Clasificación!G:G)</f>
        <v>9975222</v>
      </c>
      <c r="D166" s="360">
        <v>0</v>
      </c>
      <c r="E166" s="360">
        <v>0</v>
      </c>
      <c r="F166" s="360">
        <v>0</v>
      </c>
      <c r="G166" s="360">
        <f t="shared" si="4"/>
        <v>9975222</v>
      </c>
      <c r="H166" s="360">
        <v>0</v>
      </c>
      <c r="I166" s="360">
        <v>0</v>
      </c>
      <c r="J166" s="360">
        <f t="shared" ref="J166:J169" si="8">-G166</f>
        <v>-9975222</v>
      </c>
      <c r="K166" s="360">
        <v>0</v>
      </c>
      <c r="L166" s="360">
        <v>0</v>
      </c>
      <c r="M166" s="361">
        <v>0</v>
      </c>
      <c r="N166" s="361">
        <v>0</v>
      </c>
      <c r="O166" s="361"/>
      <c r="P166" s="361"/>
      <c r="Q166" s="361"/>
      <c r="R166" s="361"/>
      <c r="S166" s="361"/>
      <c r="T166" s="361">
        <v>0</v>
      </c>
      <c r="U166" s="361">
        <v>0</v>
      </c>
      <c r="V166" s="361">
        <v>0</v>
      </c>
      <c r="W166" s="361">
        <v>0</v>
      </c>
      <c r="X166" s="361">
        <v>0</v>
      </c>
      <c r="Y166" s="369">
        <f t="shared" si="5"/>
        <v>0</v>
      </c>
      <c r="Z166" s="366"/>
      <c r="AA166" s="366"/>
      <c r="AB166" s="366"/>
      <c r="AC166" s="366"/>
      <c r="AD166" s="366"/>
      <c r="AE166" s="366"/>
      <c r="AF166" s="366"/>
      <c r="AG166" s="366"/>
      <c r="AH166" s="366"/>
      <c r="AI166" s="366"/>
      <c r="AJ166" s="366"/>
      <c r="AK166" s="366"/>
      <c r="AL166" s="366"/>
    </row>
    <row r="167" spans="1:38" s="364" customFormat="1" ht="12" customHeight="1">
      <c r="A167" s="374">
        <v>5130111105</v>
      </c>
      <c r="B167" s="365" t="s">
        <v>318</v>
      </c>
      <c r="C167" s="363">
        <f>SUMIF(Clasificación!C:C,'CA EF'!A167,Clasificación!G:G)</f>
        <v>4982850</v>
      </c>
      <c r="D167" s="360">
        <v>0</v>
      </c>
      <c r="E167" s="360">
        <v>0</v>
      </c>
      <c r="F167" s="360">
        <v>0</v>
      </c>
      <c r="G167" s="360">
        <f t="shared" si="4"/>
        <v>4982850</v>
      </c>
      <c r="H167" s="360">
        <v>0</v>
      </c>
      <c r="I167" s="360">
        <v>0</v>
      </c>
      <c r="J167" s="360">
        <f t="shared" si="8"/>
        <v>-4982850</v>
      </c>
      <c r="K167" s="360">
        <v>0</v>
      </c>
      <c r="L167" s="360">
        <v>0</v>
      </c>
      <c r="M167" s="360">
        <v>0</v>
      </c>
      <c r="N167" s="360">
        <v>0</v>
      </c>
      <c r="O167" s="360"/>
      <c r="P167" s="360"/>
      <c r="Q167" s="360"/>
      <c r="R167" s="360"/>
      <c r="S167" s="360"/>
      <c r="T167" s="360">
        <v>0</v>
      </c>
      <c r="U167" s="360">
        <v>0</v>
      </c>
      <c r="V167" s="360">
        <v>0</v>
      </c>
      <c r="W167" s="360">
        <v>0</v>
      </c>
      <c r="X167" s="360">
        <v>0</v>
      </c>
      <c r="Y167" s="369">
        <f t="shared" si="5"/>
        <v>0</v>
      </c>
      <c r="Z167" s="366"/>
      <c r="AA167" s="366"/>
      <c r="AB167" s="366"/>
      <c r="AC167" s="366"/>
      <c r="AD167" s="366"/>
      <c r="AE167" s="366"/>
      <c r="AF167" s="366"/>
      <c r="AG167" s="366"/>
      <c r="AH167" s="366"/>
      <c r="AI167" s="366"/>
      <c r="AJ167" s="366"/>
      <c r="AK167" s="366"/>
      <c r="AL167" s="366"/>
    </row>
    <row r="168" spans="1:38" s="364" customFormat="1" ht="12" customHeight="1">
      <c r="A168" s="374">
        <v>5130111106</v>
      </c>
      <c r="B168" s="362" t="s">
        <v>528</v>
      </c>
      <c r="C168" s="363">
        <f>SUMIF(Clasificación!C:C,'CA EF'!A168,Clasificación!G:G)</f>
        <v>657852</v>
      </c>
      <c r="D168" s="360">
        <v>0</v>
      </c>
      <c r="E168" s="360">
        <v>0</v>
      </c>
      <c r="F168" s="360">
        <v>0</v>
      </c>
      <c r="G168" s="360">
        <f t="shared" si="4"/>
        <v>657852</v>
      </c>
      <c r="H168" s="360">
        <v>0</v>
      </c>
      <c r="I168" s="360">
        <v>0</v>
      </c>
      <c r="J168" s="360">
        <f t="shared" si="8"/>
        <v>-657852</v>
      </c>
      <c r="K168" s="360">
        <v>0</v>
      </c>
      <c r="L168" s="360">
        <v>0</v>
      </c>
      <c r="M168" s="361" t="s">
        <v>109</v>
      </c>
      <c r="N168" s="361">
        <v>0</v>
      </c>
      <c r="O168" s="361">
        <v>0</v>
      </c>
      <c r="P168" s="361">
        <v>0</v>
      </c>
      <c r="Q168" s="361">
        <v>0</v>
      </c>
      <c r="R168" s="361">
        <v>0</v>
      </c>
      <c r="S168" s="361">
        <v>0</v>
      </c>
      <c r="T168" s="361">
        <v>0</v>
      </c>
      <c r="U168" s="361">
        <v>0</v>
      </c>
      <c r="V168" s="361">
        <v>0</v>
      </c>
      <c r="W168" s="361">
        <v>0</v>
      </c>
      <c r="X168" s="361">
        <v>0</v>
      </c>
      <c r="Y168" s="369">
        <f t="shared" si="5"/>
        <v>0</v>
      </c>
    </row>
    <row r="169" spans="1:38" s="364" customFormat="1" ht="12" customHeight="1">
      <c r="A169" s="374">
        <v>5130111107</v>
      </c>
      <c r="B169" s="365" t="s">
        <v>529</v>
      </c>
      <c r="C169" s="363">
        <f>SUMIF(Clasificación!C:C,'CA EF'!A169,Clasificación!G:G)</f>
        <v>2064253</v>
      </c>
      <c r="D169" s="360">
        <v>0</v>
      </c>
      <c r="E169" s="360">
        <v>0</v>
      </c>
      <c r="F169" s="360">
        <v>0</v>
      </c>
      <c r="G169" s="360">
        <f t="shared" si="4"/>
        <v>2064253</v>
      </c>
      <c r="H169" s="360">
        <v>0</v>
      </c>
      <c r="I169" s="360">
        <v>0</v>
      </c>
      <c r="J169" s="360">
        <f t="shared" si="8"/>
        <v>-2064253</v>
      </c>
      <c r="K169" s="360">
        <v>0</v>
      </c>
      <c r="L169" s="360">
        <v>0</v>
      </c>
      <c r="M169" s="360">
        <v>0</v>
      </c>
      <c r="N169" s="361">
        <v>0</v>
      </c>
      <c r="O169" s="361">
        <v>0</v>
      </c>
      <c r="P169" s="361">
        <v>0</v>
      </c>
      <c r="Q169" s="361">
        <v>0</v>
      </c>
      <c r="R169" s="361">
        <v>0</v>
      </c>
      <c r="S169" s="361">
        <v>0</v>
      </c>
      <c r="T169" s="361">
        <v>0</v>
      </c>
      <c r="U169" s="361">
        <v>0</v>
      </c>
      <c r="V169" s="361">
        <v>0</v>
      </c>
      <c r="W169" s="361">
        <v>0</v>
      </c>
      <c r="X169" s="361">
        <v>0</v>
      </c>
      <c r="Y169" s="369">
        <f t="shared" si="5"/>
        <v>0</v>
      </c>
    </row>
    <row r="170" spans="1:38" s="364" customFormat="1" ht="12" customHeight="1">
      <c r="A170" s="374">
        <v>51302</v>
      </c>
      <c r="B170" s="365" t="s">
        <v>481</v>
      </c>
      <c r="C170" s="363">
        <f>SUMIF(Clasificación!C:C,'CA EF'!A170,Clasificación!G:G)</f>
        <v>0</v>
      </c>
      <c r="D170" s="360">
        <v>0</v>
      </c>
      <c r="E170" s="360">
        <v>0</v>
      </c>
      <c r="F170" s="360">
        <v>0</v>
      </c>
      <c r="G170" s="360">
        <f t="shared" si="4"/>
        <v>0</v>
      </c>
      <c r="H170" s="360">
        <v>0</v>
      </c>
      <c r="I170" s="360">
        <v>0</v>
      </c>
      <c r="J170" s="360">
        <v>0</v>
      </c>
      <c r="K170" s="360">
        <v>0</v>
      </c>
      <c r="L170" s="360">
        <v>0</v>
      </c>
      <c r="M170" s="360">
        <v>0</v>
      </c>
      <c r="N170" s="360">
        <v>0</v>
      </c>
      <c r="O170" s="360">
        <v>0</v>
      </c>
      <c r="P170" s="360">
        <v>0</v>
      </c>
      <c r="Q170" s="360">
        <v>0</v>
      </c>
      <c r="R170" s="360">
        <v>0</v>
      </c>
      <c r="S170" s="360">
        <v>0</v>
      </c>
      <c r="T170" s="360">
        <v>0</v>
      </c>
      <c r="U170" s="360">
        <v>0</v>
      </c>
      <c r="V170" s="360">
        <v>0</v>
      </c>
      <c r="W170" s="360">
        <v>0</v>
      </c>
      <c r="X170" s="360">
        <v>0</v>
      </c>
      <c r="Y170" s="369">
        <f t="shared" si="5"/>
        <v>0</v>
      </c>
      <c r="Z170" s="366"/>
      <c r="AA170" s="366"/>
      <c r="AB170" s="366"/>
      <c r="AC170" s="366"/>
      <c r="AD170" s="366"/>
      <c r="AE170" s="366"/>
      <c r="AF170" s="366"/>
      <c r="AG170" s="366"/>
      <c r="AH170" s="366"/>
      <c r="AI170" s="366"/>
      <c r="AJ170" s="366"/>
      <c r="AK170" s="366"/>
      <c r="AL170" s="366"/>
    </row>
    <row r="171" spans="1:38" s="364" customFormat="1" ht="12" customHeight="1">
      <c r="A171" s="374">
        <v>513021</v>
      </c>
      <c r="B171" s="365" t="s">
        <v>481</v>
      </c>
      <c r="C171" s="363">
        <f>SUMIF(Clasificación!C:C,'CA EF'!A171,Clasificación!G:G)</f>
        <v>0</v>
      </c>
      <c r="D171" s="360">
        <v>0</v>
      </c>
      <c r="E171" s="360">
        <v>0</v>
      </c>
      <c r="F171" s="360">
        <v>0</v>
      </c>
      <c r="G171" s="360">
        <f t="shared" si="4"/>
        <v>0</v>
      </c>
      <c r="H171" s="360">
        <v>0</v>
      </c>
      <c r="I171" s="360">
        <v>0</v>
      </c>
      <c r="J171" s="360">
        <v>0</v>
      </c>
      <c r="K171" s="360">
        <v>0</v>
      </c>
      <c r="L171" s="360">
        <v>0</v>
      </c>
      <c r="M171" s="360">
        <v>0</v>
      </c>
      <c r="N171" s="360">
        <v>0</v>
      </c>
      <c r="O171" s="360">
        <v>0</v>
      </c>
      <c r="P171" s="360">
        <v>0</v>
      </c>
      <c r="Q171" s="360">
        <v>0</v>
      </c>
      <c r="R171" s="360">
        <v>0</v>
      </c>
      <c r="S171" s="360">
        <v>0</v>
      </c>
      <c r="T171" s="360">
        <v>0</v>
      </c>
      <c r="U171" s="360">
        <v>0</v>
      </c>
      <c r="V171" s="360">
        <v>0</v>
      </c>
      <c r="W171" s="360">
        <v>0</v>
      </c>
      <c r="X171" s="360">
        <v>0</v>
      </c>
      <c r="Y171" s="369">
        <f t="shared" si="5"/>
        <v>0</v>
      </c>
      <c r="Z171" s="366"/>
      <c r="AA171" s="366"/>
      <c r="AB171" s="366"/>
      <c r="AC171" s="366"/>
      <c r="AD171" s="366"/>
      <c r="AE171" s="366"/>
      <c r="AF171" s="366"/>
      <c r="AG171" s="366"/>
      <c r="AH171" s="366"/>
      <c r="AI171" s="366"/>
      <c r="AJ171" s="366"/>
      <c r="AK171" s="366"/>
      <c r="AL171" s="366"/>
    </row>
    <row r="172" spans="1:38" s="364" customFormat="1" ht="12" customHeight="1">
      <c r="A172" s="374">
        <v>5130211</v>
      </c>
      <c r="B172" s="365" t="s">
        <v>481</v>
      </c>
      <c r="C172" s="363">
        <f>SUMIF(Clasificación!C:C,'CA EF'!A172,Clasificación!G:G)</f>
        <v>0</v>
      </c>
      <c r="D172" s="360">
        <v>0</v>
      </c>
      <c r="E172" s="360">
        <v>0</v>
      </c>
      <c r="F172" s="360">
        <v>0</v>
      </c>
      <c r="G172" s="360">
        <f t="shared" si="4"/>
        <v>0</v>
      </c>
      <c r="H172" s="360">
        <v>0</v>
      </c>
      <c r="I172" s="360">
        <v>0</v>
      </c>
      <c r="J172" s="360">
        <v>0</v>
      </c>
      <c r="K172" s="360">
        <v>0</v>
      </c>
      <c r="L172" s="360">
        <v>0</v>
      </c>
      <c r="M172" s="360">
        <v>0</v>
      </c>
      <c r="N172" s="360">
        <v>0</v>
      </c>
      <c r="O172" s="360">
        <v>0</v>
      </c>
      <c r="P172" s="360">
        <v>0</v>
      </c>
      <c r="Q172" s="360">
        <v>0</v>
      </c>
      <c r="R172" s="360">
        <v>0</v>
      </c>
      <c r="S172" s="360">
        <v>0</v>
      </c>
      <c r="T172" s="360">
        <v>0</v>
      </c>
      <c r="U172" s="360">
        <v>0</v>
      </c>
      <c r="V172" s="360">
        <v>0</v>
      </c>
      <c r="W172" s="360">
        <v>0</v>
      </c>
      <c r="X172" s="360">
        <v>0</v>
      </c>
      <c r="Y172" s="369">
        <f t="shared" si="5"/>
        <v>0</v>
      </c>
      <c r="Z172" s="366"/>
      <c r="AA172" s="366"/>
      <c r="AB172" s="366"/>
      <c r="AC172" s="366"/>
      <c r="AD172" s="366"/>
      <c r="AE172" s="366"/>
      <c r="AF172" s="366"/>
      <c r="AG172" s="366"/>
      <c r="AH172" s="366"/>
      <c r="AI172" s="366"/>
      <c r="AJ172" s="366"/>
      <c r="AK172" s="366"/>
      <c r="AL172" s="366"/>
    </row>
    <row r="173" spans="1:38" s="364" customFormat="1" ht="12" customHeight="1">
      <c r="A173" s="374">
        <v>51302111</v>
      </c>
      <c r="B173" s="365" t="s">
        <v>481</v>
      </c>
      <c r="C173" s="363">
        <f>SUMIF(Clasificación!C:C,'CA EF'!A173,Clasificación!G:G)</f>
        <v>0</v>
      </c>
      <c r="D173" s="360">
        <v>0</v>
      </c>
      <c r="E173" s="360">
        <v>0</v>
      </c>
      <c r="F173" s="360">
        <v>0</v>
      </c>
      <c r="G173" s="360">
        <f t="shared" si="4"/>
        <v>0</v>
      </c>
      <c r="H173" s="360">
        <v>0</v>
      </c>
      <c r="I173" s="360">
        <v>0</v>
      </c>
      <c r="J173" s="360">
        <v>0</v>
      </c>
      <c r="K173" s="360">
        <v>0</v>
      </c>
      <c r="L173" s="360">
        <v>0</v>
      </c>
      <c r="M173" s="360">
        <v>0</v>
      </c>
      <c r="N173" s="360">
        <v>0</v>
      </c>
      <c r="O173" s="360">
        <v>0</v>
      </c>
      <c r="P173" s="360">
        <v>0</v>
      </c>
      <c r="Q173" s="360">
        <v>0</v>
      </c>
      <c r="R173" s="360">
        <v>0</v>
      </c>
      <c r="S173" s="360">
        <v>0</v>
      </c>
      <c r="T173" s="360">
        <v>0</v>
      </c>
      <c r="U173" s="360">
        <v>0</v>
      </c>
      <c r="V173" s="360">
        <v>0</v>
      </c>
      <c r="W173" s="360">
        <v>0</v>
      </c>
      <c r="X173" s="360">
        <v>0</v>
      </c>
      <c r="Y173" s="369">
        <f t="shared" si="5"/>
        <v>0</v>
      </c>
      <c r="Z173" s="366"/>
      <c r="AA173" s="366"/>
      <c r="AB173" s="366"/>
      <c r="AC173" s="366"/>
      <c r="AD173" s="366"/>
      <c r="AE173" s="366"/>
      <c r="AF173" s="366"/>
      <c r="AG173" s="366"/>
      <c r="AH173" s="366"/>
      <c r="AI173" s="366"/>
      <c r="AJ173" s="366"/>
      <c r="AK173" s="366"/>
      <c r="AL173" s="366"/>
    </row>
    <row r="174" spans="1:38" s="364" customFormat="1" ht="12" customHeight="1">
      <c r="A174" s="374">
        <v>5130211101</v>
      </c>
      <c r="B174" s="365" t="s">
        <v>530</v>
      </c>
      <c r="C174" s="363">
        <f>SUMIF(Clasificación!C:C,'CA EF'!A174,Clasificación!G:G)</f>
        <v>19252043</v>
      </c>
      <c r="D174" s="360">
        <v>0</v>
      </c>
      <c r="E174" s="360">
        <v>0</v>
      </c>
      <c r="F174" s="360">
        <v>0</v>
      </c>
      <c r="G174" s="360">
        <f t="shared" si="4"/>
        <v>19252043</v>
      </c>
      <c r="H174" s="360">
        <v>0</v>
      </c>
      <c r="I174" s="360">
        <v>0</v>
      </c>
      <c r="J174" s="360">
        <v>0</v>
      </c>
      <c r="K174" s="360">
        <v>0</v>
      </c>
      <c r="L174" s="360">
        <v>0</v>
      </c>
      <c r="M174" s="361">
        <f>-G174</f>
        <v>-19252043</v>
      </c>
      <c r="N174" s="361">
        <v>0</v>
      </c>
      <c r="O174" s="361">
        <v>0</v>
      </c>
      <c r="P174" s="361">
        <v>0</v>
      </c>
      <c r="Q174" s="361">
        <v>0</v>
      </c>
      <c r="R174" s="361">
        <v>0</v>
      </c>
      <c r="S174" s="361">
        <v>0</v>
      </c>
      <c r="T174" s="361">
        <v>0</v>
      </c>
      <c r="U174" s="361">
        <v>0</v>
      </c>
      <c r="V174" s="361">
        <v>0</v>
      </c>
      <c r="W174" s="361">
        <v>0</v>
      </c>
      <c r="X174" s="361">
        <v>0</v>
      </c>
      <c r="Y174" s="369">
        <f t="shared" si="5"/>
        <v>0</v>
      </c>
      <c r="Z174" s="366"/>
      <c r="AA174" s="366"/>
      <c r="AB174" s="366"/>
      <c r="AC174" s="366"/>
      <c r="AD174" s="366"/>
      <c r="AE174" s="366"/>
      <c r="AF174" s="366"/>
      <c r="AG174" s="366"/>
      <c r="AH174" s="366"/>
      <c r="AI174" s="366"/>
      <c r="AJ174" s="366"/>
      <c r="AK174" s="366"/>
      <c r="AL174" s="366"/>
    </row>
    <row r="175" spans="1:38" s="364" customFormat="1" ht="12" customHeight="1">
      <c r="A175" s="374">
        <v>5130211107</v>
      </c>
      <c r="B175" s="365" t="s">
        <v>531</v>
      </c>
      <c r="C175" s="363">
        <f>SUMIF(Clasificación!C:C,'CA EF'!A175,Clasificación!G:G)</f>
        <v>8000000</v>
      </c>
      <c r="D175" s="360">
        <v>0</v>
      </c>
      <c r="E175" s="360">
        <v>0</v>
      </c>
      <c r="F175" s="360">
        <v>0</v>
      </c>
      <c r="G175" s="360">
        <f t="shared" si="4"/>
        <v>8000000</v>
      </c>
      <c r="H175" s="360">
        <v>0</v>
      </c>
      <c r="I175" s="360">
        <v>0</v>
      </c>
      <c r="J175" s="360">
        <f>-G175</f>
        <v>-8000000</v>
      </c>
      <c r="K175" s="360">
        <v>0</v>
      </c>
      <c r="L175" s="360">
        <v>0</v>
      </c>
      <c r="M175" s="361">
        <v>0</v>
      </c>
      <c r="N175" s="361">
        <v>0</v>
      </c>
      <c r="O175" s="361">
        <v>0</v>
      </c>
      <c r="P175" s="361">
        <v>0</v>
      </c>
      <c r="Q175" s="361">
        <v>0</v>
      </c>
      <c r="R175" s="361">
        <v>0</v>
      </c>
      <c r="S175" s="361">
        <v>0</v>
      </c>
      <c r="T175" s="361">
        <v>0</v>
      </c>
      <c r="U175" s="361">
        <v>0</v>
      </c>
      <c r="V175" s="361">
        <v>0</v>
      </c>
      <c r="W175" s="361">
        <v>0</v>
      </c>
      <c r="X175" s="361">
        <v>0</v>
      </c>
      <c r="Y175" s="369">
        <f t="shared" si="5"/>
        <v>0</v>
      </c>
      <c r="Z175" s="366"/>
      <c r="AA175" s="366"/>
      <c r="AB175" s="366"/>
      <c r="AC175" s="366"/>
      <c r="AD175" s="366"/>
      <c r="AE175" s="366"/>
      <c r="AF175" s="366"/>
      <c r="AG175" s="366"/>
      <c r="AH175" s="366"/>
      <c r="AI175" s="366"/>
      <c r="AJ175" s="366"/>
      <c r="AK175" s="366"/>
      <c r="AL175" s="366"/>
    </row>
    <row r="176" spans="1:38" s="364" customFormat="1" ht="12" customHeight="1">
      <c r="A176" s="374">
        <v>5130211108</v>
      </c>
      <c r="B176" s="365" t="s">
        <v>532</v>
      </c>
      <c r="C176" s="363">
        <f>SUMIF(Clasificación!C:C,'CA EF'!A176,Clasificación!G:G)</f>
        <v>9067418</v>
      </c>
      <c r="D176" s="360">
        <v>0</v>
      </c>
      <c r="E176" s="360">
        <v>0</v>
      </c>
      <c r="F176" s="360">
        <v>0</v>
      </c>
      <c r="G176" s="360">
        <f t="shared" si="4"/>
        <v>9067418</v>
      </c>
      <c r="H176" s="360">
        <v>0</v>
      </c>
      <c r="I176" s="360">
        <v>0</v>
      </c>
      <c r="J176" s="360">
        <v>0</v>
      </c>
      <c r="K176" s="360">
        <v>0</v>
      </c>
      <c r="L176" s="360">
        <v>0</v>
      </c>
      <c r="M176" s="360">
        <f>-G176</f>
        <v>-9067418</v>
      </c>
      <c r="N176" s="361">
        <v>0</v>
      </c>
      <c r="O176" s="361">
        <v>0</v>
      </c>
      <c r="P176" s="361">
        <v>0</v>
      </c>
      <c r="Q176" s="361">
        <v>0</v>
      </c>
      <c r="R176" s="361">
        <v>0</v>
      </c>
      <c r="S176" s="361">
        <v>0</v>
      </c>
      <c r="T176" s="361">
        <v>0</v>
      </c>
      <c r="U176" s="361">
        <v>0</v>
      </c>
      <c r="V176" s="361">
        <v>0</v>
      </c>
      <c r="W176" s="361">
        <v>0</v>
      </c>
      <c r="X176" s="361">
        <v>0</v>
      </c>
      <c r="Y176" s="369">
        <f t="shared" si="5"/>
        <v>0</v>
      </c>
      <c r="Z176" s="366"/>
      <c r="AA176" s="366"/>
      <c r="AB176" s="366"/>
      <c r="AC176" s="366"/>
      <c r="AD176" s="366"/>
      <c r="AE176" s="366"/>
      <c r="AF176" s="366"/>
      <c r="AG176" s="366"/>
      <c r="AH176" s="366"/>
      <c r="AI176" s="366"/>
      <c r="AJ176" s="366"/>
      <c r="AK176" s="366"/>
      <c r="AL176" s="366"/>
    </row>
    <row r="177" spans="1:38" s="364" customFormat="1" ht="12" customHeight="1">
      <c r="A177" s="374">
        <v>51303</v>
      </c>
      <c r="B177" s="365" t="s">
        <v>529</v>
      </c>
      <c r="C177" s="363">
        <f>SUMIF(Clasificación!C:C,'CA EF'!A177,Clasificación!G:G)</f>
        <v>0</v>
      </c>
      <c r="D177" s="360">
        <v>0</v>
      </c>
      <c r="E177" s="360">
        <v>0</v>
      </c>
      <c r="F177" s="360">
        <v>0</v>
      </c>
      <c r="G177" s="360">
        <f t="shared" si="4"/>
        <v>0</v>
      </c>
      <c r="H177" s="360">
        <v>0</v>
      </c>
      <c r="I177" s="360">
        <v>0</v>
      </c>
      <c r="J177" s="360">
        <v>0</v>
      </c>
      <c r="K177" s="360">
        <v>0</v>
      </c>
      <c r="L177" s="360">
        <v>0</v>
      </c>
      <c r="M177" s="360">
        <v>0</v>
      </c>
      <c r="N177" s="360">
        <v>0</v>
      </c>
      <c r="O177" s="360">
        <v>0</v>
      </c>
      <c r="P177" s="360">
        <v>0</v>
      </c>
      <c r="Q177" s="360">
        <v>0</v>
      </c>
      <c r="R177" s="360">
        <v>0</v>
      </c>
      <c r="S177" s="360">
        <v>0</v>
      </c>
      <c r="T177" s="360">
        <v>0</v>
      </c>
      <c r="U177" s="360">
        <v>0</v>
      </c>
      <c r="V177" s="360">
        <v>0</v>
      </c>
      <c r="W177" s="360">
        <v>0</v>
      </c>
      <c r="X177" s="360">
        <v>0</v>
      </c>
      <c r="Y177" s="369">
        <f t="shared" si="5"/>
        <v>0</v>
      </c>
      <c r="Z177" s="366"/>
      <c r="AA177" s="366"/>
      <c r="AB177" s="366"/>
      <c r="AC177" s="366"/>
      <c r="AD177" s="366"/>
      <c r="AE177" s="366"/>
      <c r="AF177" s="366"/>
      <c r="AG177" s="366"/>
      <c r="AH177" s="366"/>
      <c r="AI177" s="366"/>
      <c r="AJ177" s="366"/>
      <c r="AK177" s="366"/>
      <c r="AL177" s="366"/>
    </row>
    <row r="178" spans="1:38" s="364" customFormat="1" ht="12" customHeight="1">
      <c r="A178" s="374">
        <v>513031</v>
      </c>
      <c r="B178" s="365" t="s">
        <v>529</v>
      </c>
      <c r="C178" s="363">
        <f>SUMIF(Clasificación!C:C,'CA EF'!A178,Clasificación!G:G)</f>
        <v>0</v>
      </c>
      <c r="D178" s="360">
        <v>0</v>
      </c>
      <c r="E178" s="360">
        <v>0</v>
      </c>
      <c r="F178" s="360">
        <v>0</v>
      </c>
      <c r="G178" s="360">
        <f t="shared" si="4"/>
        <v>0</v>
      </c>
      <c r="H178" s="360">
        <v>0</v>
      </c>
      <c r="I178" s="360">
        <v>0</v>
      </c>
      <c r="J178" s="360">
        <v>0</v>
      </c>
      <c r="K178" s="360">
        <v>0</v>
      </c>
      <c r="L178" s="360">
        <v>0</v>
      </c>
      <c r="M178" s="360">
        <v>0</v>
      </c>
      <c r="N178" s="360">
        <v>0</v>
      </c>
      <c r="O178" s="360">
        <v>0</v>
      </c>
      <c r="P178" s="360">
        <v>0</v>
      </c>
      <c r="Q178" s="360">
        <v>0</v>
      </c>
      <c r="R178" s="360">
        <v>0</v>
      </c>
      <c r="S178" s="360">
        <v>0</v>
      </c>
      <c r="T178" s="360">
        <v>0</v>
      </c>
      <c r="U178" s="360">
        <v>0</v>
      </c>
      <c r="V178" s="360">
        <v>0</v>
      </c>
      <c r="W178" s="360">
        <v>0</v>
      </c>
      <c r="X178" s="360">
        <v>0</v>
      </c>
      <c r="Y178" s="369">
        <f t="shared" si="5"/>
        <v>0</v>
      </c>
      <c r="Z178" s="366"/>
      <c r="AA178" s="366"/>
      <c r="AB178" s="366"/>
      <c r="AC178" s="366"/>
      <c r="AD178" s="366"/>
      <c r="AE178" s="366"/>
      <c r="AF178" s="366"/>
      <c r="AG178" s="366"/>
      <c r="AH178" s="366"/>
      <c r="AI178" s="366"/>
      <c r="AJ178" s="366"/>
      <c r="AK178" s="366"/>
      <c r="AL178" s="366"/>
    </row>
    <row r="179" spans="1:38" s="364" customFormat="1" ht="12" customHeight="1">
      <c r="A179" s="374">
        <v>5130311</v>
      </c>
      <c r="B179" s="365" t="s">
        <v>529</v>
      </c>
      <c r="C179" s="363">
        <f>SUMIF(Clasificación!C:C,'CA EF'!A179,Clasificación!G:G)</f>
        <v>0</v>
      </c>
      <c r="D179" s="360">
        <v>0</v>
      </c>
      <c r="E179" s="360">
        <v>0</v>
      </c>
      <c r="F179" s="360">
        <v>0</v>
      </c>
      <c r="G179" s="360">
        <f t="shared" si="4"/>
        <v>0</v>
      </c>
      <c r="H179" s="360">
        <v>0</v>
      </c>
      <c r="I179" s="360">
        <v>0</v>
      </c>
      <c r="J179" s="360">
        <v>0</v>
      </c>
      <c r="K179" s="360">
        <v>0</v>
      </c>
      <c r="L179" s="360">
        <v>0</v>
      </c>
      <c r="M179" s="360">
        <v>0</v>
      </c>
      <c r="N179" s="360">
        <v>0</v>
      </c>
      <c r="O179" s="360">
        <v>0</v>
      </c>
      <c r="P179" s="360">
        <v>0</v>
      </c>
      <c r="Q179" s="360">
        <v>0</v>
      </c>
      <c r="R179" s="360">
        <v>0</v>
      </c>
      <c r="S179" s="360">
        <v>0</v>
      </c>
      <c r="T179" s="360">
        <v>0</v>
      </c>
      <c r="U179" s="360">
        <v>0</v>
      </c>
      <c r="V179" s="360">
        <v>0</v>
      </c>
      <c r="W179" s="360">
        <v>0</v>
      </c>
      <c r="X179" s="360">
        <v>0</v>
      </c>
      <c r="Y179" s="369">
        <f t="shared" si="5"/>
        <v>0</v>
      </c>
      <c r="Z179" s="366"/>
      <c r="AA179" s="366"/>
      <c r="AB179" s="366"/>
      <c r="AC179" s="366"/>
      <c r="AD179" s="366"/>
      <c r="AE179" s="366"/>
      <c r="AF179" s="366"/>
      <c r="AG179" s="366"/>
      <c r="AH179" s="366"/>
      <c r="AI179" s="366"/>
      <c r="AJ179" s="366"/>
      <c r="AK179" s="366"/>
      <c r="AL179" s="366"/>
    </row>
    <row r="180" spans="1:38" s="364" customFormat="1" ht="12" customHeight="1">
      <c r="A180" s="374">
        <v>51303111</v>
      </c>
      <c r="B180" s="365" t="s">
        <v>529</v>
      </c>
      <c r="C180" s="363">
        <f>SUMIF(Clasificación!C:C,'CA EF'!A180,Clasificación!G:G)</f>
        <v>0</v>
      </c>
      <c r="D180" s="360">
        <v>0</v>
      </c>
      <c r="E180" s="360">
        <v>0</v>
      </c>
      <c r="F180" s="360">
        <v>0</v>
      </c>
      <c r="G180" s="360">
        <f t="shared" si="4"/>
        <v>0</v>
      </c>
      <c r="H180" s="360">
        <v>0</v>
      </c>
      <c r="I180" s="360">
        <v>0</v>
      </c>
      <c r="J180" s="360">
        <v>0</v>
      </c>
      <c r="K180" s="360">
        <v>0</v>
      </c>
      <c r="L180" s="360">
        <v>0</v>
      </c>
      <c r="M180" s="360">
        <v>0</v>
      </c>
      <c r="N180" s="360">
        <v>0</v>
      </c>
      <c r="O180" s="360">
        <v>0</v>
      </c>
      <c r="P180" s="360">
        <v>0</v>
      </c>
      <c r="Q180" s="360">
        <v>0</v>
      </c>
      <c r="R180" s="360">
        <v>0</v>
      </c>
      <c r="S180" s="360">
        <v>0</v>
      </c>
      <c r="T180" s="360">
        <v>0</v>
      </c>
      <c r="U180" s="360">
        <v>0</v>
      </c>
      <c r="V180" s="360">
        <v>0</v>
      </c>
      <c r="W180" s="360">
        <v>0</v>
      </c>
      <c r="X180" s="360">
        <v>0</v>
      </c>
      <c r="Y180" s="369">
        <f t="shared" si="5"/>
        <v>0</v>
      </c>
      <c r="Z180" s="366"/>
      <c r="AA180" s="366"/>
      <c r="AB180" s="366"/>
      <c r="AC180" s="366"/>
      <c r="AD180" s="366"/>
      <c r="AE180" s="366"/>
      <c r="AF180" s="366"/>
      <c r="AG180" s="366"/>
      <c r="AH180" s="366"/>
      <c r="AI180" s="366"/>
      <c r="AJ180" s="366"/>
      <c r="AK180" s="366"/>
      <c r="AL180" s="366"/>
    </row>
    <row r="181" spans="1:38" s="364" customFormat="1" ht="12" customHeight="1">
      <c r="A181" s="374">
        <v>5130311101</v>
      </c>
      <c r="B181" s="365" t="s">
        <v>319</v>
      </c>
      <c r="C181" s="363">
        <f>SUMIF(Clasificación!C:C,'CA EF'!A181,Clasificación!G:G)</f>
        <v>37940580</v>
      </c>
      <c r="D181" s="360">
        <v>0</v>
      </c>
      <c r="E181" s="360">
        <v>0</v>
      </c>
      <c r="F181" s="360">
        <v>0</v>
      </c>
      <c r="G181" s="360">
        <f t="shared" si="4"/>
        <v>37940580</v>
      </c>
      <c r="H181" s="360">
        <v>0</v>
      </c>
      <c r="I181" s="360">
        <v>0</v>
      </c>
      <c r="J181" s="360">
        <v>0</v>
      </c>
      <c r="K181" s="360">
        <v>0</v>
      </c>
      <c r="L181" s="360">
        <v>0</v>
      </c>
      <c r="M181" s="361">
        <f>-G181</f>
        <v>-37940580</v>
      </c>
      <c r="N181" s="361">
        <v>0</v>
      </c>
      <c r="O181" s="361">
        <v>0</v>
      </c>
      <c r="P181" s="361">
        <v>0</v>
      </c>
      <c r="Q181" s="361">
        <v>0</v>
      </c>
      <c r="R181" s="361">
        <v>0</v>
      </c>
      <c r="S181" s="361">
        <v>0</v>
      </c>
      <c r="T181" s="361">
        <v>0</v>
      </c>
      <c r="U181" s="361">
        <v>0</v>
      </c>
      <c r="V181" s="361">
        <v>0</v>
      </c>
      <c r="W181" s="361">
        <v>0</v>
      </c>
      <c r="X181" s="361">
        <v>0</v>
      </c>
      <c r="Y181" s="369">
        <f t="shared" si="5"/>
        <v>0</v>
      </c>
      <c r="Z181" s="366"/>
      <c r="AA181" s="366"/>
      <c r="AB181" s="366"/>
      <c r="AC181" s="366"/>
      <c r="AD181" s="366"/>
      <c r="AE181" s="366"/>
      <c r="AF181" s="366"/>
      <c r="AG181" s="366"/>
      <c r="AH181" s="366"/>
      <c r="AI181" s="366"/>
      <c r="AJ181" s="366"/>
      <c r="AK181" s="366"/>
      <c r="AL181" s="366"/>
    </row>
    <row r="182" spans="1:38" s="364" customFormat="1" ht="12" customHeight="1">
      <c r="A182" s="374">
        <v>5130311102</v>
      </c>
      <c r="B182" s="365" t="s">
        <v>533</v>
      </c>
      <c r="C182" s="363">
        <f>SUMIF(Clasificación!C:C,'CA EF'!A182,Clasificación!G:G)</f>
        <v>65063460</v>
      </c>
      <c r="D182" s="360">
        <v>0</v>
      </c>
      <c r="E182" s="360">
        <v>0</v>
      </c>
      <c r="F182" s="360">
        <v>0</v>
      </c>
      <c r="G182" s="360">
        <f t="shared" si="4"/>
        <v>65063460</v>
      </c>
      <c r="H182" s="360">
        <v>0</v>
      </c>
      <c r="I182" s="360">
        <v>0</v>
      </c>
      <c r="J182" s="360">
        <f>-G182</f>
        <v>-65063460</v>
      </c>
      <c r="K182" s="360">
        <v>0</v>
      </c>
      <c r="L182" s="360">
        <v>0</v>
      </c>
      <c r="M182" s="361">
        <v>0</v>
      </c>
      <c r="N182" s="361">
        <v>0</v>
      </c>
      <c r="O182" s="361">
        <v>0</v>
      </c>
      <c r="P182" s="361">
        <v>0</v>
      </c>
      <c r="Q182" s="361">
        <v>0</v>
      </c>
      <c r="R182" s="361">
        <v>0</v>
      </c>
      <c r="S182" s="361">
        <v>0</v>
      </c>
      <c r="T182" s="361">
        <v>0</v>
      </c>
      <c r="U182" s="361">
        <v>0</v>
      </c>
      <c r="V182" s="361">
        <v>0</v>
      </c>
      <c r="W182" s="361">
        <v>0</v>
      </c>
      <c r="X182" s="361">
        <v>0</v>
      </c>
      <c r="Y182" s="369">
        <f t="shared" si="5"/>
        <v>0</v>
      </c>
      <c r="Z182" s="366"/>
      <c r="AA182" s="366"/>
      <c r="AB182" s="366"/>
      <c r="AC182" s="366"/>
      <c r="AD182" s="366"/>
      <c r="AE182" s="366"/>
      <c r="AF182" s="366"/>
      <c r="AG182" s="366"/>
      <c r="AH182" s="366"/>
      <c r="AI182" s="366"/>
      <c r="AJ182" s="366"/>
      <c r="AK182" s="366"/>
      <c r="AL182" s="366"/>
    </row>
    <row r="183" spans="1:38" s="364" customFormat="1" ht="12" customHeight="1">
      <c r="A183" s="374">
        <v>5130311104</v>
      </c>
      <c r="B183" s="365" t="s">
        <v>534</v>
      </c>
      <c r="C183" s="363">
        <f>SUMIF(Clasificación!C:C,'CA EF'!A183,Clasificación!G:G)</f>
        <v>24145698</v>
      </c>
      <c r="D183" s="360">
        <v>0</v>
      </c>
      <c r="E183" s="360">
        <v>0</v>
      </c>
      <c r="F183" s="360">
        <v>0</v>
      </c>
      <c r="G183" s="360">
        <f t="shared" si="4"/>
        <v>24145698</v>
      </c>
      <c r="H183" s="360">
        <v>0</v>
      </c>
      <c r="I183" s="360">
        <v>0</v>
      </c>
      <c r="J183" s="360">
        <f>-G183</f>
        <v>-24145698</v>
      </c>
      <c r="K183" s="360">
        <v>0</v>
      </c>
      <c r="L183" s="360">
        <v>0</v>
      </c>
      <c r="M183" s="361">
        <v>0</v>
      </c>
      <c r="N183" s="361">
        <v>0</v>
      </c>
      <c r="O183" s="361">
        <v>0</v>
      </c>
      <c r="P183" s="361">
        <v>0</v>
      </c>
      <c r="Q183" s="361">
        <v>0</v>
      </c>
      <c r="R183" s="361">
        <v>0</v>
      </c>
      <c r="S183" s="361">
        <v>0</v>
      </c>
      <c r="T183" s="361">
        <v>0</v>
      </c>
      <c r="U183" s="361">
        <v>0</v>
      </c>
      <c r="V183" s="361">
        <v>0</v>
      </c>
      <c r="W183" s="361">
        <v>0</v>
      </c>
      <c r="X183" s="361">
        <v>0</v>
      </c>
      <c r="Y183" s="369">
        <f t="shared" si="5"/>
        <v>0</v>
      </c>
      <c r="Z183" s="366"/>
      <c r="AA183" s="366"/>
      <c r="AB183" s="366"/>
      <c r="AC183" s="366"/>
      <c r="AD183" s="366"/>
      <c r="AE183" s="366"/>
      <c r="AF183" s="366"/>
      <c r="AG183" s="366"/>
      <c r="AH183" s="366"/>
      <c r="AI183" s="366"/>
      <c r="AJ183" s="366"/>
      <c r="AK183" s="366"/>
      <c r="AL183" s="366"/>
    </row>
    <row r="184" spans="1:38" s="364" customFormat="1" ht="12" customHeight="1">
      <c r="A184" s="374">
        <v>51304</v>
      </c>
      <c r="B184" s="363" t="s">
        <v>535</v>
      </c>
      <c r="C184" s="363">
        <f>SUMIF(Clasificación!C:C,'CA EF'!A184,Clasificación!G:G)</f>
        <v>0</v>
      </c>
      <c r="D184" s="360">
        <v>0</v>
      </c>
      <c r="E184" s="360">
        <v>0</v>
      </c>
      <c r="F184" s="360">
        <v>0</v>
      </c>
      <c r="G184" s="360">
        <f t="shared" si="4"/>
        <v>0</v>
      </c>
      <c r="H184" s="360">
        <v>0</v>
      </c>
      <c r="I184" s="360">
        <v>0</v>
      </c>
      <c r="J184" s="360">
        <v>0</v>
      </c>
      <c r="K184" s="360">
        <v>0</v>
      </c>
      <c r="L184" s="360">
        <v>0</v>
      </c>
      <c r="M184" s="360">
        <v>0</v>
      </c>
      <c r="N184" s="360">
        <v>0</v>
      </c>
      <c r="O184" s="360">
        <v>0</v>
      </c>
      <c r="P184" s="360">
        <v>0</v>
      </c>
      <c r="Q184" s="360">
        <v>0</v>
      </c>
      <c r="R184" s="360">
        <v>0</v>
      </c>
      <c r="S184" s="360">
        <v>0</v>
      </c>
      <c r="T184" s="360">
        <v>0</v>
      </c>
      <c r="U184" s="360">
        <v>0</v>
      </c>
      <c r="V184" s="360">
        <v>0</v>
      </c>
      <c r="W184" s="360">
        <v>0</v>
      </c>
      <c r="X184" s="360">
        <v>0</v>
      </c>
      <c r="Y184" s="369">
        <f t="shared" si="5"/>
        <v>0</v>
      </c>
      <c r="Z184" s="366"/>
      <c r="AA184" s="366"/>
      <c r="AB184" s="366"/>
      <c r="AC184" s="366"/>
      <c r="AD184" s="366"/>
      <c r="AE184" s="366"/>
      <c r="AF184" s="366"/>
      <c r="AG184" s="366"/>
      <c r="AH184" s="366"/>
      <c r="AI184" s="366"/>
      <c r="AJ184" s="366"/>
      <c r="AK184" s="366"/>
      <c r="AL184" s="366"/>
    </row>
    <row r="185" spans="1:38" s="364" customFormat="1" ht="12" customHeight="1">
      <c r="A185" s="374">
        <v>513041</v>
      </c>
      <c r="B185" s="365" t="s">
        <v>535</v>
      </c>
      <c r="C185" s="363">
        <f>SUMIF(Clasificación!C:C,'CA EF'!A185,Clasificación!G:G)</f>
        <v>0</v>
      </c>
      <c r="D185" s="360">
        <v>0</v>
      </c>
      <c r="E185" s="360">
        <v>0</v>
      </c>
      <c r="F185" s="360">
        <v>0</v>
      </c>
      <c r="G185" s="360">
        <f t="shared" si="4"/>
        <v>0</v>
      </c>
      <c r="H185" s="360">
        <v>0</v>
      </c>
      <c r="I185" s="360">
        <v>0</v>
      </c>
      <c r="J185" s="360">
        <v>0</v>
      </c>
      <c r="K185" s="360">
        <v>0</v>
      </c>
      <c r="L185" s="360">
        <v>0</v>
      </c>
      <c r="M185" s="360">
        <v>0</v>
      </c>
      <c r="N185" s="360">
        <v>0</v>
      </c>
      <c r="O185" s="360">
        <v>0</v>
      </c>
      <c r="P185" s="360">
        <v>0</v>
      </c>
      <c r="Q185" s="360">
        <v>0</v>
      </c>
      <c r="R185" s="360">
        <v>0</v>
      </c>
      <c r="S185" s="360">
        <v>0</v>
      </c>
      <c r="T185" s="360">
        <v>0</v>
      </c>
      <c r="U185" s="360">
        <v>0</v>
      </c>
      <c r="V185" s="360">
        <v>0</v>
      </c>
      <c r="W185" s="360">
        <v>0</v>
      </c>
      <c r="X185" s="360">
        <v>0</v>
      </c>
      <c r="Y185" s="369">
        <f t="shared" si="5"/>
        <v>0</v>
      </c>
      <c r="Z185" s="366"/>
      <c r="AA185" s="366"/>
      <c r="AB185" s="366"/>
      <c r="AC185" s="366"/>
      <c r="AD185" s="366"/>
      <c r="AE185" s="366"/>
      <c r="AF185" s="366"/>
      <c r="AG185" s="366"/>
      <c r="AH185" s="366"/>
      <c r="AI185" s="366"/>
      <c r="AJ185" s="366"/>
      <c r="AK185" s="366"/>
      <c r="AL185" s="366"/>
    </row>
    <row r="186" spans="1:38" s="364" customFormat="1" ht="12" customHeight="1">
      <c r="A186" s="374">
        <v>5130411</v>
      </c>
      <c r="B186" s="365" t="s">
        <v>535</v>
      </c>
      <c r="C186" s="363">
        <f>SUMIF(Clasificación!C:C,'CA EF'!A186,Clasificación!G:G)</f>
        <v>0</v>
      </c>
      <c r="D186" s="360">
        <v>0</v>
      </c>
      <c r="E186" s="360">
        <v>0</v>
      </c>
      <c r="F186" s="360">
        <v>0</v>
      </c>
      <c r="G186" s="360">
        <f t="shared" si="4"/>
        <v>0</v>
      </c>
      <c r="H186" s="360">
        <v>0</v>
      </c>
      <c r="I186" s="360">
        <v>0</v>
      </c>
      <c r="J186" s="360">
        <v>0</v>
      </c>
      <c r="K186" s="360">
        <v>0</v>
      </c>
      <c r="L186" s="360">
        <v>0</v>
      </c>
      <c r="M186" s="360">
        <v>0</v>
      </c>
      <c r="N186" s="360">
        <v>0</v>
      </c>
      <c r="O186" s="360">
        <v>0</v>
      </c>
      <c r="P186" s="360">
        <v>0</v>
      </c>
      <c r="Q186" s="360">
        <v>0</v>
      </c>
      <c r="R186" s="360">
        <v>0</v>
      </c>
      <c r="S186" s="360">
        <v>0</v>
      </c>
      <c r="T186" s="360">
        <v>0</v>
      </c>
      <c r="U186" s="360">
        <v>0</v>
      </c>
      <c r="V186" s="360">
        <v>0</v>
      </c>
      <c r="W186" s="360">
        <v>0</v>
      </c>
      <c r="X186" s="360">
        <v>0</v>
      </c>
      <c r="Y186" s="369">
        <f t="shared" si="5"/>
        <v>0</v>
      </c>
      <c r="Z186" s="366"/>
      <c r="AA186" s="366"/>
      <c r="AB186" s="366"/>
      <c r="AC186" s="366"/>
      <c r="AD186" s="366"/>
      <c r="AE186" s="366"/>
      <c r="AF186" s="366"/>
      <c r="AG186" s="366"/>
      <c r="AH186" s="366"/>
      <c r="AI186" s="366"/>
      <c r="AJ186" s="366"/>
      <c r="AK186" s="366"/>
      <c r="AL186" s="366"/>
    </row>
    <row r="187" spans="1:38" s="364" customFormat="1" ht="12" customHeight="1">
      <c r="A187" s="374">
        <v>51304111</v>
      </c>
      <c r="B187" s="365" t="s">
        <v>535</v>
      </c>
      <c r="C187" s="363">
        <f>SUMIF(Clasificación!C:C,'CA EF'!A187,Clasificación!G:G)</f>
        <v>0</v>
      </c>
      <c r="D187" s="360">
        <v>0</v>
      </c>
      <c r="E187" s="360">
        <v>0</v>
      </c>
      <c r="F187" s="360">
        <v>0</v>
      </c>
      <c r="G187" s="360">
        <f t="shared" si="4"/>
        <v>0</v>
      </c>
      <c r="H187" s="360">
        <v>0</v>
      </c>
      <c r="I187" s="360">
        <v>0</v>
      </c>
      <c r="J187" s="360">
        <v>0</v>
      </c>
      <c r="K187" s="360">
        <v>0</v>
      </c>
      <c r="L187" s="360">
        <v>0</v>
      </c>
      <c r="M187" s="360">
        <f>-G187</f>
        <v>0</v>
      </c>
      <c r="N187" s="360">
        <v>0</v>
      </c>
      <c r="O187" s="360">
        <v>0</v>
      </c>
      <c r="P187" s="360">
        <v>0</v>
      </c>
      <c r="Q187" s="360">
        <v>0</v>
      </c>
      <c r="R187" s="360">
        <v>0</v>
      </c>
      <c r="S187" s="360">
        <v>0</v>
      </c>
      <c r="T187" s="360">
        <v>0</v>
      </c>
      <c r="U187" s="360">
        <v>0</v>
      </c>
      <c r="V187" s="360">
        <v>0</v>
      </c>
      <c r="W187" s="360">
        <v>0</v>
      </c>
      <c r="X187" s="360">
        <v>0</v>
      </c>
      <c r="Y187" s="369">
        <f t="shared" si="5"/>
        <v>0</v>
      </c>
      <c r="Z187" s="366"/>
      <c r="AA187" s="366"/>
      <c r="AB187" s="366"/>
      <c r="AC187" s="366"/>
      <c r="AD187" s="366"/>
      <c r="AE187" s="366"/>
      <c r="AF187" s="366"/>
      <c r="AG187" s="366"/>
      <c r="AH187" s="366"/>
      <c r="AI187" s="366"/>
      <c r="AJ187" s="366"/>
      <c r="AK187" s="366"/>
      <c r="AL187" s="366"/>
    </row>
    <row r="188" spans="1:38" s="364" customFormat="1" ht="12" customHeight="1">
      <c r="A188" s="374">
        <v>5130411101</v>
      </c>
      <c r="B188" s="367" t="s">
        <v>536</v>
      </c>
      <c r="C188" s="363">
        <f>SUMIF(Clasificación!C:C,'CA EF'!A188,Clasificación!G:G)</f>
        <v>52356164</v>
      </c>
      <c r="D188" s="360">
        <v>0</v>
      </c>
      <c r="E188" s="360">
        <v>0</v>
      </c>
      <c r="F188" s="360">
        <v>0</v>
      </c>
      <c r="G188" s="360">
        <f t="shared" si="4"/>
        <v>52356164</v>
      </c>
      <c r="H188" s="360">
        <v>0</v>
      </c>
      <c r="I188" s="360">
        <v>0</v>
      </c>
      <c r="J188" s="361">
        <v>0</v>
      </c>
      <c r="K188" s="361">
        <v>0</v>
      </c>
      <c r="L188" s="361">
        <v>0</v>
      </c>
      <c r="M188" s="360">
        <f t="shared" ref="M188:M194" si="9">-G188</f>
        <v>-52356164</v>
      </c>
      <c r="N188" s="361">
        <v>0</v>
      </c>
      <c r="O188" s="361">
        <v>0</v>
      </c>
      <c r="P188" s="361">
        <v>0</v>
      </c>
      <c r="Q188" s="361">
        <v>0</v>
      </c>
      <c r="R188" s="361">
        <v>0</v>
      </c>
      <c r="S188" s="361">
        <v>0</v>
      </c>
      <c r="T188" s="361">
        <v>0</v>
      </c>
      <c r="U188" s="361">
        <v>0</v>
      </c>
      <c r="V188" s="361">
        <v>0</v>
      </c>
      <c r="W188" s="361">
        <v>0</v>
      </c>
      <c r="X188" s="361">
        <v>0</v>
      </c>
      <c r="Y188" s="369">
        <f t="shared" si="5"/>
        <v>0</v>
      </c>
      <c r="Z188" s="366"/>
      <c r="AA188" s="366"/>
      <c r="AB188" s="366"/>
      <c r="AC188" s="366"/>
      <c r="AD188" s="366"/>
      <c r="AE188" s="366"/>
      <c r="AF188" s="366"/>
      <c r="AG188" s="366"/>
      <c r="AH188" s="366"/>
      <c r="AI188" s="366"/>
      <c r="AJ188" s="366"/>
      <c r="AK188" s="366"/>
      <c r="AL188" s="366"/>
    </row>
    <row r="189" spans="1:38" s="364" customFormat="1" ht="12" customHeight="1">
      <c r="A189" s="374">
        <v>5130411105</v>
      </c>
      <c r="B189" s="367" t="s">
        <v>537</v>
      </c>
      <c r="C189" s="363">
        <f>SUMIF(Clasificación!C:C,'CA EF'!A189,Clasificación!G:G)</f>
        <v>35593976</v>
      </c>
      <c r="D189" s="360">
        <v>0</v>
      </c>
      <c r="E189" s="360">
        <v>0</v>
      </c>
      <c r="F189" s="360">
        <v>0</v>
      </c>
      <c r="G189" s="360">
        <f t="shared" si="4"/>
        <v>35593976</v>
      </c>
      <c r="H189" s="360">
        <v>0</v>
      </c>
      <c r="I189" s="360">
        <v>0</v>
      </c>
      <c r="J189" s="361">
        <v>0</v>
      </c>
      <c r="K189" s="361">
        <v>0</v>
      </c>
      <c r="L189" s="361">
        <v>0</v>
      </c>
      <c r="M189" s="360">
        <f t="shared" si="9"/>
        <v>-35593976</v>
      </c>
      <c r="N189" s="361">
        <v>0</v>
      </c>
      <c r="O189" s="361">
        <v>0</v>
      </c>
      <c r="P189" s="361">
        <v>0</v>
      </c>
      <c r="Q189" s="361"/>
      <c r="R189" s="361">
        <v>0</v>
      </c>
      <c r="S189" s="361">
        <v>0</v>
      </c>
      <c r="T189" s="361">
        <v>0</v>
      </c>
      <c r="U189" s="361">
        <v>0</v>
      </c>
      <c r="V189" s="361">
        <v>0</v>
      </c>
      <c r="W189" s="361">
        <v>0</v>
      </c>
      <c r="X189" s="361">
        <v>0</v>
      </c>
      <c r="Y189" s="369">
        <f t="shared" si="5"/>
        <v>0</v>
      </c>
      <c r="Z189" s="366"/>
      <c r="AA189" s="366"/>
      <c r="AB189" s="366"/>
      <c r="AC189" s="366"/>
      <c r="AD189" s="366"/>
      <c r="AE189" s="366"/>
      <c r="AF189" s="366"/>
      <c r="AG189" s="366"/>
      <c r="AH189" s="366"/>
      <c r="AI189" s="366"/>
      <c r="AJ189" s="366"/>
      <c r="AK189" s="366"/>
      <c r="AL189" s="366"/>
    </row>
    <row r="190" spans="1:38" s="364" customFormat="1" ht="12" customHeight="1">
      <c r="A190" s="374">
        <v>5130411106</v>
      </c>
      <c r="B190" s="368" t="s">
        <v>538</v>
      </c>
      <c r="C190" s="363">
        <f>SUMIF(Clasificación!C:C,'CA EF'!A190,Clasificación!G:G)</f>
        <v>357454036</v>
      </c>
      <c r="D190" s="360">
        <v>0</v>
      </c>
      <c r="E190" s="360">
        <v>0</v>
      </c>
      <c r="F190" s="360">
        <v>0</v>
      </c>
      <c r="G190" s="360">
        <f t="shared" si="4"/>
        <v>357454036</v>
      </c>
      <c r="H190" s="360">
        <v>0</v>
      </c>
      <c r="I190" s="360">
        <v>0</v>
      </c>
      <c r="J190" s="361">
        <v>0</v>
      </c>
      <c r="K190" s="361">
        <v>0</v>
      </c>
      <c r="L190" s="361">
        <v>0</v>
      </c>
      <c r="M190" s="360">
        <f t="shared" si="9"/>
        <v>-357454036</v>
      </c>
      <c r="N190" s="361">
        <v>0</v>
      </c>
      <c r="O190" s="361">
        <v>0</v>
      </c>
      <c r="P190" s="361">
        <v>0</v>
      </c>
      <c r="Q190" s="361">
        <v>0</v>
      </c>
      <c r="R190" s="361">
        <v>0</v>
      </c>
      <c r="S190" s="361">
        <v>0</v>
      </c>
      <c r="T190" s="361">
        <v>0</v>
      </c>
      <c r="U190" s="361">
        <v>0</v>
      </c>
      <c r="V190" s="361">
        <v>0</v>
      </c>
      <c r="W190" s="361">
        <v>0</v>
      </c>
      <c r="X190" s="361">
        <v>0</v>
      </c>
      <c r="Y190" s="369">
        <f t="shared" si="5"/>
        <v>0</v>
      </c>
      <c r="Z190" s="366"/>
      <c r="AA190" s="366"/>
      <c r="AB190" s="366"/>
      <c r="AC190" s="366"/>
      <c r="AD190" s="366"/>
      <c r="AE190" s="366"/>
      <c r="AF190" s="366"/>
      <c r="AG190" s="366"/>
      <c r="AH190" s="366"/>
      <c r="AI190" s="366"/>
      <c r="AJ190" s="366"/>
      <c r="AK190" s="366"/>
      <c r="AL190" s="366"/>
    </row>
    <row r="191" spans="1:38" s="364" customFormat="1" ht="12" customHeight="1">
      <c r="A191" s="374">
        <v>5130411107</v>
      </c>
      <c r="B191" s="368" t="s">
        <v>539</v>
      </c>
      <c r="C191" s="363">
        <f>SUMIF(Clasificación!C:C,'CA EF'!A191,Clasificación!G:G)</f>
        <v>198412152</v>
      </c>
      <c r="D191" s="360">
        <v>0</v>
      </c>
      <c r="E191" s="360">
        <v>0</v>
      </c>
      <c r="F191" s="360">
        <v>0</v>
      </c>
      <c r="G191" s="360">
        <f t="shared" si="4"/>
        <v>198412152</v>
      </c>
      <c r="H191" s="360">
        <v>0</v>
      </c>
      <c r="I191" s="360">
        <v>0</v>
      </c>
      <c r="J191" s="361">
        <v>0</v>
      </c>
      <c r="K191" s="361">
        <v>0</v>
      </c>
      <c r="L191" s="361">
        <v>0</v>
      </c>
      <c r="M191" s="360">
        <f t="shared" si="9"/>
        <v>-198412152</v>
      </c>
      <c r="N191" s="361">
        <v>0</v>
      </c>
      <c r="O191" s="361">
        <v>0</v>
      </c>
      <c r="P191" s="361">
        <v>0</v>
      </c>
      <c r="Q191" s="361">
        <v>0</v>
      </c>
      <c r="R191" s="361">
        <v>0</v>
      </c>
      <c r="S191" s="361">
        <v>0</v>
      </c>
      <c r="T191" s="361">
        <v>0</v>
      </c>
      <c r="U191" s="361">
        <v>0</v>
      </c>
      <c r="V191" s="361">
        <v>0</v>
      </c>
      <c r="W191" s="361">
        <v>0</v>
      </c>
      <c r="X191" s="361">
        <v>0</v>
      </c>
      <c r="Y191" s="369">
        <f t="shared" si="5"/>
        <v>0</v>
      </c>
      <c r="Z191" s="366"/>
      <c r="AA191" s="366"/>
      <c r="AB191" s="366"/>
      <c r="AC191" s="366"/>
      <c r="AD191" s="366"/>
      <c r="AE191" s="366"/>
      <c r="AF191" s="366"/>
      <c r="AG191" s="366"/>
      <c r="AH191" s="366"/>
      <c r="AI191" s="366"/>
      <c r="AJ191" s="366"/>
      <c r="AK191" s="366"/>
      <c r="AL191" s="366"/>
    </row>
    <row r="192" spans="1:38" s="364" customFormat="1" ht="12" customHeight="1">
      <c r="A192" s="374">
        <v>5130411108</v>
      </c>
      <c r="B192" s="368" t="s">
        <v>540</v>
      </c>
      <c r="C192" s="363">
        <f>SUMIF(Clasificación!C:C,'CA EF'!A192,Clasificación!G:G)</f>
        <v>111246870</v>
      </c>
      <c r="D192" s="360">
        <v>0</v>
      </c>
      <c r="E192" s="360">
        <v>0</v>
      </c>
      <c r="F192" s="360">
        <v>0</v>
      </c>
      <c r="G192" s="360">
        <f t="shared" si="4"/>
        <v>111246870</v>
      </c>
      <c r="H192" s="360">
        <v>0</v>
      </c>
      <c r="I192" s="360">
        <v>0</v>
      </c>
      <c r="J192" s="361">
        <v>0</v>
      </c>
      <c r="K192" s="361">
        <v>0</v>
      </c>
      <c r="L192" s="361">
        <v>0</v>
      </c>
      <c r="M192" s="360">
        <f t="shared" si="9"/>
        <v>-111246870</v>
      </c>
      <c r="N192" s="361">
        <v>0</v>
      </c>
      <c r="O192" s="361">
        <v>0</v>
      </c>
      <c r="P192" s="361">
        <v>0</v>
      </c>
      <c r="Q192" s="361">
        <v>0</v>
      </c>
      <c r="R192" s="361">
        <v>0</v>
      </c>
      <c r="S192" s="361">
        <v>0</v>
      </c>
      <c r="T192" s="361">
        <v>0</v>
      </c>
      <c r="U192" s="361">
        <v>0</v>
      </c>
      <c r="V192" s="361">
        <v>0</v>
      </c>
      <c r="W192" s="361">
        <v>0</v>
      </c>
      <c r="X192" s="361">
        <v>0</v>
      </c>
      <c r="Y192" s="369">
        <f t="shared" si="5"/>
        <v>0</v>
      </c>
      <c r="Z192" s="366"/>
      <c r="AA192" s="366"/>
      <c r="AB192" s="366"/>
      <c r="AC192" s="366"/>
      <c r="AD192" s="366"/>
      <c r="AE192" s="366"/>
      <c r="AF192" s="366"/>
      <c r="AG192" s="366"/>
      <c r="AH192" s="366"/>
      <c r="AI192" s="366"/>
      <c r="AJ192" s="366"/>
      <c r="AK192" s="366"/>
      <c r="AL192" s="366"/>
    </row>
    <row r="193" spans="1:38" s="364" customFormat="1" ht="12" customHeight="1">
      <c r="A193" s="374">
        <v>5130411109</v>
      </c>
      <c r="B193" s="365" t="s">
        <v>541</v>
      </c>
      <c r="C193" s="363">
        <f>SUMIF(Clasificación!C:C,'CA EF'!A193,Clasificación!G:G)</f>
        <v>3500000</v>
      </c>
      <c r="D193" s="360">
        <v>0</v>
      </c>
      <c r="E193" s="360">
        <v>0</v>
      </c>
      <c r="F193" s="360">
        <v>0</v>
      </c>
      <c r="G193" s="360">
        <f t="shared" si="4"/>
        <v>3500000</v>
      </c>
      <c r="H193" s="361">
        <v>0</v>
      </c>
      <c r="I193" s="361">
        <v>0</v>
      </c>
      <c r="J193" s="361">
        <v>0</v>
      </c>
      <c r="K193" s="361">
        <v>0</v>
      </c>
      <c r="L193" s="361">
        <v>0</v>
      </c>
      <c r="M193" s="360">
        <f t="shared" si="9"/>
        <v>-3500000</v>
      </c>
      <c r="N193" s="361">
        <v>0</v>
      </c>
      <c r="O193" s="361">
        <v>0</v>
      </c>
      <c r="P193" s="361">
        <v>0</v>
      </c>
      <c r="Q193" s="361">
        <v>0</v>
      </c>
      <c r="R193" s="361">
        <v>0</v>
      </c>
      <c r="S193" s="361">
        <v>0</v>
      </c>
      <c r="T193" s="361">
        <v>0</v>
      </c>
      <c r="U193" s="361">
        <v>0</v>
      </c>
      <c r="V193" s="361">
        <v>0</v>
      </c>
      <c r="W193" s="361">
        <v>0</v>
      </c>
      <c r="X193" s="361">
        <v>0</v>
      </c>
      <c r="Y193" s="369">
        <f t="shared" si="5"/>
        <v>0</v>
      </c>
      <c r="Z193" s="366"/>
      <c r="AA193" s="366"/>
      <c r="AB193" s="366"/>
      <c r="AC193" s="366"/>
      <c r="AD193" s="366"/>
      <c r="AE193" s="366"/>
      <c r="AF193" s="366"/>
      <c r="AG193" s="366"/>
      <c r="AH193" s="366"/>
      <c r="AI193" s="366"/>
      <c r="AJ193" s="366"/>
      <c r="AK193" s="366"/>
      <c r="AL193" s="366"/>
    </row>
    <row r="194" spans="1:38" s="364" customFormat="1" ht="12" customHeight="1">
      <c r="A194" s="374">
        <v>5130411110</v>
      </c>
      <c r="B194" s="365" t="s">
        <v>542</v>
      </c>
      <c r="C194" s="363">
        <f>SUMIF(Clasificación!C:C,'CA EF'!A194,Clasificación!G:G)</f>
        <v>3500000</v>
      </c>
      <c r="D194" s="360">
        <v>0</v>
      </c>
      <c r="E194" s="360">
        <v>0</v>
      </c>
      <c r="F194" s="360">
        <v>0</v>
      </c>
      <c r="G194" s="360">
        <f t="shared" si="4"/>
        <v>3500000</v>
      </c>
      <c r="H194" s="361">
        <v>0</v>
      </c>
      <c r="I194" s="361">
        <v>0</v>
      </c>
      <c r="J194" s="361">
        <v>0</v>
      </c>
      <c r="K194" s="361">
        <v>0</v>
      </c>
      <c r="L194" s="361">
        <v>0</v>
      </c>
      <c r="M194" s="360">
        <f t="shared" si="9"/>
        <v>-3500000</v>
      </c>
      <c r="N194" s="361">
        <v>0</v>
      </c>
      <c r="O194" s="361">
        <v>0</v>
      </c>
      <c r="P194" s="361">
        <v>0</v>
      </c>
      <c r="Q194" s="361">
        <v>0</v>
      </c>
      <c r="R194" s="361">
        <v>0</v>
      </c>
      <c r="S194" s="361">
        <v>0</v>
      </c>
      <c r="T194" s="361">
        <v>0</v>
      </c>
      <c r="U194" s="361">
        <v>0</v>
      </c>
      <c r="V194" s="361">
        <v>0</v>
      </c>
      <c r="W194" s="361">
        <v>0</v>
      </c>
      <c r="X194" s="361">
        <v>0</v>
      </c>
      <c r="Y194" s="369">
        <f t="shared" si="5"/>
        <v>0</v>
      </c>
      <c r="Z194" s="366"/>
      <c r="AA194" s="366"/>
      <c r="AB194" s="366"/>
      <c r="AC194" s="366"/>
      <c r="AD194" s="366"/>
      <c r="AE194" s="366"/>
      <c r="AF194" s="366"/>
      <c r="AG194" s="366"/>
      <c r="AH194" s="366"/>
      <c r="AI194" s="366"/>
      <c r="AJ194" s="366"/>
      <c r="AK194" s="366"/>
      <c r="AL194" s="366"/>
    </row>
    <row r="195" spans="1:38" s="364" customFormat="1" ht="12" customHeight="1">
      <c r="A195" s="374">
        <v>51306</v>
      </c>
      <c r="B195" s="365" t="s">
        <v>543</v>
      </c>
      <c r="C195" s="363">
        <f>SUMIF(Clasificación!C:C,'CA EF'!A195,Clasificación!G:G)</f>
        <v>0</v>
      </c>
      <c r="D195" s="360">
        <v>0</v>
      </c>
      <c r="E195" s="360">
        <v>0</v>
      </c>
      <c r="F195" s="360">
        <v>0</v>
      </c>
      <c r="G195" s="360">
        <f t="shared" si="4"/>
        <v>0</v>
      </c>
      <c r="H195" s="361">
        <v>0</v>
      </c>
      <c r="I195" s="361">
        <v>0</v>
      </c>
      <c r="J195" s="361">
        <v>0</v>
      </c>
      <c r="K195" s="361">
        <v>0</v>
      </c>
      <c r="L195" s="361">
        <v>0</v>
      </c>
      <c r="M195" s="360">
        <v>0</v>
      </c>
      <c r="N195" s="360">
        <v>0</v>
      </c>
      <c r="O195" s="360">
        <v>0</v>
      </c>
      <c r="P195" s="360">
        <v>0</v>
      </c>
      <c r="Q195" s="360">
        <v>0</v>
      </c>
      <c r="R195" s="360">
        <v>0</v>
      </c>
      <c r="S195" s="360">
        <v>0</v>
      </c>
      <c r="T195" s="360">
        <v>0</v>
      </c>
      <c r="U195" s="360">
        <v>0</v>
      </c>
      <c r="V195" s="360">
        <v>0</v>
      </c>
      <c r="W195" s="360">
        <v>0</v>
      </c>
      <c r="X195" s="360">
        <v>0</v>
      </c>
      <c r="Y195" s="369">
        <f t="shared" si="5"/>
        <v>0</v>
      </c>
      <c r="Z195" s="366"/>
      <c r="AA195" s="366"/>
      <c r="AB195" s="366"/>
      <c r="AC195" s="366"/>
      <c r="AD195" s="366"/>
      <c r="AE195" s="366"/>
      <c r="AF195" s="366"/>
      <c r="AG195" s="366"/>
      <c r="AH195" s="366"/>
      <c r="AI195" s="366"/>
      <c r="AJ195" s="366"/>
      <c r="AK195" s="366"/>
      <c r="AL195" s="366"/>
    </row>
    <row r="196" spans="1:38" s="364" customFormat="1" ht="12" customHeight="1">
      <c r="A196" s="374">
        <v>513061</v>
      </c>
      <c r="B196" s="365" t="s">
        <v>543</v>
      </c>
      <c r="C196" s="363">
        <f>SUMIF(Clasificación!C:C,'CA EF'!A196,Clasificación!G:G)</f>
        <v>0</v>
      </c>
      <c r="D196" s="360">
        <v>0</v>
      </c>
      <c r="E196" s="360">
        <v>0</v>
      </c>
      <c r="F196" s="360">
        <v>0</v>
      </c>
      <c r="G196" s="360">
        <f t="shared" ref="G196:G255" si="10">+C196-F196+D196-E196</f>
        <v>0</v>
      </c>
      <c r="H196" s="361">
        <v>0</v>
      </c>
      <c r="I196" s="361">
        <v>0</v>
      </c>
      <c r="J196" s="361">
        <v>0</v>
      </c>
      <c r="K196" s="361">
        <v>0</v>
      </c>
      <c r="L196" s="361">
        <v>0</v>
      </c>
      <c r="M196" s="360">
        <v>0</v>
      </c>
      <c r="N196" s="360">
        <v>0</v>
      </c>
      <c r="O196" s="360">
        <v>0</v>
      </c>
      <c r="P196" s="360">
        <v>0</v>
      </c>
      <c r="Q196" s="360">
        <v>0</v>
      </c>
      <c r="R196" s="360">
        <v>0</v>
      </c>
      <c r="S196" s="360">
        <v>0</v>
      </c>
      <c r="T196" s="360">
        <v>0</v>
      </c>
      <c r="U196" s="360">
        <v>0</v>
      </c>
      <c r="V196" s="360">
        <v>0</v>
      </c>
      <c r="W196" s="360">
        <v>0</v>
      </c>
      <c r="X196" s="360">
        <v>0</v>
      </c>
      <c r="Y196" s="369">
        <f t="shared" ref="Y196:Y255" si="11">SUM(G196:X196)</f>
        <v>0</v>
      </c>
      <c r="Z196" s="366"/>
      <c r="AA196" s="366"/>
      <c r="AB196" s="366"/>
      <c r="AC196" s="366"/>
      <c r="AD196" s="366"/>
      <c r="AE196" s="366"/>
      <c r="AF196" s="366"/>
      <c r="AG196" s="366"/>
      <c r="AH196" s="366"/>
      <c r="AI196" s="366"/>
      <c r="AJ196" s="366"/>
      <c r="AK196" s="366"/>
      <c r="AL196" s="366"/>
    </row>
    <row r="197" spans="1:38" s="364" customFormat="1" ht="12" customHeight="1">
      <c r="A197" s="374">
        <v>5130611</v>
      </c>
      <c r="B197" s="365" t="s">
        <v>543</v>
      </c>
      <c r="C197" s="363">
        <f>SUMIF(Clasificación!C:C,'CA EF'!A197,Clasificación!G:G)</f>
        <v>0</v>
      </c>
      <c r="D197" s="360">
        <v>0</v>
      </c>
      <c r="E197" s="360">
        <v>0</v>
      </c>
      <c r="F197" s="360">
        <v>0</v>
      </c>
      <c r="G197" s="360">
        <f t="shared" si="10"/>
        <v>0</v>
      </c>
      <c r="H197" s="361">
        <v>0</v>
      </c>
      <c r="I197" s="361">
        <v>0</v>
      </c>
      <c r="J197" s="361">
        <v>0</v>
      </c>
      <c r="K197" s="361">
        <v>0</v>
      </c>
      <c r="L197" s="361">
        <v>0</v>
      </c>
      <c r="M197" s="360">
        <v>0</v>
      </c>
      <c r="N197" s="360">
        <v>0</v>
      </c>
      <c r="O197" s="360">
        <v>0</v>
      </c>
      <c r="P197" s="360">
        <v>0</v>
      </c>
      <c r="Q197" s="360">
        <v>0</v>
      </c>
      <c r="R197" s="360">
        <v>0</v>
      </c>
      <c r="S197" s="360">
        <v>0</v>
      </c>
      <c r="T197" s="360">
        <v>0</v>
      </c>
      <c r="U197" s="360">
        <v>0</v>
      </c>
      <c r="V197" s="360">
        <v>0</v>
      </c>
      <c r="W197" s="360">
        <v>0</v>
      </c>
      <c r="X197" s="360">
        <v>0</v>
      </c>
      <c r="Y197" s="369">
        <f t="shared" si="11"/>
        <v>0</v>
      </c>
      <c r="Z197" s="366"/>
      <c r="AA197" s="366"/>
      <c r="AB197" s="366"/>
      <c r="AC197" s="366"/>
      <c r="AD197" s="366"/>
      <c r="AE197" s="366"/>
      <c r="AF197" s="366"/>
      <c r="AG197" s="366"/>
      <c r="AH197" s="366"/>
      <c r="AI197" s="366"/>
      <c r="AJ197" s="366"/>
      <c r="AK197" s="366"/>
      <c r="AL197" s="366"/>
    </row>
    <row r="198" spans="1:38" s="364" customFormat="1" ht="12" customHeight="1">
      <c r="A198" s="374">
        <v>51306111</v>
      </c>
      <c r="B198" s="365" t="s">
        <v>543</v>
      </c>
      <c r="C198" s="363">
        <f>SUMIF(Clasificación!C:C,'CA EF'!A198,Clasificación!G:G)</f>
        <v>0</v>
      </c>
      <c r="D198" s="360">
        <v>0</v>
      </c>
      <c r="E198" s="360">
        <v>0</v>
      </c>
      <c r="F198" s="360">
        <v>0</v>
      </c>
      <c r="G198" s="360">
        <f t="shared" si="10"/>
        <v>0</v>
      </c>
      <c r="H198" s="361">
        <v>0</v>
      </c>
      <c r="I198" s="361">
        <v>0</v>
      </c>
      <c r="J198" s="361">
        <v>0</v>
      </c>
      <c r="K198" s="361">
        <v>0</v>
      </c>
      <c r="L198" s="361">
        <v>0</v>
      </c>
      <c r="M198" s="360">
        <v>0</v>
      </c>
      <c r="N198" s="360">
        <v>0</v>
      </c>
      <c r="O198" s="360">
        <v>0</v>
      </c>
      <c r="P198" s="360">
        <v>0</v>
      </c>
      <c r="Q198" s="360">
        <v>0</v>
      </c>
      <c r="R198" s="360">
        <v>0</v>
      </c>
      <c r="S198" s="360">
        <v>0</v>
      </c>
      <c r="T198" s="360">
        <v>0</v>
      </c>
      <c r="U198" s="360">
        <v>0</v>
      </c>
      <c r="V198" s="360">
        <v>0</v>
      </c>
      <c r="W198" s="360">
        <v>0</v>
      </c>
      <c r="X198" s="360">
        <v>0</v>
      </c>
      <c r="Y198" s="369">
        <f t="shared" si="11"/>
        <v>0</v>
      </c>
      <c r="Z198" s="366"/>
      <c r="AA198" s="366"/>
      <c r="AB198" s="366"/>
      <c r="AC198" s="366"/>
      <c r="AD198" s="366"/>
      <c r="AE198" s="366"/>
      <c r="AF198" s="366"/>
      <c r="AG198" s="366"/>
      <c r="AH198" s="366"/>
      <c r="AI198" s="366"/>
      <c r="AJ198" s="366"/>
      <c r="AK198" s="366"/>
      <c r="AL198" s="366"/>
    </row>
    <row r="199" spans="1:38" s="364" customFormat="1" ht="12" customHeight="1">
      <c r="A199" s="374">
        <v>5130611105</v>
      </c>
      <c r="B199" s="365" t="s">
        <v>544</v>
      </c>
      <c r="C199" s="363">
        <f>SUMIF(Clasificación!C:C,'CA EF'!A199,Clasificación!G:G)</f>
        <v>525023</v>
      </c>
      <c r="D199" s="360">
        <v>0</v>
      </c>
      <c r="E199" s="360">
        <v>0</v>
      </c>
      <c r="F199" s="360">
        <v>0</v>
      </c>
      <c r="G199" s="360">
        <f t="shared" si="10"/>
        <v>525023</v>
      </c>
      <c r="H199" s="361">
        <v>0</v>
      </c>
      <c r="I199" s="361">
        <v>0</v>
      </c>
      <c r="J199" s="361">
        <v>0</v>
      </c>
      <c r="K199" s="361">
        <v>0</v>
      </c>
      <c r="L199" s="361">
        <v>0</v>
      </c>
      <c r="M199" s="361">
        <f>-G199</f>
        <v>-525023</v>
      </c>
      <c r="N199" s="361">
        <v>0</v>
      </c>
      <c r="O199" s="361">
        <v>0</v>
      </c>
      <c r="P199" s="361">
        <v>0</v>
      </c>
      <c r="Q199" s="361">
        <v>0</v>
      </c>
      <c r="R199" s="361">
        <v>0</v>
      </c>
      <c r="S199" s="361">
        <v>0</v>
      </c>
      <c r="T199" s="361">
        <v>0</v>
      </c>
      <c r="U199" s="361">
        <v>0</v>
      </c>
      <c r="V199" s="361">
        <v>0</v>
      </c>
      <c r="W199" s="361">
        <v>0</v>
      </c>
      <c r="X199" s="361">
        <v>0</v>
      </c>
      <c r="Y199" s="369">
        <f t="shared" si="11"/>
        <v>0</v>
      </c>
      <c r="Z199" s="366"/>
      <c r="AA199" s="366"/>
      <c r="AB199" s="366"/>
      <c r="AC199" s="366"/>
      <c r="AD199" s="366"/>
      <c r="AE199" s="366"/>
      <c r="AF199" s="366"/>
      <c r="AG199" s="366"/>
      <c r="AH199" s="366"/>
      <c r="AI199" s="366"/>
      <c r="AJ199" s="366"/>
      <c r="AK199" s="366"/>
      <c r="AL199" s="366"/>
    </row>
    <row r="200" spans="1:38" s="364" customFormat="1" ht="12" customHeight="1">
      <c r="A200" s="374">
        <v>51307</v>
      </c>
      <c r="B200" s="365" t="s">
        <v>545</v>
      </c>
      <c r="C200" s="363">
        <f>SUMIF(Clasificación!C:C,'CA EF'!A200,Clasificación!G:G)</f>
        <v>0</v>
      </c>
      <c r="D200" s="360">
        <v>0</v>
      </c>
      <c r="E200" s="360">
        <v>0</v>
      </c>
      <c r="F200" s="360">
        <v>0</v>
      </c>
      <c r="G200" s="360">
        <f t="shared" si="10"/>
        <v>0</v>
      </c>
      <c r="H200" s="361">
        <v>0</v>
      </c>
      <c r="I200" s="361">
        <v>0</v>
      </c>
      <c r="J200" s="361">
        <v>0</v>
      </c>
      <c r="K200" s="361">
        <v>0</v>
      </c>
      <c r="L200" s="361">
        <v>0</v>
      </c>
      <c r="M200" s="360">
        <v>0</v>
      </c>
      <c r="N200" s="360">
        <v>0</v>
      </c>
      <c r="O200" s="360">
        <v>0</v>
      </c>
      <c r="P200" s="360">
        <v>0</v>
      </c>
      <c r="Q200" s="360">
        <v>0</v>
      </c>
      <c r="R200" s="360">
        <v>0</v>
      </c>
      <c r="S200" s="360">
        <v>0</v>
      </c>
      <c r="T200" s="360">
        <v>0</v>
      </c>
      <c r="U200" s="360">
        <v>0</v>
      </c>
      <c r="V200" s="360">
        <v>0</v>
      </c>
      <c r="W200" s="360">
        <v>0</v>
      </c>
      <c r="X200" s="360">
        <v>0</v>
      </c>
      <c r="Y200" s="369">
        <f t="shared" si="11"/>
        <v>0</v>
      </c>
      <c r="Z200" s="366"/>
      <c r="AA200" s="366"/>
      <c r="AB200" s="366"/>
      <c r="AC200" s="366"/>
      <c r="AD200" s="366"/>
      <c r="AE200" s="366"/>
      <c r="AF200" s="366"/>
      <c r="AG200" s="366"/>
      <c r="AH200" s="366"/>
      <c r="AI200" s="366"/>
      <c r="AJ200" s="366"/>
      <c r="AK200" s="366"/>
      <c r="AL200" s="366"/>
    </row>
    <row r="201" spans="1:38" s="364" customFormat="1" ht="12" customHeight="1">
      <c r="A201" s="374">
        <v>513071</v>
      </c>
      <c r="B201" s="365" t="s">
        <v>545</v>
      </c>
      <c r="C201" s="363">
        <f>SUMIF(Clasificación!C:C,'CA EF'!A201,Clasificación!G:G)</f>
        <v>0</v>
      </c>
      <c r="D201" s="360">
        <v>0</v>
      </c>
      <c r="E201" s="360">
        <v>0</v>
      </c>
      <c r="F201" s="360">
        <v>0</v>
      </c>
      <c r="G201" s="360">
        <f t="shared" si="10"/>
        <v>0</v>
      </c>
      <c r="H201" s="361">
        <v>0</v>
      </c>
      <c r="I201" s="361">
        <v>0</v>
      </c>
      <c r="J201" s="361">
        <v>0</v>
      </c>
      <c r="K201" s="361">
        <v>0</v>
      </c>
      <c r="L201" s="361">
        <v>0</v>
      </c>
      <c r="M201" s="360">
        <v>0</v>
      </c>
      <c r="N201" s="360">
        <v>0</v>
      </c>
      <c r="O201" s="360">
        <v>0</v>
      </c>
      <c r="P201" s="360">
        <v>0</v>
      </c>
      <c r="Q201" s="360">
        <v>0</v>
      </c>
      <c r="R201" s="360">
        <v>0</v>
      </c>
      <c r="S201" s="360">
        <v>0</v>
      </c>
      <c r="T201" s="360">
        <v>0</v>
      </c>
      <c r="U201" s="360">
        <v>0</v>
      </c>
      <c r="V201" s="360">
        <v>0</v>
      </c>
      <c r="W201" s="360">
        <v>0</v>
      </c>
      <c r="X201" s="360">
        <v>0</v>
      </c>
      <c r="Y201" s="369">
        <f t="shared" si="11"/>
        <v>0</v>
      </c>
      <c r="Z201" s="366"/>
      <c r="AA201" s="366"/>
      <c r="AB201" s="366"/>
      <c r="AC201" s="366"/>
      <c r="AD201" s="366"/>
      <c r="AE201" s="366"/>
      <c r="AF201" s="366"/>
      <c r="AG201" s="366"/>
      <c r="AH201" s="366"/>
      <c r="AI201" s="366"/>
      <c r="AJ201" s="366"/>
      <c r="AK201" s="366"/>
      <c r="AL201" s="366"/>
    </row>
    <row r="202" spans="1:38" s="364" customFormat="1" ht="12" customHeight="1">
      <c r="A202" s="374">
        <v>5130711</v>
      </c>
      <c r="B202" s="365" t="s">
        <v>545</v>
      </c>
      <c r="C202" s="363">
        <f>SUMIF(Clasificación!C:C,'CA EF'!A202,Clasificación!G:G)</f>
        <v>0</v>
      </c>
      <c r="D202" s="360">
        <v>0</v>
      </c>
      <c r="E202" s="360">
        <v>0</v>
      </c>
      <c r="F202" s="360">
        <v>0</v>
      </c>
      <c r="G202" s="360">
        <f t="shared" si="10"/>
        <v>0</v>
      </c>
      <c r="H202" s="361">
        <v>0</v>
      </c>
      <c r="I202" s="361">
        <v>0</v>
      </c>
      <c r="J202" s="361">
        <v>0</v>
      </c>
      <c r="K202" s="361">
        <v>0</v>
      </c>
      <c r="L202" s="361">
        <v>0</v>
      </c>
      <c r="M202" s="360">
        <v>0</v>
      </c>
      <c r="N202" s="360">
        <v>0</v>
      </c>
      <c r="O202" s="360">
        <v>0</v>
      </c>
      <c r="P202" s="360">
        <v>0</v>
      </c>
      <c r="Q202" s="360">
        <v>0</v>
      </c>
      <c r="R202" s="360">
        <v>0</v>
      </c>
      <c r="S202" s="360">
        <v>0</v>
      </c>
      <c r="T202" s="360">
        <v>0</v>
      </c>
      <c r="U202" s="360">
        <v>0</v>
      </c>
      <c r="V202" s="360">
        <v>0</v>
      </c>
      <c r="W202" s="360">
        <v>0</v>
      </c>
      <c r="X202" s="360">
        <v>0</v>
      </c>
      <c r="Y202" s="369">
        <f t="shared" si="11"/>
        <v>0</v>
      </c>
      <c r="Z202" s="366"/>
      <c r="AA202" s="366"/>
      <c r="AB202" s="366"/>
      <c r="AC202" s="366"/>
      <c r="AD202" s="366"/>
      <c r="AE202" s="366"/>
      <c r="AF202" s="366"/>
      <c r="AG202" s="366"/>
      <c r="AH202" s="366"/>
      <c r="AI202" s="366"/>
      <c r="AJ202" s="366"/>
      <c r="AK202" s="366"/>
      <c r="AL202" s="366"/>
    </row>
    <row r="203" spans="1:38" s="364" customFormat="1" ht="12" customHeight="1">
      <c r="A203" s="374">
        <v>51307111</v>
      </c>
      <c r="B203" s="365" t="s">
        <v>546</v>
      </c>
      <c r="C203" s="363">
        <f>SUMIF(Clasificación!C:C,'CA EF'!A203,Clasificación!G:G)</f>
        <v>0</v>
      </c>
      <c r="D203" s="360">
        <v>0</v>
      </c>
      <c r="E203" s="360">
        <v>0</v>
      </c>
      <c r="F203" s="360">
        <v>0</v>
      </c>
      <c r="G203" s="360">
        <f t="shared" si="10"/>
        <v>0</v>
      </c>
      <c r="H203" s="361">
        <v>0</v>
      </c>
      <c r="I203" s="361">
        <v>0</v>
      </c>
      <c r="J203" s="361">
        <v>0</v>
      </c>
      <c r="K203" s="361">
        <v>0</v>
      </c>
      <c r="L203" s="361">
        <v>0</v>
      </c>
      <c r="M203" s="360">
        <v>0</v>
      </c>
      <c r="N203" s="360">
        <v>0</v>
      </c>
      <c r="O203" s="360">
        <v>0</v>
      </c>
      <c r="P203" s="360">
        <v>0</v>
      </c>
      <c r="Q203" s="360">
        <v>0</v>
      </c>
      <c r="R203" s="360">
        <v>0</v>
      </c>
      <c r="S203" s="360">
        <v>0</v>
      </c>
      <c r="T203" s="360">
        <v>0</v>
      </c>
      <c r="U203" s="360">
        <v>0</v>
      </c>
      <c r="V203" s="360">
        <v>0</v>
      </c>
      <c r="W203" s="360">
        <v>0</v>
      </c>
      <c r="X203" s="360">
        <v>0</v>
      </c>
      <c r="Y203" s="369">
        <f t="shared" si="11"/>
        <v>0</v>
      </c>
      <c r="Z203" s="366"/>
      <c r="AA203" s="366"/>
      <c r="AB203" s="366"/>
      <c r="AC203" s="366"/>
      <c r="AD203" s="366"/>
      <c r="AE203" s="366"/>
      <c r="AF203" s="366"/>
      <c r="AG203" s="366"/>
      <c r="AH203" s="366"/>
      <c r="AI203" s="366"/>
      <c r="AJ203" s="366"/>
      <c r="AK203" s="366"/>
      <c r="AL203" s="366"/>
    </row>
    <row r="204" spans="1:38" s="364" customFormat="1" ht="12" customHeight="1">
      <c r="A204" s="374">
        <v>5130711101</v>
      </c>
      <c r="B204" s="365" t="s">
        <v>547</v>
      </c>
      <c r="C204" s="363">
        <f>SUMIF(Clasificación!C:C,'CA EF'!A204,Clasificación!G:G)</f>
        <v>23119468</v>
      </c>
      <c r="D204" s="360">
        <v>0</v>
      </c>
      <c r="E204" s="360">
        <v>0</v>
      </c>
      <c r="F204" s="360">
        <v>0</v>
      </c>
      <c r="G204" s="360">
        <f t="shared" si="10"/>
        <v>23119468</v>
      </c>
      <c r="H204" s="361">
        <v>0</v>
      </c>
      <c r="I204" s="361">
        <v>0</v>
      </c>
      <c r="J204" s="361">
        <v>0</v>
      </c>
      <c r="K204" s="361">
        <v>0</v>
      </c>
      <c r="L204" s="361">
        <v>0</v>
      </c>
      <c r="M204" s="361">
        <f t="shared" ref="M204:M205" si="12">-G204</f>
        <v>-23119468</v>
      </c>
      <c r="N204" s="361">
        <v>0</v>
      </c>
      <c r="O204" s="361">
        <v>0</v>
      </c>
      <c r="P204" s="361">
        <v>0</v>
      </c>
      <c r="Q204" s="361">
        <v>0</v>
      </c>
      <c r="R204" s="361">
        <v>0</v>
      </c>
      <c r="S204" s="361">
        <v>0</v>
      </c>
      <c r="T204" s="361">
        <v>0</v>
      </c>
      <c r="U204" s="361">
        <v>0</v>
      </c>
      <c r="V204" s="361">
        <v>0</v>
      </c>
      <c r="W204" s="361">
        <v>0</v>
      </c>
      <c r="X204" s="361">
        <v>0</v>
      </c>
      <c r="Y204" s="369">
        <f t="shared" si="11"/>
        <v>0</v>
      </c>
      <c r="Z204" s="366"/>
      <c r="AA204" s="366"/>
      <c r="AB204" s="366"/>
      <c r="AC204" s="366"/>
      <c r="AD204" s="366"/>
      <c r="AE204" s="366"/>
      <c r="AF204" s="366"/>
      <c r="AG204" s="366"/>
      <c r="AH204" s="366"/>
      <c r="AI204" s="366"/>
      <c r="AJ204" s="366"/>
      <c r="AK204" s="366"/>
      <c r="AL204" s="366"/>
    </row>
    <row r="205" spans="1:38" s="364" customFormat="1" ht="12" customHeight="1">
      <c r="A205" s="374">
        <v>5130711102</v>
      </c>
      <c r="B205" s="365" t="s">
        <v>548</v>
      </c>
      <c r="C205" s="363">
        <f>SUMIF(Clasificación!C:C,'CA EF'!A205,Clasificación!G:G)</f>
        <v>12197072</v>
      </c>
      <c r="D205" s="360">
        <v>0</v>
      </c>
      <c r="E205" s="360">
        <v>0</v>
      </c>
      <c r="F205" s="360">
        <v>0</v>
      </c>
      <c r="G205" s="360">
        <f t="shared" si="10"/>
        <v>12197072</v>
      </c>
      <c r="H205" s="361">
        <v>0</v>
      </c>
      <c r="I205" s="361">
        <v>0</v>
      </c>
      <c r="J205" s="361">
        <v>0</v>
      </c>
      <c r="K205" s="361">
        <v>0</v>
      </c>
      <c r="L205" s="361">
        <v>0</v>
      </c>
      <c r="M205" s="361">
        <f t="shared" si="12"/>
        <v>-12197072</v>
      </c>
      <c r="N205" s="361">
        <v>0</v>
      </c>
      <c r="O205" s="361">
        <v>0</v>
      </c>
      <c r="P205" s="361">
        <v>0</v>
      </c>
      <c r="Q205" s="361">
        <v>0</v>
      </c>
      <c r="R205" s="361">
        <v>0</v>
      </c>
      <c r="S205" s="361">
        <v>0</v>
      </c>
      <c r="T205" s="361">
        <v>0</v>
      </c>
      <c r="U205" s="361">
        <v>0</v>
      </c>
      <c r="V205" s="361">
        <v>0</v>
      </c>
      <c r="W205" s="361">
        <v>0</v>
      </c>
      <c r="X205" s="361">
        <v>0</v>
      </c>
      <c r="Y205" s="369">
        <f t="shared" si="11"/>
        <v>0</v>
      </c>
      <c r="Z205" s="366"/>
      <c r="AA205" s="366"/>
      <c r="AB205" s="366"/>
      <c r="AC205" s="366"/>
      <c r="AD205" s="366"/>
      <c r="AE205" s="366"/>
      <c r="AF205" s="366"/>
      <c r="AG205" s="366"/>
      <c r="AH205" s="366"/>
      <c r="AI205" s="366"/>
      <c r="AJ205" s="366"/>
      <c r="AK205" s="366"/>
      <c r="AL205" s="366"/>
    </row>
    <row r="206" spans="1:38" s="364" customFormat="1" ht="12" customHeight="1">
      <c r="A206" s="374">
        <v>51309</v>
      </c>
      <c r="B206" s="365" t="s">
        <v>549</v>
      </c>
      <c r="C206" s="363">
        <f>SUMIF(Clasificación!C:C,'CA EF'!A206,Clasificación!G:G)</f>
        <v>0</v>
      </c>
      <c r="D206" s="360">
        <v>0</v>
      </c>
      <c r="E206" s="360">
        <v>0</v>
      </c>
      <c r="F206" s="360">
        <v>0</v>
      </c>
      <c r="G206" s="360">
        <f t="shared" si="10"/>
        <v>0</v>
      </c>
      <c r="H206" s="361">
        <v>0</v>
      </c>
      <c r="I206" s="361">
        <v>0</v>
      </c>
      <c r="J206" s="361">
        <v>0</v>
      </c>
      <c r="K206" s="361">
        <v>0</v>
      </c>
      <c r="L206" s="361">
        <v>0</v>
      </c>
      <c r="M206" s="361">
        <v>0</v>
      </c>
      <c r="N206" s="360">
        <v>0</v>
      </c>
      <c r="O206" s="360">
        <v>0</v>
      </c>
      <c r="P206" s="360">
        <v>0</v>
      </c>
      <c r="Q206" s="360">
        <v>0</v>
      </c>
      <c r="R206" s="360">
        <v>0</v>
      </c>
      <c r="S206" s="360">
        <v>0</v>
      </c>
      <c r="T206" s="360">
        <v>0</v>
      </c>
      <c r="U206" s="360">
        <v>0</v>
      </c>
      <c r="V206" s="360">
        <v>0</v>
      </c>
      <c r="W206" s="360">
        <v>0</v>
      </c>
      <c r="X206" s="360">
        <v>0</v>
      </c>
      <c r="Y206" s="369">
        <f t="shared" si="11"/>
        <v>0</v>
      </c>
      <c r="Z206" s="366"/>
      <c r="AA206" s="366"/>
      <c r="AB206" s="366"/>
      <c r="AC206" s="366"/>
      <c r="AD206" s="366"/>
      <c r="AE206" s="366"/>
      <c r="AF206" s="366"/>
      <c r="AG206" s="366"/>
      <c r="AH206" s="366"/>
      <c r="AI206" s="366"/>
      <c r="AJ206" s="366"/>
      <c r="AK206" s="366"/>
      <c r="AL206" s="366"/>
    </row>
    <row r="207" spans="1:38" s="364" customFormat="1" ht="12" customHeight="1">
      <c r="A207" s="374">
        <v>513091</v>
      </c>
      <c r="B207" s="365" t="s">
        <v>549</v>
      </c>
      <c r="C207" s="363">
        <f>SUMIF(Clasificación!C:C,'CA EF'!A207,Clasificación!G:G)</f>
        <v>0</v>
      </c>
      <c r="D207" s="360">
        <v>0</v>
      </c>
      <c r="E207" s="360">
        <v>0</v>
      </c>
      <c r="F207" s="360">
        <v>0</v>
      </c>
      <c r="G207" s="360">
        <f t="shared" si="10"/>
        <v>0</v>
      </c>
      <c r="H207" s="361">
        <v>0</v>
      </c>
      <c r="I207" s="361">
        <v>0</v>
      </c>
      <c r="J207" s="361">
        <v>0</v>
      </c>
      <c r="K207" s="361">
        <v>0</v>
      </c>
      <c r="L207" s="361">
        <v>0</v>
      </c>
      <c r="M207" s="361">
        <v>0</v>
      </c>
      <c r="N207" s="360">
        <v>0</v>
      </c>
      <c r="O207" s="360">
        <v>0</v>
      </c>
      <c r="P207" s="360">
        <v>0</v>
      </c>
      <c r="Q207" s="360">
        <v>0</v>
      </c>
      <c r="R207" s="360">
        <v>0</v>
      </c>
      <c r="S207" s="360">
        <v>0</v>
      </c>
      <c r="T207" s="360">
        <v>0</v>
      </c>
      <c r="U207" s="360">
        <v>0</v>
      </c>
      <c r="V207" s="360">
        <v>0</v>
      </c>
      <c r="W207" s="360">
        <v>0</v>
      </c>
      <c r="X207" s="360">
        <v>0</v>
      </c>
      <c r="Y207" s="369">
        <f t="shared" si="11"/>
        <v>0</v>
      </c>
      <c r="Z207" s="366"/>
      <c r="AA207" s="366"/>
      <c r="AB207" s="366"/>
      <c r="AC207" s="366"/>
      <c r="AD207" s="366"/>
      <c r="AE207" s="366"/>
      <c r="AF207" s="366"/>
      <c r="AG207" s="366"/>
      <c r="AH207" s="366"/>
      <c r="AI207" s="366"/>
      <c r="AJ207" s="366"/>
      <c r="AK207" s="366"/>
      <c r="AL207" s="366"/>
    </row>
    <row r="208" spans="1:38" s="364" customFormat="1" ht="12" customHeight="1">
      <c r="A208" s="374">
        <v>5130911</v>
      </c>
      <c r="B208" s="365" t="s">
        <v>549</v>
      </c>
      <c r="C208" s="363">
        <f>SUMIF(Clasificación!C:C,'CA EF'!A208,Clasificación!G:G)</f>
        <v>0</v>
      </c>
      <c r="D208" s="360">
        <v>0</v>
      </c>
      <c r="E208" s="360">
        <v>0</v>
      </c>
      <c r="F208" s="360">
        <v>0</v>
      </c>
      <c r="G208" s="360">
        <f t="shared" si="10"/>
        <v>0</v>
      </c>
      <c r="H208" s="361">
        <v>0</v>
      </c>
      <c r="I208" s="361">
        <v>0</v>
      </c>
      <c r="J208" s="361">
        <v>0</v>
      </c>
      <c r="K208" s="361">
        <v>0</v>
      </c>
      <c r="L208" s="361">
        <v>0</v>
      </c>
      <c r="M208" s="361">
        <v>0</v>
      </c>
      <c r="N208" s="360">
        <v>0</v>
      </c>
      <c r="O208" s="360">
        <v>0</v>
      </c>
      <c r="P208" s="360">
        <v>0</v>
      </c>
      <c r="Q208" s="360">
        <v>0</v>
      </c>
      <c r="R208" s="360">
        <v>0</v>
      </c>
      <c r="S208" s="360">
        <v>0</v>
      </c>
      <c r="T208" s="360">
        <v>0</v>
      </c>
      <c r="U208" s="360">
        <v>0</v>
      </c>
      <c r="V208" s="360">
        <v>0</v>
      </c>
      <c r="W208" s="360">
        <v>0</v>
      </c>
      <c r="X208" s="360">
        <v>0</v>
      </c>
      <c r="Y208" s="369">
        <f t="shared" si="11"/>
        <v>0</v>
      </c>
      <c r="Z208" s="366"/>
      <c r="AA208" s="366"/>
      <c r="AB208" s="366"/>
      <c r="AC208" s="366"/>
      <c r="AD208" s="366"/>
      <c r="AE208" s="366"/>
      <c r="AF208" s="366"/>
      <c r="AG208" s="366"/>
      <c r="AH208" s="366"/>
      <c r="AI208" s="366"/>
      <c r="AJ208" s="366"/>
      <c r="AK208" s="366"/>
      <c r="AL208" s="366"/>
    </row>
    <row r="209" spans="1:38" s="364" customFormat="1" ht="12" customHeight="1">
      <c r="A209" s="374">
        <v>51309111</v>
      </c>
      <c r="B209" s="365" t="s">
        <v>549</v>
      </c>
      <c r="C209" s="363">
        <f>SUMIF(Clasificación!C:C,'CA EF'!A209,Clasificación!G:G)</f>
        <v>0</v>
      </c>
      <c r="D209" s="360">
        <v>0</v>
      </c>
      <c r="E209" s="360">
        <v>0</v>
      </c>
      <c r="F209" s="360">
        <v>0</v>
      </c>
      <c r="G209" s="360">
        <f t="shared" si="10"/>
        <v>0</v>
      </c>
      <c r="H209" s="361">
        <v>0</v>
      </c>
      <c r="I209" s="361">
        <v>0</v>
      </c>
      <c r="J209" s="361">
        <v>0</v>
      </c>
      <c r="K209" s="361">
        <v>0</v>
      </c>
      <c r="L209" s="361">
        <v>0</v>
      </c>
      <c r="M209" s="361">
        <v>0</v>
      </c>
      <c r="N209" s="360">
        <v>0</v>
      </c>
      <c r="O209" s="360">
        <v>0</v>
      </c>
      <c r="P209" s="360">
        <v>0</v>
      </c>
      <c r="Q209" s="360">
        <v>0</v>
      </c>
      <c r="R209" s="360">
        <v>0</v>
      </c>
      <c r="S209" s="360">
        <v>0</v>
      </c>
      <c r="T209" s="360">
        <v>0</v>
      </c>
      <c r="U209" s="360">
        <v>0</v>
      </c>
      <c r="V209" s="360">
        <v>0</v>
      </c>
      <c r="W209" s="360">
        <v>0</v>
      </c>
      <c r="X209" s="360">
        <v>0</v>
      </c>
      <c r="Y209" s="369">
        <f t="shared" si="11"/>
        <v>0</v>
      </c>
      <c r="Z209" s="366"/>
      <c r="AA209" s="366"/>
      <c r="AB209" s="366"/>
      <c r="AC209" s="366"/>
      <c r="AD209" s="366"/>
      <c r="AE209" s="366"/>
      <c r="AF209" s="366"/>
      <c r="AG209" s="366"/>
      <c r="AH209" s="366"/>
      <c r="AI209" s="366"/>
      <c r="AJ209" s="366"/>
      <c r="AK209" s="366"/>
      <c r="AL209" s="366"/>
    </row>
    <row r="210" spans="1:38" s="364" customFormat="1" ht="12" customHeight="1">
      <c r="A210" s="374">
        <v>5130911105</v>
      </c>
      <c r="B210" s="365" t="s">
        <v>550</v>
      </c>
      <c r="C210" s="363">
        <f>SUMIF(Clasificación!C:C,'CA EF'!A210,Clasificación!G:G)</f>
        <v>3641710</v>
      </c>
      <c r="D210" s="360">
        <v>0</v>
      </c>
      <c r="E210" s="360">
        <v>0</v>
      </c>
      <c r="F210" s="360">
        <v>0</v>
      </c>
      <c r="G210" s="360">
        <f t="shared" si="10"/>
        <v>3641710</v>
      </c>
      <c r="H210" s="361">
        <v>0</v>
      </c>
      <c r="I210" s="361">
        <v>0</v>
      </c>
      <c r="J210" s="361">
        <v>0</v>
      </c>
      <c r="K210" s="361">
        <v>0</v>
      </c>
      <c r="L210" s="361">
        <v>0</v>
      </c>
      <c r="M210" s="361">
        <f>-C210</f>
        <v>-3641710</v>
      </c>
      <c r="N210" s="361">
        <v>0</v>
      </c>
      <c r="O210" s="361">
        <v>0</v>
      </c>
      <c r="P210" s="361">
        <v>0</v>
      </c>
      <c r="Q210" s="361">
        <v>0</v>
      </c>
      <c r="R210" s="361">
        <v>0</v>
      </c>
      <c r="S210" s="361">
        <v>0</v>
      </c>
      <c r="T210" s="361">
        <v>0</v>
      </c>
      <c r="U210" s="361">
        <v>0</v>
      </c>
      <c r="V210" s="361">
        <v>0</v>
      </c>
      <c r="W210" s="361">
        <v>0</v>
      </c>
      <c r="X210" s="361">
        <v>0</v>
      </c>
      <c r="Y210" s="369">
        <f t="shared" si="11"/>
        <v>0</v>
      </c>
      <c r="Z210" s="366"/>
      <c r="AA210" s="366"/>
      <c r="AB210" s="366"/>
      <c r="AC210" s="366"/>
      <c r="AD210" s="366"/>
      <c r="AE210" s="366"/>
      <c r="AF210" s="366"/>
      <c r="AG210" s="366"/>
      <c r="AH210" s="366"/>
      <c r="AI210" s="366"/>
      <c r="AJ210" s="366"/>
      <c r="AK210" s="366"/>
      <c r="AL210" s="366"/>
    </row>
    <row r="211" spans="1:38" s="364" customFormat="1" ht="12" customHeight="1">
      <c r="A211" s="374">
        <v>51310</v>
      </c>
      <c r="B211" s="365" t="s">
        <v>551</v>
      </c>
      <c r="C211" s="363">
        <f>SUMIF(Clasificación!C:C,'CA EF'!A211,Clasificación!G:G)</f>
        <v>0</v>
      </c>
      <c r="D211" s="360">
        <v>0</v>
      </c>
      <c r="E211" s="360">
        <v>0</v>
      </c>
      <c r="F211" s="360">
        <v>0</v>
      </c>
      <c r="G211" s="360">
        <f t="shared" si="10"/>
        <v>0</v>
      </c>
      <c r="H211" s="361">
        <v>0</v>
      </c>
      <c r="I211" s="361">
        <v>0</v>
      </c>
      <c r="J211" s="361">
        <v>0</v>
      </c>
      <c r="K211" s="361">
        <v>0</v>
      </c>
      <c r="L211" s="361">
        <v>0</v>
      </c>
      <c r="M211" s="361">
        <v>0</v>
      </c>
      <c r="N211" s="360">
        <v>0</v>
      </c>
      <c r="O211" s="360">
        <v>0</v>
      </c>
      <c r="P211" s="360">
        <v>0</v>
      </c>
      <c r="Q211" s="360">
        <v>0</v>
      </c>
      <c r="R211" s="360">
        <v>0</v>
      </c>
      <c r="S211" s="360">
        <v>0</v>
      </c>
      <c r="T211" s="360">
        <v>0</v>
      </c>
      <c r="U211" s="360">
        <v>0</v>
      </c>
      <c r="V211" s="360">
        <v>0</v>
      </c>
      <c r="W211" s="360">
        <v>0</v>
      </c>
      <c r="X211" s="360">
        <v>0</v>
      </c>
      <c r="Y211" s="369">
        <f t="shared" si="11"/>
        <v>0</v>
      </c>
      <c r="Z211" s="366"/>
      <c r="AA211" s="366"/>
      <c r="AB211" s="366"/>
      <c r="AC211" s="366"/>
      <c r="AD211" s="366"/>
      <c r="AE211" s="366"/>
      <c r="AF211" s="366"/>
      <c r="AG211" s="366"/>
      <c r="AH211" s="366"/>
      <c r="AI211" s="366"/>
      <c r="AJ211" s="366"/>
      <c r="AK211" s="366"/>
      <c r="AL211" s="366"/>
    </row>
    <row r="212" spans="1:38" s="364" customFormat="1" ht="12" customHeight="1">
      <c r="A212" s="374">
        <v>513101</v>
      </c>
      <c r="B212" s="365" t="s">
        <v>551</v>
      </c>
      <c r="C212" s="363">
        <f>SUMIF(Clasificación!C:C,'CA EF'!A212,Clasificación!G:G)</f>
        <v>0</v>
      </c>
      <c r="D212" s="360">
        <v>0</v>
      </c>
      <c r="E212" s="360">
        <v>0</v>
      </c>
      <c r="F212" s="360">
        <v>0</v>
      </c>
      <c r="G212" s="360">
        <f t="shared" si="10"/>
        <v>0</v>
      </c>
      <c r="H212" s="361">
        <v>0</v>
      </c>
      <c r="I212" s="361">
        <v>0</v>
      </c>
      <c r="J212" s="361">
        <v>0</v>
      </c>
      <c r="K212" s="361">
        <v>0</v>
      </c>
      <c r="L212" s="361">
        <v>0</v>
      </c>
      <c r="M212" s="361">
        <v>0</v>
      </c>
      <c r="N212" s="360">
        <v>0</v>
      </c>
      <c r="O212" s="360">
        <v>0</v>
      </c>
      <c r="P212" s="360">
        <v>0</v>
      </c>
      <c r="Q212" s="360">
        <v>0</v>
      </c>
      <c r="R212" s="360">
        <v>0</v>
      </c>
      <c r="S212" s="360">
        <v>0</v>
      </c>
      <c r="T212" s="360">
        <v>0</v>
      </c>
      <c r="U212" s="360">
        <v>0</v>
      </c>
      <c r="V212" s="360">
        <v>0</v>
      </c>
      <c r="W212" s="360">
        <v>0</v>
      </c>
      <c r="X212" s="360">
        <v>0</v>
      </c>
      <c r="Y212" s="369">
        <f t="shared" si="11"/>
        <v>0</v>
      </c>
      <c r="Z212" s="366"/>
      <c r="AA212" s="366"/>
      <c r="AB212" s="366"/>
      <c r="AC212" s="366"/>
      <c r="AD212" s="366"/>
      <c r="AE212" s="366"/>
      <c r="AF212" s="366"/>
      <c r="AG212" s="366"/>
      <c r="AH212" s="366"/>
      <c r="AI212" s="366"/>
      <c r="AJ212" s="366"/>
      <c r="AK212" s="366"/>
      <c r="AL212" s="366"/>
    </row>
    <row r="213" spans="1:38" s="364" customFormat="1" ht="12" customHeight="1">
      <c r="A213" s="374">
        <v>5131011</v>
      </c>
      <c r="B213" s="365" t="s">
        <v>551</v>
      </c>
      <c r="C213" s="363">
        <f>SUMIF(Clasificación!C:C,'CA EF'!A213,Clasificación!G:G)</f>
        <v>0</v>
      </c>
      <c r="D213" s="360">
        <v>0</v>
      </c>
      <c r="E213" s="360">
        <v>0</v>
      </c>
      <c r="F213" s="360">
        <v>0</v>
      </c>
      <c r="G213" s="360">
        <f t="shared" si="10"/>
        <v>0</v>
      </c>
      <c r="H213" s="361">
        <v>0</v>
      </c>
      <c r="I213" s="361">
        <v>0</v>
      </c>
      <c r="J213" s="361">
        <v>0</v>
      </c>
      <c r="K213" s="361">
        <v>0</v>
      </c>
      <c r="L213" s="361">
        <v>0</v>
      </c>
      <c r="M213" s="361">
        <v>0</v>
      </c>
      <c r="N213" s="360">
        <v>0</v>
      </c>
      <c r="O213" s="360">
        <v>0</v>
      </c>
      <c r="P213" s="360">
        <v>0</v>
      </c>
      <c r="Q213" s="360">
        <v>0</v>
      </c>
      <c r="R213" s="360">
        <v>0</v>
      </c>
      <c r="S213" s="360">
        <v>0</v>
      </c>
      <c r="T213" s="360">
        <v>0</v>
      </c>
      <c r="U213" s="360">
        <v>0</v>
      </c>
      <c r="V213" s="360">
        <v>0</v>
      </c>
      <c r="W213" s="360">
        <v>0</v>
      </c>
      <c r="X213" s="360">
        <v>0</v>
      </c>
      <c r="Y213" s="369">
        <f t="shared" si="11"/>
        <v>0</v>
      </c>
      <c r="Z213" s="366"/>
      <c r="AA213" s="366"/>
      <c r="AB213" s="366"/>
      <c r="AC213" s="366"/>
      <c r="AD213" s="366"/>
      <c r="AE213" s="366"/>
      <c r="AF213" s="366"/>
      <c r="AG213" s="366"/>
      <c r="AH213" s="366"/>
      <c r="AI213" s="366"/>
      <c r="AJ213" s="366"/>
      <c r="AK213" s="366"/>
      <c r="AL213" s="366"/>
    </row>
    <row r="214" spans="1:38" s="364" customFormat="1" ht="12" customHeight="1">
      <c r="A214" s="374">
        <v>51310111</v>
      </c>
      <c r="B214" s="365" t="s">
        <v>551</v>
      </c>
      <c r="C214" s="363">
        <f>SUMIF(Clasificación!C:C,'CA EF'!A214,Clasificación!G:G)</f>
        <v>0</v>
      </c>
      <c r="D214" s="360">
        <v>0</v>
      </c>
      <c r="E214" s="360">
        <v>0</v>
      </c>
      <c r="F214" s="360">
        <v>0</v>
      </c>
      <c r="G214" s="360">
        <f t="shared" si="10"/>
        <v>0</v>
      </c>
      <c r="H214" s="361">
        <v>0</v>
      </c>
      <c r="I214" s="361">
        <v>0</v>
      </c>
      <c r="J214" s="361">
        <v>0</v>
      </c>
      <c r="K214" s="361">
        <v>0</v>
      </c>
      <c r="L214" s="361">
        <v>0</v>
      </c>
      <c r="M214" s="361">
        <v>0</v>
      </c>
      <c r="N214" s="360">
        <v>0</v>
      </c>
      <c r="O214" s="360">
        <v>0</v>
      </c>
      <c r="P214" s="360">
        <v>0</v>
      </c>
      <c r="Q214" s="360">
        <v>0</v>
      </c>
      <c r="R214" s="360">
        <v>0</v>
      </c>
      <c r="S214" s="360">
        <v>0</v>
      </c>
      <c r="T214" s="360">
        <v>0</v>
      </c>
      <c r="U214" s="360">
        <v>0</v>
      </c>
      <c r="V214" s="360">
        <v>0</v>
      </c>
      <c r="W214" s="360">
        <v>0</v>
      </c>
      <c r="X214" s="360">
        <v>0</v>
      </c>
      <c r="Y214" s="369">
        <f t="shared" si="11"/>
        <v>0</v>
      </c>
      <c r="Z214" s="366"/>
      <c r="AA214" s="366"/>
      <c r="AB214" s="366"/>
      <c r="AC214" s="366"/>
      <c r="AD214" s="366"/>
      <c r="AE214" s="366"/>
      <c r="AF214" s="366"/>
      <c r="AG214" s="366"/>
      <c r="AH214" s="366"/>
      <c r="AI214" s="366"/>
      <c r="AJ214" s="366"/>
      <c r="AK214" s="366"/>
      <c r="AL214" s="366"/>
    </row>
    <row r="215" spans="1:38" s="364" customFormat="1" ht="12" customHeight="1">
      <c r="A215" s="374">
        <v>5131011101</v>
      </c>
      <c r="B215" s="365" t="s">
        <v>552</v>
      </c>
      <c r="C215" s="363">
        <f>SUMIF(Clasificación!C:C,'CA EF'!A215,Clasificación!G:G)</f>
        <v>954195</v>
      </c>
      <c r="D215" s="360">
        <v>0</v>
      </c>
      <c r="E215" s="360">
        <v>0</v>
      </c>
      <c r="F215" s="360">
        <v>0</v>
      </c>
      <c r="G215" s="360">
        <f t="shared" si="10"/>
        <v>954195</v>
      </c>
      <c r="H215" s="361">
        <v>0</v>
      </c>
      <c r="I215" s="361">
        <v>0</v>
      </c>
      <c r="J215" s="361">
        <v>0</v>
      </c>
      <c r="K215" s="361">
        <v>0</v>
      </c>
      <c r="L215" s="361">
        <v>0</v>
      </c>
      <c r="M215" s="361">
        <f>-G215</f>
        <v>-954195</v>
      </c>
      <c r="N215" s="360">
        <v>0</v>
      </c>
      <c r="O215" s="360"/>
      <c r="P215" s="360"/>
      <c r="Q215" s="360"/>
      <c r="R215" s="360"/>
      <c r="S215" s="360"/>
      <c r="T215" s="360">
        <v>0</v>
      </c>
      <c r="U215" s="360">
        <v>0</v>
      </c>
      <c r="V215" s="360">
        <v>0</v>
      </c>
      <c r="W215" s="360">
        <v>0</v>
      </c>
      <c r="X215" s="360">
        <v>0</v>
      </c>
      <c r="Y215" s="369">
        <f t="shared" si="11"/>
        <v>0</v>
      </c>
      <c r="Z215" s="366"/>
      <c r="AA215" s="366"/>
      <c r="AB215" s="366"/>
      <c r="AC215" s="366"/>
      <c r="AD215" s="366"/>
      <c r="AE215" s="366"/>
      <c r="AF215" s="366"/>
      <c r="AG215" s="366"/>
      <c r="AH215" s="366"/>
      <c r="AI215" s="366"/>
      <c r="AJ215" s="366"/>
      <c r="AK215" s="366"/>
      <c r="AL215" s="366"/>
    </row>
    <row r="216" spans="1:38" s="364" customFormat="1" ht="12" customHeight="1">
      <c r="A216" s="374">
        <v>5131011105</v>
      </c>
      <c r="B216" s="365" t="s">
        <v>553</v>
      </c>
      <c r="C216" s="363">
        <f>SUMIF(Clasificación!C:C,'CA EF'!A216,Clasificación!G:G)</f>
        <v>390909</v>
      </c>
      <c r="D216" s="360">
        <v>0</v>
      </c>
      <c r="E216" s="360">
        <v>0</v>
      </c>
      <c r="F216" s="360">
        <v>0</v>
      </c>
      <c r="G216" s="360">
        <f t="shared" si="10"/>
        <v>390909</v>
      </c>
      <c r="H216" s="361">
        <v>0</v>
      </c>
      <c r="I216" s="361">
        <v>0</v>
      </c>
      <c r="J216" s="361">
        <v>0</v>
      </c>
      <c r="K216" s="361">
        <v>0</v>
      </c>
      <c r="L216" s="361">
        <v>0</v>
      </c>
      <c r="M216" s="361">
        <f t="shared" ref="M216:M225" si="13">-G216</f>
        <v>-390909</v>
      </c>
      <c r="N216" s="361">
        <v>0</v>
      </c>
      <c r="O216" s="361"/>
      <c r="P216" s="361"/>
      <c r="Q216" s="361"/>
      <c r="R216" s="361"/>
      <c r="S216" s="361"/>
      <c r="T216" s="361">
        <v>0</v>
      </c>
      <c r="U216" s="361">
        <v>0</v>
      </c>
      <c r="V216" s="361">
        <v>0</v>
      </c>
      <c r="W216" s="361">
        <v>0</v>
      </c>
      <c r="X216" s="361">
        <v>0</v>
      </c>
      <c r="Y216" s="369">
        <f t="shared" si="11"/>
        <v>0</v>
      </c>
      <c r="Z216" s="366"/>
      <c r="AA216" s="366"/>
      <c r="AB216" s="366"/>
      <c r="AC216" s="366"/>
      <c r="AD216" s="366"/>
      <c r="AE216" s="366"/>
      <c r="AF216" s="366"/>
      <c r="AG216" s="366"/>
      <c r="AH216" s="366"/>
      <c r="AI216" s="366"/>
      <c r="AJ216" s="366"/>
      <c r="AK216" s="366"/>
      <c r="AL216" s="366"/>
    </row>
    <row r="217" spans="1:38" s="364" customFormat="1" ht="12" customHeight="1">
      <c r="A217" s="374">
        <v>5131011106</v>
      </c>
      <c r="B217" s="365" t="s">
        <v>554</v>
      </c>
      <c r="C217" s="363">
        <f>SUMIF(Clasificación!C:C,'CA EF'!A217,Clasificación!G:G)</f>
        <v>135000</v>
      </c>
      <c r="D217" s="360">
        <v>0</v>
      </c>
      <c r="E217" s="360">
        <v>0</v>
      </c>
      <c r="F217" s="360">
        <v>0</v>
      </c>
      <c r="G217" s="360">
        <f t="shared" si="10"/>
        <v>135000</v>
      </c>
      <c r="H217" s="361">
        <v>0</v>
      </c>
      <c r="I217" s="361">
        <v>0</v>
      </c>
      <c r="J217" s="361">
        <v>0</v>
      </c>
      <c r="K217" s="361">
        <v>0</v>
      </c>
      <c r="L217" s="361">
        <v>0</v>
      </c>
      <c r="M217" s="361">
        <f t="shared" si="13"/>
        <v>-135000</v>
      </c>
      <c r="N217" s="361">
        <v>0</v>
      </c>
      <c r="O217" s="361"/>
      <c r="P217" s="361"/>
      <c r="Q217" s="361"/>
      <c r="R217" s="361"/>
      <c r="S217" s="361"/>
      <c r="T217" s="361">
        <v>0</v>
      </c>
      <c r="U217" s="361">
        <v>0</v>
      </c>
      <c r="V217" s="361">
        <v>0</v>
      </c>
      <c r="W217" s="361">
        <v>0</v>
      </c>
      <c r="X217" s="361">
        <v>0</v>
      </c>
      <c r="Y217" s="369">
        <f t="shared" si="11"/>
        <v>0</v>
      </c>
      <c r="Z217" s="366"/>
      <c r="AA217" s="366"/>
      <c r="AB217" s="366"/>
      <c r="AC217" s="366"/>
      <c r="AD217" s="366"/>
      <c r="AE217" s="366"/>
      <c r="AF217" s="366"/>
      <c r="AG217" s="366"/>
      <c r="AH217" s="366"/>
      <c r="AI217" s="366"/>
      <c r="AJ217" s="366"/>
      <c r="AK217" s="366"/>
      <c r="AL217" s="366"/>
    </row>
    <row r="218" spans="1:38" s="364" customFormat="1" ht="12" customHeight="1">
      <c r="A218" s="374">
        <v>5131011108</v>
      </c>
      <c r="B218" s="365" t="s">
        <v>555</v>
      </c>
      <c r="C218" s="363">
        <f>SUMIF(Clasificación!C:C,'CA EF'!A218,Clasificación!G:G)</f>
        <v>1304827</v>
      </c>
      <c r="D218" s="360">
        <v>0</v>
      </c>
      <c r="E218" s="360">
        <v>0</v>
      </c>
      <c r="F218" s="360">
        <v>0</v>
      </c>
      <c r="G218" s="360">
        <f t="shared" si="10"/>
        <v>1304827</v>
      </c>
      <c r="H218" s="361">
        <v>0</v>
      </c>
      <c r="I218" s="361">
        <v>0</v>
      </c>
      <c r="J218" s="361">
        <v>0</v>
      </c>
      <c r="K218" s="361">
        <v>0</v>
      </c>
      <c r="L218" s="361">
        <v>0</v>
      </c>
      <c r="M218" s="361">
        <f t="shared" si="13"/>
        <v>-1304827</v>
      </c>
      <c r="N218" s="361">
        <v>0</v>
      </c>
      <c r="O218" s="361"/>
      <c r="P218" s="361"/>
      <c r="Q218" s="361"/>
      <c r="R218" s="361"/>
      <c r="S218" s="361"/>
      <c r="T218" s="361">
        <v>0</v>
      </c>
      <c r="U218" s="361">
        <v>0</v>
      </c>
      <c r="V218" s="361">
        <v>0</v>
      </c>
      <c r="W218" s="361">
        <v>0</v>
      </c>
      <c r="X218" s="361">
        <v>0</v>
      </c>
      <c r="Y218" s="369">
        <f t="shared" si="11"/>
        <v>0</v>
      </c>
      <c r="Z218" s="366"/>
      <c r="AA218" s="366"/>
      <c r="AB218" s="366"/>
      <c r="AC218" s="366"/>
      <c r="AD218" s="366"/>
      <c r="AE218" s="366"/>
      <c r="AF218" s="366"/>
      <c r="AG218" s="366"/>
      <c r="AH218" s="366"/>
      <c r="AI218" s="366"/>
      <c r="AJ218" s="366"/>
      <c r="AK218" s="366"/>
      <c r="AL218" s="366"/>
    </row>
    <row r="219" spans="1:38" s="364" customFormat="1" ht="12" customHeight="1">
      <c r="A219" s="374">
        <v>5131011110</v>
      </c>
      <c r="B219" s="365" t="s">
        <v>556</v>
      </c>
      <c r="C219" s="363">
        <f>SUMIF(Clasificación!C:C,'CA EF'!A219,Clasificación!G:G)</f>
        <v>42149453</v>
      </c>
      <c r="D219" s="360">
        <v>0</v>
      </c>
      <c r="E219" s="360">
        <v>0</v>
      </c>
      <c r="F219" s="360">
        <v>0</v>
      </c>
      <c r="G219" s="360">
        <f t="shared" si="10"/>
        <v>42149453</v>
      </c>
      <c r="H219" s="361">
        <v>0</v>
      </c>
      <c r="I219" s="361">
        <v>0</v>
      </c>
      <c r="J219" s="361">
        <v>0</v>
      </c>
      <c r="K219" s="361">
        <v>0</v>
      </c>
      <c r="L219" s="361">
        <v>0</v>
      </c>
      <c r="M219" s="361">
        <f t="shared" si="13"/>
        <v>-42149453</v>
      </c>
      <c r="N219" s="361">
        <v>0</v>
      </c>
      <c r="O219" s="361"/>
      <c r="P219" s="361"/>
      <c r="Q219" s="361"/>
      <c r="R219" s="361"/>
      <c r="S219" s="361"/>
      <c r="T219" s="361">
        <v>0</v>
      </c>
      <c r="U219" s="361">
        <v>0</v>
      </c>
      <c r="V219" s="361">
        <v>0</v>
      </c>
      <c r="W219" s="361">
        <v>0</v>
      </c>
      <c r="X219" s="361">
        <v>0</v>
      </c>
      <c r="Y219" s="369">
        <f t="shared" si="11"/>
        <v>0</v>
      </c>
      <c r="Z219" s="366"/>
      <c r="AA219" s="366"/>
      <c r="AB219" s="366"/>
      <c r="AC219" s="366"/>
      <c r="AD219" s="366"/>
      <c r="AE219" s="366"/>
      <c r="AF219" s="366"/>
      <c r="AG219" s="366"/>
      <c r="AH219" s="366"/>
      <c r="AI219" s="366"/>
      <c r="AJ219" s="366"/>
      <c r="AK219" s="366"/>
      <c r="AL219" s="366"/>
    </row>
    <row r="220" spans="1:38" s="364" customFormat="1" ht="12" customHeight="1">
      <c r="A220" s="374">
        <v>5131011115</v>
      </c>
      <c r="B220" s="365" t="s">
        <v>557</v>
      </c>
      <c r="C220" s="363">
        <f>SUMIF(Clasificación!C:C,'CA EF'!A220,Clasificación!G:G)</f>
        <v>3455869</v>
      </c>
      <c r="D220" s="360">
        <v>0</v>
      </c>
      <c r="E220" s="360">
        <v>0</v>
      </c>
      <c r="F220" s="360">
        <v>0</v>
      </c>
      <c r="G220" s="360">
        <f t="shared" si="10"/>
        <v>3455869</v>
      </c>
      <c r="H220" s="361">
        <v>0</v>
      </c>
      <c r="I220" s="361">
        <v>0</v>
      </c>
      <c r="J220" s="361">
        <v>0</v>
      </c>
      <c r="K220" s="361">
        <v>0</v>
      </c>
      <c r="L220" s="361">
        <v>0</v>
      </c>
      <c r="M220" s="361">
        <f t="shared" si="13"/>
        <v>-3455869</v>
      </c>
      <c r="N220" s="361">
        <v>0</v>
      </c>
      <c r="O220" s="361"/>
      <c r="P220" s="361"/>
      <c r="Q220" s="361"/>
      <c r="R220" s="361"/>
      <c r="S220" s="361"/>
      <c r="T220" s="361">
        <v>0</v>
      </c>
      <c r="U220" s="361">
        <v>0</v>
      </c>
      <c r="V220" s="361">
        <v>0</v>
      </c>
      <c r="W220" s="361">
        <v>0</v>
      </c>
      <c r="X220" s="361">
        <v>0</v>
      </c>
      <c r="Y220" s="369">
        <f t="shared" si="11"/>
        <v>0</v>
      </c>
      <c r="Z220" s="366"/>
      <c r="AA220" s="366"/>
      <c r="AB220" s="366"/>
      <c r="AC220" s="366"/>
      <c r="AD220" s="366"/>
      <c r="AE220" s="366"/>
      <c r="AF220" s="366"/>
      <c r="AG220" s="366"/>
      <c r="AH220" s="366"/>
      <c r="AI220" s="366"/>
      <c r="AJ220" s="366"/>
      <c r="AK220" s="366"/>
      <c r="AL220" s="366"/>
    </row>
    <row r="221" spans="1:38" s="364" customFormat="1" ht="12" customHeight="1">
      <c r="A221" s="374">
        <v>5131011116</v>
      </c>
      <c r="B221" s="365" t="s">
        <v>558</v>
      </c>
      <c r="C221" s="363">
        <f>SUMIF(Clasificación!C:C,'CA EF'!A221,Clasificación!G:G)</f>
        <v>157612</v>
      </c>
      <c r="D221" s="360">
        <v>0</v>
      </c>
      <c r="E221" s="360">
        <v>0</v>
      </c>
      <c r="F221" s="360">
        <v>0</v>
      </c>
      <c r="G221" s="360">
        <f t="shared" si="10"/>
        <v>157612</v>
      </c>
      <c r="H221" s="361">
        <v>0</v>
      </c>
      <c r="I221" s="361">
        <v>0</v>
      </c>
      <c r="J221" s="361">
        <v>0</v>
      </c>
      <c r="K221" s="361">
        <v>0</v>
      </c>
      <c r="L221" s="361">
        <v>0</v>
      </c>
      <c r="M221" s="361">
        <f t="shared" si="13"/>
        <v>-157612</v>
      </c>
      <c r="N221" s="361">
        <v>0</v>
      </c>
      <c r="O221" s="361"/>
      <c r="P221" s="361"/>
      <c r="Q221" s="361"/>
      <c r="R221" s="361"/>
      <c r="S221" s="361"/>
      <c r="T221" s="361">
        <v>0</v>
      </c>
      <c r="U221" s="361">
        <v>0</v>
      </c>
      <c r="V221" s="361">
        <v>0</v>
      </c>
      <c r="W221" s="361">
        <v>0</v>
      </c>
      <c r="X221" s="361">
        <v>0</v>
      </c>
      <c r="Y221" s="369">
        <f t="shared" si="11"/>
        <v>0</v>
      </c>
      <c r="Z221" s="366"/>
      <c r="AA221" s="366"/>
      <c r="AB221" s="366"/>
      <c r="AC221" s="366"/>
      <c r="AD221" s="366"/>
      <c r="AE221" s="366"/>
      <c r="AF221" s="366"/>
      <c r="AG221" s="366"/>
      <c r="AH221" s="366"/>
      <c r="AI221" s="366"/>
      <c r="AJ221" s="366"/>
      <c r="AK221" s="366"/>
      <c r="AL221" s="366"/>
    </row>
    <row r="222" spans="1:38" s="364" customFormat="1" ht="12" customHeight="1">
      <c r="A222" s="374">
        <v>5131011117</v>
      </c>
      <c r="B222" s="365" t="s">
        <v>559</v>
      </c>
      <c r="C222" s="363">
        <f>SUMIF(Clasificación!C:C,'CA EF'!A222,Clasificación!G:G)</f>
        <v>108814643</v>
      </c>
      <c r="D222" s="360">
        <v>0</v>
      </c>
      <c r="E222" s="360">
        <v>0</v>
      </c>
      <c r="F222" s="360">
        <v>0</v>
      </c>
      <c r="G222" s="360">
        <f t="shared" si="10"/>
        <v>108814643</v>
      </c>
      <c r="H222" s="361">
        <v>0</v>
      </c>
      <c r="I222" s="361">
        <v>0</v>
      </c>
      <c r="J222" s="361">
        <v>0</v>
      </c>
      <c r="K222" s="361">
        <v>0</v>
      </c>
      <c r="L222" s="361">
        <v>0</v>
      </c>
      <c r="M222" s="361">
        <f t="shared" si="13"/>
        <v>-108814643</v>
      </c>
      <c r="N222" s="361">
        <v>0</v>
      </c>
      <c r="O222" s="361"/>
      <c r="P222" s="361"/>
      <c r="Q222" s="361"/>
      <c r="R222" s="361"/>
      <c r="S222" s="361"/>
      <c r="T222" s="361">
        <v>0</v>
      </c>
      <c r="U222" s="361">
        <v>0</v>
      </c>
      <c r="V222" s="361">
        <v>0</v>
      </c>
      <c r="W222" s="361">
        <v>0</v>
      </c>
      <c r="X222" s="361">
        <v>0</v>
      </c>
      <c r="Y222" s="369">
        <f t="shared" si="11"/>
        <v>0</v>
      </c>
      <c r="Z222" s="366"/>
      <c r="AA222" s="366"/>
      <c r="AB222" s="366"/>
      <c r="AC222" s="366"/>
      <c r="AD222" s="366"/>
      <c r="AE222" s="366"/>
      <c r="AF222" s="366"/>
      <c r="AG222" s="366"/>
      <c r="AH222" s="366"/>
      <c r="AI222" s="366"/>
      <c r="AJ222" s="366"/>
      <c r="AK222" s="366"/>
      <c r="AL222" s="366"/>
    </row>
    <row r="223" spans="1:38" s="364" customFormat="1" ht="12" customHeight="1">
      <c r="A223" s="374">
        <v>5131011119</v>
      </c>
      <c r="B223" s="365" t="s">
        <v>321</v>
      </c>
      <c r="C223" s="363">
        <f>SUMIF(Clasificación!C:C,'CA EF'!A223,Clasificación!G:G)</f>
        <v>1181455</v>
      </c>
      <c r="D223" s="360">
        <v>0</v>
      </c>
      <c r="E223" s="360">
        <v>0</v>
      </c>
      <c r="F223" s="360">
        <v>0</v>
      </c>
      <c r="G223" s="360">
        <f t="shared" si="10"/>
        <v>1181455</v>
      </c>
      <c r="H223" s="361">
        <v>0</v>
      </c>
      <c r="I223" s="361">
        <v>0</v>
      </c>
      <c r="J223" s="361">
        <v>0</v>
      </c>
      <c r="K223" s="361">
        <v>0</v>
      </c>
      <c r="L223" s="361">
        <v>0</v>
      </c>
      <c r="M223" s="361">
        <f t="shared" si="13"/>
        <v>-1181455</v>
      </c>
      <c r="N223" s="361">
        <v>0</v>
      </c>
      <c r="O223" s="361"/>
      <c r="P223" s="361"/>
      <c r="Q223" s="361"/>
      <c r="R223" s="361"/>
      <c r="S223" s="361"/>
      <c r="T223" s="361">
        <v>0</v>
      </c>
      <c r="U223" s="361">
        <v>0</v>
      </c>
      <c r="V223" s="361">
        <v>0</v>
      </c>
      <c r="W223" s="361">
        <v>0</v>
      </c>
      <c r="X223" s="361">
        <v>0</v>
      </c>
      <c r="Y223" s="369">
        <f t="shared" si="11"/>
        <v>0</v>
      </c>
      <c r="Z223" s="366"/>
      <c r="AA223" s="366"/>
      <c r="AB223" s="366"/>
      <c r="AC223" s="366"/>
      <c r="AD223" s="366"/>
      <c r="AE223" s="366"/>
      <c r="AF223" s="366"/>
      <c r="AG223" s="366"/>
      <c r="AH223" s="366"/>
      <c r="AI223" s="366"/>
      <c r="AJ223" s="366"/>
      <c r="AK223" s="366"/>
      <c r="AL223" s="366"/>
    </row>
    <row r="224" spans="1:38" s="364" customFormat="1" ht="12" customHeight="1">
      <c r="A224" s="374">
        <v>5131011120</v>
      </c>
      <c r="B224" s="365" t="s">
        <v>560</v>
      </c>
      <c r="C224" s="363">
        <f>SUMIF(Clasificación!C:C,'CA EF'!A224,Clasificación!G:G)</f>
        <v>5000000</v>
      </c>
      <c r="D224" s="360">
        <v>0</v>
      </c>
      <c r="E224" s="360">
        <v>0</v>
      </c>
      <c r="F224" s="360">
        <v>0</v>
      </c>
      <c r="G224" s="360">
        <f t="shared" si="10"/>
        <v>5000000</v>
      </c>
      <c r="H224" s="361">
        <v>0</v>
      </c>
      <c r="I224" s="361">
        <v>0</v>
      </c>
      <c r="J224" s="361">
        <v>0</v>
      </c>
      <c r="K224" s="361">
        <v>0</v>
      </c>
      <c r="L224" s="361">
        <v>0</v>
      </c>
      <c r="M224" s="361">
        <f t="shared" si="13"/>
        <v>-5000000</v>
      </c>
      <c r="N224" s="361">
        <v>0</v>
      </c>
      <c r="O224" s="361"/>
      <c r="P224" s="361"/>
      <c r="Q224" s="361"/>
      <c r="R224" s="361"/>
      <c r="S224" s="361"/>
      <c r="T224" s="361">
        <v>0</v>
      </c>
      <c r="U224" s="361">
        <v>0</v>
      </c>
      <c r="V224" s="361">
        <v>0</v>
      </c>
      <c r="W224" s="361">
        <v>0</v>
      </c>
      <c r="X224" s="361">
        <v>0</v>
      </c>
      <c r="Y224" s="369">
        <f t="shared" si="11"/>
        <v>0</v>
      </c>
      <c r="Z224" s="366"/>
      <c r="AA224" s="366"/>
      <c r="AB224" s="366"/>
      <c r="AC224" s="366"/>
      <c r="AD224" s="366"/>
      <c r="AE224" s="366"/>
      <c r="AF224" s="366"/>
      <c r="AG224" s="366"/>
      <c r="AH224" s="366"/>
      <c r="AI224" s="366"/>
      <c r="AJ224" s="366"/>
      <c r="AK224" s="366"/>
      <c r="AL224" s="366"/>
    </row>
    <row r="225" spans="1:38" s="364" customFormat="1" ht="12" customHeight="1">
      <c r="A225" s="374">
        <v>5131011199</v>
      </c>
      <c r="B225" s="368" t="s">
        <v>561</v>
      </c>
      <c r="C225" s="363">
        <f>SUMIF(Clasificación!C:C,'CA EF'!A225,Clasificación!G:G)</f>
        <v>2426975</v>
      </c>
      <c r="D225" s="360">
        <v>0</v>
      </c>
      <c r="E225" s="360">
        <v>0</v>
      </c>
      <c r="F225" s="360">
        <v>0</v>
      </c>
      <c r="G225" s="360">
        <f t="shared" si="10"/>
        <v>2426975</v>
      </c>
      <c r="H225" s="360">
        <v>0</v>
      </c>
      <c r="I225" s="361">
        <v>0</v>
      </c>
      <c r="J225" s="361">
        <v>0</v>
      </c>
      <c r="K225" s="361">
        <v>0</v>
      </c>
      <c r="L225" s="360">
        <v>0</v>
      </c>
      <c r="M225" s="361">
        <f t="shared" si="13"/>
        <v>-2426975</v>
      </c>
      <c r="N225" s="360">
        <v>0</v>
      </c>
      <c r="O225" s="360"/>
      <c r="P225" s="360">
        <v>0</v>
      </c>
      <c r="Q225" s="360">
        <v>0</v>
      </c>
      <c r="R225" s="360">
        <v>0</v>
      </c>
      <c r="S225" s="360">
        <v>0</v>
      </c>
      <c r="T225" s="360">
        <v>0</v>
      </c>
      <c r="U225" s="360">
        <v>0</v>
      </c>
      <c r="V225" s="360">
        <v>0</v>
      </c>
      <c r="W225" s="360">
        <v>0</v>
      </c>
      <c r="X225" s="360">
        <v>0</v>
      </c>
      <c r="Y225" s="369">
        <f t="shared" si="11"/>
        <v>0</v>
      </c>
      <c r="Z225" s="366"/>
      <c r="AA225" s="366"/>
      <c r="AB225" s="366"/>
      <c r="AC225" s="366"/>
      <c r="AD225" s="366"/>
      <c r="AE225" s="366"/>
      <c r="AF225" s="366"/>
      <c r="AG225" s="366"/>
      <c r="AH225" s="366"/>
      <c r="AI225" s="366"/>
      <c r="AJ225" s="366"/>
      <c r="AK225" s="366"/>
      <c r="AL225" s="366"/>
    </row>
    <row r="226" spans="1:38" s="364" customFormat="1" ht="12" customHeight="1">
      <c r="A226" s="374">
        <v>514</v>
      </c>
      <c r="B226" s="368" t="s">
        <v>562</v>
      </c>
      <c r="C226" s="363">
        <f>SUMIF(Clasificación!C:C,'CA EF'!A226,Clasificación!G:G)</f>
        <v>0</v>
      </c>
      <c r="D226" s="360">
        <v>0</v>
      </c>
      <c r="E226" s="360">
        <v>0</v>
      </c>
      <c r="F226" s="360">
        <v>0</v>
      </c>
      <c r="G226" s="360">
        <f t="shared" si="10"/>
        <v>0</v>
      </c>
      <c r="H226" s="360">
        <v>0</v>
      </c>
      <c r="I226" s="360">
        <v>0</v>
      </c>
      <c r="J226" s="360">
        <v>0</v>
      </c>
      <c r="K226" s="361">
        <v>0</v>
      </c>
      <c r="L226" s="360">
        <v>0</v>
      </c>
      <c r="M226" s="360">
        <v>0</v>
      </c>
      <c r="N226" s="360">
        <v>0</v>
      </c>
      <c r="O226" s="360">
        <v>0</v>
      </c>
      <c r="P226" s="360">
        <v>0</v>
      </c>
      <c r="Q226" s="360">
        <v>0</v>
      </c>
      <c r="R226" s="360">
        <v>0</v>
      </c>
      <c r="S226" s="360">
        <v>0</v>
      </c>
      <c r="T226" s="360">
        <v>0</v>
      </c>
      <c r="U226" s="360">
        <v>0</v>
      </c>
      <c r="V226" s="360">
        <v>0</v>
      </c>
      <c r="W226" s="360">
        <v>0</v>
      </c>
      <c r="X226" s="360">
        <v>0</v>
      </c>
      <c r="Y226" s="369">
        <f t="shared" si="11"/>
        <v>0</v>
      </c>
      <c r="Z226" s="366"/>
      <c r="AA226" s="366"/>
      <c r="AB226" s="366"/>
      <c r="AC226" s="366"/>
      <c r="AD226" s="366"/>
      <c r="AE226" s="366"/>
      <c r="AF226" s="366"/>
      <c r="AG226" s="366"/>
      <c r="AH226" s="366"/>
      <c r="AI226" s="366"/>
      <c r="AJ226" s="366"/>
      <c r="AK226" s="366"/>
      <c r="AL226" s="366"/>
    </row>
    <row r="227" spans="1:38" s="364" customFormat="1" ht="12" customHeight="1">
      <c r="A227" s="374">
        <v>51401</v>
      </c>
      <c r="B227" s="368" t="s">
        <v>563</v>
      </c>
      <c r="C227" s="363">
        <f>SUMIF(Clasificación!C:C,'CA EF'!A227,Clasificación!G:G)</f>
        <v>0</v>
      </c>
      <c r="D227" s="360">
        <v>0</v>
      </c>
      <c r="E227" s="360">
        <v>0</v>
      </c>
      <c r="F227" s="360">
        <v>0</v>
      </c>
      <c r="G227" s="360">
        <f t="shared" si="10"/>
        <v>0</v>
      </c>
      <c r="H227" s="360">
        <v>0</v>
      </c>
      <c r="I227" s="360">
        <v>0</v>
      </c>
      <c r="J227" s="360">
        <v>0</v>
      </c>
      <c r="K227" s="360">
        <v>0</v>
      </c>
      <c r="L227" s="360">
        <v>0</v>
      </c>
      <c r="M227" s="360">
        <v>0</v>
      </c>
      <c r="N227" s="360">
        <v>0</v>
      </c>
      <c r="O227" s="360">
        <v>0</v>
      </c>
      <c r="P227" s="360">
        <v>0</v>
      </c>
      <c r="Q227" s="360">
        <v>0</v>
      </c>
      <c r="R227" s="360">
        <v>0</v>
      </c>
      <c r="S227" s="360">
        <v>0</v>
      </c>
      <c r="T227" s="360">
        <v>0</v>
      </c>
      <c r="U227" s="360">
        <v>0</v>
      </c>
      <c r="V227" s="360">
        <v>0</v>
      </c>
      <c r="W227" s="360">
        <v>0</v>
      </c>
      <c r="X227" s="360">
        <v>0</v>
      </c>
      <c r="Y227" s="369">
        <f t="shared" si="11"/>
        <v>0</v>
      </c>
      <c r="Z227" s="366"/>
      <c r="AA227" s="366"/>
      <c r="AB227" s="366"/>
      <c r="AC227" s="366"/>
      <c r="AD227" s="366"/>
      <c r="AE227" s="366"/>
      <c r="AF227" s="366"/>
      <c r="AG227" s="366"/>
      <c r="AH227" s="366"/>
      <c r="AI227" s="366"/>
      <c r="AJ227" s="366"/>
      <c r="AK227" s="366"/>
      <c r="AL227" s="366"/>
    </row>
    <row r="228" spans="1:38" s="364" customFormat="1" ht="12" customHeight="1">
      <c r="A228" s="374">
        <v>514011</v>
      </c>
      <c r="B228" s="368" t="s">
        <v>563</v>
      </c>
      <c r="C228" s="363">
        <f>SUMIF(Clasificación!C:C,'CA EF'!A228,Clasificación!G:G)</f>
        <v>0</v>
      </c>
      <c r="D228" s="360">
        <v>0</v>
      </c>
      <c r="E228" s="360">
        <v>0</v>
      </c>
      <c r="F228" s="360">
        <v>0</v>
      </c>
      <c r="G228" s="360">
        <f t="shared" si="10"/>
        <v>0</v>
      </c>
      <c r="H228" s="360">
        <v>0</v>
      </c>
      <c r="I228" s="360">
        <v>0</v>
      </c>
      <c r="J228" s="360">
        <v>0</v>
      </c>
      <c r="K228" s="360">
        <v>0</v>
      </c>
      <c r="L228" s="360">
        <v>0</v>
      </c>
      <c r="M228" s="360">
        <v>0</v>
      </c>
      <c r="N228" s="360">
        <v>0</v>
      </c>
      <c r="O228" s="360">
        <v>0</v>
      </c>
      <c r="P228" s="360">
        <v>0</v>
      </c>
      <c r="Q228" s="360">
        <v>0</v>
      </c>
      <c r="R228" s="360">
        <v>0</v>
      </c>
      <c r="S228" s="360">
        <v>0</v>
      </c>
      <c r="T228" s="360">
        <v>0</v>
      </c>
      <c r="U228" s="360">
        <v>0</v>
      </c>
      <c r="V228" s="360">
        <v>0</v>
      </c>
      <c r="W228" s="360">
        <v>0</v>
      </c>
      <c r="X228" s="360">
        <v>0</v>
      </c>
      <c r="Y228" s="369">
        <f t="shared" si="11"/>
        <v>0</v>
      </c>
      <c r="Z228" s="366"/>
      <c r="AA228" s="366"/>
      <c r="AB228" s="366"/>
      <c r="AC228" s="366"/>
      <c r="AD228" s="366"/>
      <c r="AE228" s="366"/>
      <c r="AF228" s="366"/>
      <c r="AG228" s="366"/>
      <c r="AH228" s="366"/>
      <c r="AI228" s="366"/>
      <c r="AJ228" s="366"/>
      <c r="AK228" s="366"/>
      <c r="AL228" s="366"/>
    </row>
    <row r="229" spans="1:38" s="364" customFormat="1" ht="12" customHeight="1">
      <c r="A229" s="374">
        <v>5140111</v>
      </c>
      <c r="B229" s="368" t="s">
        <v>563</v>
      </c>
      <c r="C229" s="363">
        <f>SUMIF(Clasificación!C:C,'CA EF'!A229,Clasificación!G:G)</f>
        <v>0</v>
      </c>
      <c r="D229" s="360">
        <v>0</v>
      </c>
      <c r="E229" s="360">
        <v>0</v>
      </c>
      <c r="F229" s="360">
        <v>0</v>
      </c>
      <c r="G229" s="360">
        <f t="shared" si="10"/>
        <v>0</v>
      </c>
      <c r="H229" s="360">
        <v>0</v>
      </c>
      <c r="I229" s="360">
        <v>0</v>
      </c>
      <c r="J229" s="360">
        <v>0</v>
      </c>
      <c r="K229" s="360">
        <v>0</v>
      </c>
      <c r="L229" s="360">
        <v>0</v>
      </c>
      <c r="M229" s="360">
        <v>0</v>
      </c>
      <c r="N229" s="360">
        <v>0</v>
      </c>
      <c r="O229" s="360">
        <v>0</v>
      </c>
      <c r="P229" s="360">
        <v>0</v>
      </c>
      <c r="Q229" s="360">
        <v>0</v>
      </c>
      <c r="R229" s="360">
        <v>0</v>
      </c>
      <c r="S229" s="360">
        <v>0</v>
      </c>
      <c r="T229" s="360">
        <v>0</v>
      </c>
      <c r="U229" s="360">
        <v>0</v>
      </c>
      <c r="V229" s="360">
        <v>0</v>
      </c>
      <c r="W229" s="360">
        <v>0</v>
      </c>
      <c r="X229" s="360">
        <v>0</v>
      </c>
      <c r="Y229" s="369">
        <f t="shared" si="11"/>
        <v>0</v>
      </c>
      <c r="Z229" s="366"/>
      <c r="AA229" s="366"/>
      <c r="AB229" s="366"/>
      <c r="AC229" s="366"/>
      <c r="AD229" s="366"/>
      <c r="AE229" s="366"/>
      <c r="AF229" s="366"/>
      <c r="AG229" s="366"/>
      <c r="AH229" s="366"/>
      <c r="AI229" s="366"/>
      <c r="AJ229" s="366"/>
      <c r="AK229" s="366"/>
      <c r="AL229" s="366"/>
    </row>
    <row r="230" spans="1:38" s="364" customFormat="1" ht="12" customHeight="1">
      <c r="A230" s="374">
        <v>51401112</v>
      </c>
      <c r="B230" s="368" t="s">
        <v>217</v>
      </c>
      <c r="C230" s="363">
        <f>SUMIF(Clasificación!C:C,'CA EF'!A230,Clasificación!G:G)</f>
        <v>0</v>
      </c>
      <c r="D230" s="360">
        <v>0</v>
      </c>
      <c r="E230" s="360">
        <v>0</v>
      </c>
      <c r="F230" s="360">
        <v>0</v>
      </c>
      <c r="G230" s="360">
        <f t="shared" si="10"/>
        <v>0</v>
      </c>
      <c r="H230" s="360">
        <v>0</v>
      </c>
      <c r="I230" s="360">
        <v>0</v>
      </c>
      <c r="J230" s="360">
        <v>0</v>
      </c>
      <c r="K230" s="360">
        <v>0</v>
      </c>
      <c r="L230" s="360">
        <v>0</v>
      </c>
      <c r="M230" s="360">
        <v>0</v>
      </c>
      <c r="N230" s="360">
        <v>0</v>
      </c>
      <c r="O230" s="360">
        <v>0</v>
      </c>
      <c r="P230" s="360">
        <v>0</v>
      </c>
      <c r="Q230" s="360">
        <v>0</v>
      </c>
      <c r="R230" s="360">
        <v>0</v>
      </c>
      <c r="S230" s="360">
        <v>0</v>
      </c>
      <c r="T230" s="360">
        <v>0</v>
      </c>
      <c r="U230" s="360">
        <v>0</v>
      </c>
      <c r="V230" s="360">
        <v>0</v>
      </c>
      <c r="W230" s="360">
        <v>0</v>
      </c>
      <c r="X230" s="360">
        <v>0</v>
      </c>
      <c r="Y230" s="369">
        <f t="shared" si="11"/>
        <v>0</v>
      </c>
      <c r="Z230" s="366"/>
      <c r="AA230" s="366"/>
      <c r="AB230" s="366"/>
      <c r="AC230" s="366"/>
      <c r="AD230" s="366"/>
      <c r="AE230" s="366"/>
      <c r="AF230" s="366"/>
      <c r="AG230" s="366"/>
      <c r="AH230" s="366"/>
      <c r="AI230" s="366"/>
      <c r="AJ230" s="366"/>
      <c r="AK230" s="366"/>
      <c r="AL230" s="366"/>
    </row>
    <row r="231" spans="1:38" s="364" customFormat="1" ht="12" customHeight="1">
      <c r="A231" s="374">
        <v>5140111201</v>
      </c>
      <c r="B231" s="365" t="s">
        <v>564</v>
      </c>
      <c r="C231" s="363">
        <f>SUMIF(Clasificación!C:C,'CA EF'!A231,Clasificación!G:G)</f>
        <v>35616</v>
      </c>
      <c r="D231" s="360">
        <v>0</v>
      </c>
      <c r="E231" s="360">
        <v>0</v>
      </c>
      <c r="F231" s="360">
        <v>0</v>
      </c>
      <c r="G231" s="360">
        <f t="shared" si="10"/>
        <v>35616</v>
      </c>
      <c r="H231" s="360">
        <v>0</v>
      </c>
      <c r="I231" s="360">
        <v>0</v>
      </c>
      <c r="J231" s="360">
        <v>0</v>
      </c>
      <c r="K231" s="360">
        <v>0</v>
      </c>
      <c r="L231" s="360">
        <v>0</v>
      </c>
      <c r="M231" s="360">
        <f>-G231</f>
        <v>-35616</v>
      </c>
      <c r="N231" s="361">
        <v>0</v>
      </c>
      <c r="O231" s="361"/>
      <c r="P231" s="360">
        <v>0</v>
      </c>
      <c r="Q231" s="360">
        <v>0</v>
      </c>
      <c r="R231" s="360">
        <v>0</v>
      </c>
      <c r="S231" s="360">
        <v>0</v>
      </c>
      <c r="T231" s="360">
        <v>0</v>
      </c>
      <c r="U231" s="361">
        <v>0</v>
      </c>
      <c r="V231" s="361">
        <v>0</v>
      </c>
      <c r="W231" s="361">
        <v>0</v>
      </c>
      <c r="X231" s="361">
        <v>0</v>
      </c>
      <c r="Y231" s="369">
        <f t="shared" si="11"/>
        <v>0</v>
      </c>
      <c r="Z231" s="366"/>
      <c r="AA231" s="366"/>
      <c r="AB231" s="366"/>
      <c r="AC231" s="366"/>
      <c r="AD231" s="366"/>
      <c r="AE231" s="366"/>
      <c r="AF231" s="366"/>
      <c r="AG231" s="366"/>
      <c r="AH231" s="366"/>
      <c r="AI231" s="366"/>
      <c r="AJ231" s="366"/>
      <c r="AK231" s="366"/>
      <c r="AL231" s="366"/>
    </row>
    <row r="232" spans="1:38" s="364" customFormat="1" ht="12" customHeight="1">
      <c r="A232" s="374">
        <v>5140111202</v>
      </c>
      <c r="B232" s="365" t="s">
        <v>565</v>
      </c>
      <c r="C232" s="363">
        <f>SUMIF(Clasificación!C:C,'CA EF'!A232,Clasificación!G:G)</f>
        <v>12000</v>
      </c>
      <c r="D232" s="360">
        <v>0</v>
      </c>
      <c r="E232" s="360">
        <v>0</v>
      </c>
      <c r="F232" s="360">
        <v>0</v>
      </c>
      <c r="G232" s="360">
        <f t="shared" si="10"/>
        <v>12000</v>
      </c>
      <c r="H232" s="360">
        <v>0</v>
      </c>
      <c r="I232" s="360">
        <v>0</v>
      </c>
      <c r="J232" s="360">
        <v>0</v>
      </c>
      <c r="K232" s="360">
        <v>0</v>
      </c>
      <c r="L232" s="360">
        <v>0</v>
      </c>
      <c r="M232" s="360">
        <f t="shared" ref="M232:M233" si="14">-G232</f>
        <v>-12000</v>
      </c>
      <c r="N232" s="361">
        <v>0</v>
      </c>
      <c r="O232" s="361"/>
      <c r="P232" s="360">
        <v>0</v>
      </c>
      <c r="Q232" s="360">
        <v>0</v>
      </c>
      <c r="R232" s="360">
        <v>0</v>
      </c>
      <c r="S232" s="360">
        <v>0</v>
      </c>
      <c r="T232" s="360">
        <v>0</v>
      </c>
      <c r="U232" s="361">
        <v>0</v>
      </c>
      <c r="V232" s="361">
        <v>0</v>
      </c>
      <c r="W232" s="361">
        <v>0</v>
      </c>
      <c r="X232" s="361">
        <v>0</v>
      </c>
      <c r="Y232" s="369">
        <f t="shared" si="11"/>
        <v>0</v>
      </c>
      <c r="Z232" s="366"/>
      <c r="AA232" s="366"/>
      <c r="AB232" s="366"/>
      <c r="AC232" s="366"/>
      <c r="AD232" s="366"/>
      <c r="AE232" s="366"/>
      <c r="AF232" s="366"/>
      <c r="AG232" s="366"/>
      <c r="AH232" s="366"/>
      <c r="AI232" s="366"/>
      <c r="AJ232" s="366"/>
      <c r="AK232" s="366"/>
      <c r="AL232" s="366"/>
    </row>
    <row r="233" spans="1:38" s="364" customFormat="1" ht="12" customHeight="1">
      <c r="A233" s="374">
        <v>5140111203</v>
      </c>
      <c r="B233" s="365" t="s">
        <v>566</v>
      </c>
      <c r="C233" s="363">
        <f>SUMIF(Clasificación!C:C,'CA EF'!A233,Clasificación!G:G)</f>
        <v>30800</v>
      </c>
      <c r="D233" s="360">
        <v>0</v>
      </c>
      <c r="E233" s="360">
        <v>0</v>
      </c>
      <c r="F233" s="360">
        <v>0</v>
      </c>
      <c r="G233" s="360">
        <f t="shared" si="10"/>
        <v>30800</v>
      </c>
      <c r="H233" s="360">
        <v>0</v>
      </c>
      <c r="I233" s="360">
        <v>0</v>
      </c>
      <c r="J233" s="360">
        <v>0</v>
      </c>
      <c r="K233" s="360">
        <v>0</v>
      </c>
      <c r="L233" s="360">
        <v>0</v>
      </c>
      <c r="M233" s="360">
        <f t="shared" si="14"/>
        <v>-30800</v>
      </c>
      <c r="N233" s="361">
        <v>0</v>
      </c>
      <c r="O233" s="361"/>
      <c r="P233" s="360">
        <v>0</v>
      </c>
      <c r="Q233" s="360">
        <v>0</v>
      </c>
      <c r="R233" s="360">
        <v>0</v>
      </c>
      <c r="S233" s="360">
        <v>0</v>
      </c>
      <c r="T233" s="360">
        <v>0</v>
      </c>
      <c r="U233" s="361">
        <v>0</v>
      </c>
      <c r="V233" s="361">
        <v>0</v>
      </c>
      <c r="W233" s="361">
        <v>0</v>
      </c>
      <c r="X233" s="361">
        <v>0</v>
      </c>
      <c r="Y233" s="369">
        <f t="shared" si="11"/>
        <v>0</v>
      </c>
      <c r="Z233" s="366"/>
      <c r="AA233" s="366"/>
      <c r="AB233" s="366"/>
      <c r="AC233" s="366"/>
      <c r="AD233" s="366"/>
      <c r="AE233" s="366"/>
      <c r="AF233" s="366"/>
      <c r="AG233" s="366"/>
      <c r="AH233" s="366"/>
      <c r="AI233" s="366"/>
      <c r="AJ233" s="366"/>
      <c r="AK233" s="366"/>
      <c r="AL233" s="366"/>
    </row>
    <row r="234" spans="1:38" s="364" customFormat="1" ht="12" customHeight="1">
      <c r="A234" s="374">
        <v>51401113</v>
      </c>
      <c r="B234" s="365" t="s">
        <v>567</v>
      </c>
      <c r="C234" s="363">
        <f>SUMIF(Clasificación!C:C,'CA EF'!A234,Clasificación!G:G)</f>
        <v>0</v>
      </c>
      <c r="D234" s="360">
        <v>0</v>
      </c>
      <c r="E234" s="360">
        <v>0</v>
      </c>
      <c r="F234" s="360">
        <v>0</v>
      </c>
      <c r="G234" s="360">
        <f t="shared" si="10"/>
        <v>0</v>
      </c>
      <c r="H234" s="360">
        <v>0</v>
      </c>
      <c r="I234" s="360">
        <v>0</v>
      </c>
      <c r="J234" s="360">
        <v>0</v>
      </c>
      <c r="K234" s="360">
        <v>0</v>
      </c>
      <c r="L234" s="360">
        <v>0</v>
      </c>
      <c r="M234" s="360">
        <v>0</v>
      </c>
      <c r="N234" s="360">
        <v>0</v>
      </c>
      <c r="O234" s="360">
        <v>0</v>
      </c>
      <c r="P234" s="360">
        <v>0</v>
      </c>
      <c r="Q234" s="360">
        <v>0</v>
      </c>
      <c r="R234" s="360">
        <v>0</v>
      </c>
      <c r="S234" s="360">
        <v>0</v>
      </c>
      <c r="T234" s="360">
        <v>0</v>
      </c>
      <c r="U234" s="360">
        <v>0</v>
      </c>
      <c r="V234" s="360">
        <v>0</v>
      </c>
      <c r="W234" s="360">
        <v>0</v>
      </c>
      <c r="X234" s="360">
        <v>0</v>
      </c>
      <c r="Y234" s="369">
        <f t="shared" si="11"/>
        <v>0</v>
      </c>
      <c r="Z234" s="366"/>
      <c r="AA234" s="366"/>
      <c r="AB234" s="366"/>
      <c r="AC234" s="366"/>
      <c r="AD234" s="366"/>
      <c r="AE234" s="366"/>
      <c r="AF234" s="366"/>
      <c r="AG234" s="366"/>
      <c r="AH234" s="366"/>
      <c r="AI234" s="366"/>
      <c r="AJ234" s="366"/>
      <c r="AK234" s="366"/>
      <c r="AL234" s="366"/>
    </row>
    <row r="235" spans="1:38" s="364" customFormat="1" ht="12" customHeight="1">
      <c r="A235" s="374">
        <v>5140111301</v>
      </c>
      <c r="B235" s="365" t="s">
        <v>568</v>
      </c>
      <c r="C235" s="363">
        <f>SUMIF(Clasificación!C:C,'CA EF'!A235,Clasificación!G:G)</f>
        <v>2100021</v>
      </c>
      <c r="D235" s="360">
        <v>0</v>
      </c>
      <c r="E235" s="360">
        <v>0</v>
      </c>
      <c r="F235" s="360">
        <v>0</v>
      </c>
      <c r="G235" s="360">
        <f t="shared" si="10"/>
        <v>2100021</v>
      </c>
      <c r="H235" s="360">
        <v>0</v>
      </c>
      <c r="I235" s="360">
        <v>0</v>
      </c>
      <c r="J235" s="360">
        <v>0</v>
      </c>
      <c r="K235" s="360">
        <v>0</v>
      </c>
      <c r="L235" s="360">
        <v>0</v>
      </c>
      <c r="M235" s="360">
        <v>0</v>
      </c>
      <c r="N235" s="361">
        <v>0</v>
      </c>
      <c r="O235" s="361"/>
      <c r="P235" s="360">
        <v>0</v>
      </c>
      <c r="Q235" s="360">
        <v>0</v>
      </c>
      <c r="R235" s="360">
        <v>0</v>
      </c>
      <c r="S235" s="360">
        <v>0</v>
      </c>
      <c r="T235" s="360">
        <v>0</v>
      </c>
      <c r="U235" s="361">
        <v>0</v>
      </c>
      <c r="V235" s="361">
        <v>0</v>
      </c>
      <c r="W235" s="361">
        <v>0</v>
      </c>
      <c r="X235" s="361">
        <f>-G235</f>
        <v>-2100021</v>
      </c>
      <c r="Y235" s="369">
        <f t="shared" si="11"/>
        <v>0</v>
      </c>
      <c r="Z235" s="366"/>
      <c r="AA235" s="366"/>
      <c r="AB235" s="366"/>
      <c r="AC235" s="366"/>
      <c r="AD235" s="366"/>
      <c r="AE235" s="366"/>
      <c r="AF235" s="366"/>
      <c r="AG235" s="366"/>
      <c r="AH235" s="366"/>
      <c r="AI235" s="366"/>
      <c r="AJ235" s="366"/>
      <c r="AK235" s="366"/>
      <c r="AL235" s="366"/>
    </row>
    <row r="236" spans="1:38" s="364" customFormat="1" ht="12" customHeight="1">
      <c r="A236" s="374">
        <v>5140111302</v>
      </c>
      <c r="B236" s="365" t="s">
        <v>507</v>
      </c>
      <c r="C236" s="363">
        <f>SUMIF(Clasificación!C:C,'CA EF'!A236,Clasificación!G:G)</f>
        <v>7287719</v>
      </c>
      <c r="D236" s="360">
        <v>0</v>
      </c>
      <c r="E236" s="360">
        <v>0</v>
      </c>
      <c r="F236" s="360">
        <v>0</v>
      </c>
      <c r="G236" s="360">
        <f t="shared" si="10"/>
        <v>7287719</v>
      </c>
      <c r="H236" s="360">
        <v>0</v>
      </c>
      <c r="I236" s="360">
        <v>0</v>
      </c>
      <c r="J236" s="360">
        <v>0</v>
      </c>
      <c r="K236" s="360">
        <v>0</v>
      </c>
      <c r="L236" s="360">
        <v>0</v>
      </c>
      <c r="M236" s="360">
        <v>0</v>
      </c>
      <c r="N236" s="360">
        <v>0</v>
      </c>
      <c r="O236" s="360"/>
      <c r="P236" s="360">
        <v>0</v>
      </c>
      <c r="Q236" s="360">
        <v>0</v>
      </c>
      <c r="R236" s="360">
        <v>0</v>
      </c>
      <c r="S236" s="360">
        <v>0</v>
      </c>
      <c r="T236" s="360">
        <v>0</v>
      </c>
      <c r="U236" s="360">
        <v>0</v>
      </c>
      <c r="V236" s="360">
        <v>0</v>
      </c>
      <c r="W236" s="360">
        <v>0</v>
      </c>
      <c r="X236" s="361">
        <f>-G236</f>
        <v>-7287719</v>
      </c>
      <c r="Y236" s="369">
        <f t="shared" si="11"/>
        <v>0</v>
      </c>
      <c r="Z236" s="366"/>
      <c r="AA236" s="366"/>
      <c r="AB236" s="366"/>
      <c r="AC236" s="366"/>
      <c r="AD236" s="366"/>
      <c r="AE236" s="366"/>
      <c r="AF236" s="366"/>
      <c r="AG236" s="366"/>
      <c r="AH236" s="366"/>
      <c r="AI236" s="366"/>
      <c r="AJ236" s="366"/>
      <c r="AK236" s="366"/>
      <c r="AL236" s="366"/>
    </row>
    <row r="237" spans="1:38" s="364" customFormat="1" ht="12" customHeight="1">
      <c r="A237" s="374">
        <v>515</v>
      </c>
      <c r="B237" s="365" t="s">
        <v>569</v>
      </c>
      <c r="C237" s="363">
        <f>SUMIF(Clasificación!C:C,'CA EF'!A237,Clasificación!G:G)</f>
        <v>0</v>
      </c>
      <c r="D237" s="360">
        <v>0</v>
      </c>
      <c r="E237" s="360">
        <v>0</v>
      </c>
      <c r="F237" s="360">
        <v>0</v>
      </c>
      <c r="G237" s="360">
        <f t="shared" si="10"/>
        <v>0</v>
      </c>
      <c r="H237" s="360">
        <v>0</v>
      </c>
      <c r="I237" s="360">
        <v>0</v>
      </c>
      <c r="J237" s="360">
        <v>0</v>
      </c>
      <c r="K237" s="360">
        <v>0</v>
      </c>
      <c r="L237" s="360">
        <v>0</v>
      </c>
      <c r="M237" s="360">
        <v>0</v>
      </c>
      <c r="N237" s="360">
        <v>0</v>
      </c>
      <c r="O237" s="360">
        <v>0</v>
      </c>
      <c r="P237" s="360">
        <v>0</v>
      </c>
      <c r="Q237" s="360">
        <v>0</v>
      </c>
      <c r="R237" s="360">
        <v>0</v>
      </c>
      <c r="S237" s="360">
        <v>0</v>
      </c>
      <c r="T237" s="360">
        <v>0</v>
      </c>
      <c r="U237" s="360">
        <v>0</v>
      </c>
      <c r="V237" s="360">
        <v>0</v>
      </c>
      <c r="W237" s="360">
        <v>0</v>
      </c>
      <c r="X237" s="360">
        <v>0</v>
      </c>
      <c r="Y237" s="369">
        <f t="shared" si="11"/>
        <v>0</v>
      </c>
      <c r="Z237" s="366"/>
      <c r="AA237" s="366"/>
      <c r="AB237" s="366"/>
      <c r="AC237" s="366"/>
      <c r="AD237" s="366"/>
      <c r="AE237" s="366"/>
      <c r="AF237" s="366"/>
      <c r="AG237" s="366"/>
      <c r="AH237" s="366"/>
      <c r="AI237" s="366"/>
      <c r="AJ237" s="366"/>
      <c r="AK237" s="366"/>
      <c r="AL237" s="366"/>
    </row>
    <row r="238" spans="1:38" s="364" customFormat="1" ht="12" customHeight="1">
      <c r="A238" s="374">
        <v>51501</v>
      </c>
      <c r="B238" s="365" t="s">
        <v>570</v>
      </c>
      <c r="C238" s="363">
        <f>SUMIF(Clasificación!C:C,'CA EF'!A238,Clasificación!G:G)</f>
        <v>0</v>
      </c>
      <c r="D238" s="360">
        <v>0</v>
      </c>
      <c r="E238" s="360">
        <v>0</v>
      </c>
      <c r="F238" s="360">
        <v>0</v>
      </c>
      <c r="G238" s="360">
        <f t="shared" si="10"/>
        <v>0</v>
      </c>
      <c r="H238" s="360">
        <v>0</v>
      </c>
      <c r="I238" s="360">
        <v>0</v>
      </c>
      <c r="J238" s="360">
        <v>0</v>
      </c>
      <c r="K238" s="360">
        <v>0</v>
      </c>
      <c r="L238" s="360">
        <v>0</v>
      </c>
      <c r="M238" s="360">
        <v>0</v>
      </c>
      <c r="N238" s="360">
        <v>0</v>
      </c>
      <c r="O238" s="360">
        <v>0</v>
      </c>
      <c r="P238" s="360">
        <v>0</v>
      </c>
      <c r="Q238" s="360">
        <v>0</v>
      </c>
      <c r="R238" s="360">
        <v>0</v>
      </c>
      <c r="S238" s="360">
        <v>0</v>
      </c>
      <c r="T238" s="360">
        <v>0</v>
      </c>
      <c r="U238" s="360">
        <v>0</v>
      </c>
      <c r="V238" s="360">
        <v>0</v>
      </c>
      <c r="W238" s="360">
        <v>0</v>
      </c>
      <c r="X238" s="360">
        <v>0</v>
      </c>
      <c r="Y238" s="369">
        <f t="shared" si="11"/>
        <v>0</v>
      </c>
      <c r="Z238" s="366"/>
      <c r="AA238" s="366"/>
      <c r="AB238" s="366"/>
      <c r="AC238" s="366"/>
      <c r="AD238" s="366"/>
      <c r="AE238" s="366"/>
      <c r="AF238" s="366"/>
      <c r="AG238" s="366"/>
      <c r="AH238" s="366"/>
      <c r="AI238" s="366"/>
      <c r="AJ238" s="366"/>
      <c r="AK238" s="366"/>
      <c r="AL238" s="366"/>
    </row>
    <row r="239" spans="1:38" s="364" customFormat="1" ht="12" customHeight="1">
      <c r="A239" s="374">
        <v>515011</v>
      </c>
      <c r="B239" s="365" t="s">
        <v>570</v>
      </c>
      <c r="C239" s="363">
        <f>SUMIF(Clasificación!C:C,'CA EF'!A239,Clasificación!G:G)</f>
        <v>0</v>
      </c>
      <c r="D239" s="360">
        <v>0</v>
      </c>
      <c r="E239" s="360">
        <v>0</v>
      </c>
      <c r="F239" s="360">
        <v>0</v>
      </c>
      <c r="G239" s="360">
        <f t="shared" si="10"/>
        <v>0</v>
      </c>
      <c r="H239" s="360">
        <v>0</v>
      </c>
      <c r="I239" s="360">
        <v>0</v>
      </c>
      <c r="J239" s="360">
        <v>0</v>
      </c>
      <c r="K239" s="360">
        <v>0</v>
      </c>
      <c r="L239" s="360">
        <v>0</v>
      </c>
      <c r="M239" s="360">
        <v>0</v>
      </c>
      <c r="N239" s="360">
        <v>0</v>
      </c>
      <c r="O239" s="360">
        <v>0</v>
      </c>
      <c r="P239" s="360">
        <v>0</v>
      </c>
      <c r="Q239" s="360">
        <v>0</v>
      </c>
      <c r="R239" s="360">
        <v>0</v>
      </c>
      <c r="S239" s="360">
        <v>0</v>
      </c>
      <c r="T239" s="360">
        <v>0</v>
      </c>
      <c r="U239" s="360">
        <v>0</v>
      </c>
      <c r="V239" s="360">
        <v>0</v>
      </c>
      <c r="W239" s="360">
        <v>0</v>
      </c>
      <c r="X239" s="360">
        <v>0</v>
      </c>
      <c r="Y239" s="369">
        <f t="shared" si="11"/>
        <v>0</v>
      </c>
      <c r="Z239" s="366"/>
      <c r="AA239" s="366"/>
      <c r="AB239" s="366"/>
      <c r="AC239" s="366"/>
      <c r="AD239" s="366"/>
      <c r="AE239" s="366"/>
      <c r="AF239" s="366"/>
      <c r="AG239" s="366"/>
      <c r="AH239" s="366"/>
      <c r="AI239" s="366"/>
      <c r="AJ239" s="366"/>
      <c r="AK239" s="366"/>
      <c r="AL239" s="366"/>
    </row>
    <row r="240" spans="1:38" s="364" customFormat="1" ht="12" customHeight="1">
      <c r="A240" s="374">
        <v>5150111</v>
      </c>
      <c r="B240" s="365" t="s">
        <v>570</v>
      </c>
      <c r="C240" s="363">
        <f>SUMIF(Clasificación!C:C,'CA EF'!A240,Clasificación!G:G)</f>
        <v>0</v>
      </c>
      <c r="D240" s="360">
        <v>0</v>
      </c>
      <c r="E240" s="360">
        <v>0</v>
      </c>
      <c r="F240" s="360">
        <v>0</v>
      </c>
      <c r="G240" s="360">
        <f t="shared" si="10"/>
        <v>0</v>
      </c>
      <c r="H240" s="360">
        <v>0</v>
      </c>
      <c r="I240" s="360">
        <v>0</v>
      </c>
      <c r="J240" s="360">
        <v>0</v>
      </c>
      <c r="K240" s="360">
        <v>0</v>
      </c>
      <c r="L240" s="360">
        <v>0</v>
      </c>
      <c r="M240" s="360">
        <v>0</v>
      </c>
      <c r="N240" s="360">
        <v>0</v>
      </c>
      <c r="O240" s="360">
        <v>0</v>
      </c>
      <c r="P240" s="360">
        <v>0</v>
      </c>
      <c r="Q240" s="360">
        <v>0</v>
      </c>
      <c r="R240" s="360">
        <v>0</v>
      </c>
      <c r="S240" s="360">
        <v>0</v>
      </c>
      <c r="T240" s="360">
        <v>0</v>
      </c>
      <c r="U240" s="360">
        <v>0</v>
      </c>
      <c r="V240" s="360">
        <v>0</v>
      </c>
      <c r="W240" s="360">
        <v>0</v>
      </c>
      <c r="X240" s="360">
        <v>0</v>
      </c>
      <c r="Y240" s="369">
        <f t="shared" si="11"/>
        <v>0</v>
      </c>
      <c r="Z240" s="366"/>
      <c r="AA240" s="366"/>
      <c r="AB240" s="366"/>
      <c r="AC240" s="366"/>
      <c r="AD240" s="366"/>
      <c r="AE240" s="366"/>
      <c r="AF240" s="366"/>
      <c r="AG240" s="366"/>
      <c r="AH240" s="366"/>
      <c r="AI240" s="366"/>
      <c r="AJ240" s="366"/>
      <c r="AK240" s="366"/>
      <c r="AL240" s="366"/>
    </row>
    <row r="241" spans="1:38" s="364" customFormat="1" ht="12" customHeight="1">
      <c r="A241" s="374">
        <v>51501111</v>
      </c>
      <c r="B241" s="365" t="s">
        <v>152</v>
      </c>
      <c r="C241" s="363">
        <f>SUMIF(Clasificación!C:C,'CA EF'!A241,Clasificación!G:G)</f>
        <v>0</v>
      </c>
      <c r="D241" s="360">
        <v>0</v>
      </c>
      <c r="E241" s="360">
        <v>0</v>
      </c>
      <c r="F241" s="360">
        <v>0</v>
      </c>
      <c r="G241" s="360">
        <f t="shared" si="10"/>
        <v>0</v>
      </c>
      <c r="H241" s="360">
        <v>0</v>
      </c>
      <c r="I241" s="360">
        <v>0</v>
      </c>
      <c r="J241" s="360">
        <v>0</v>
      </c>
      <c r="K241" s="360">
        <v>0</v>
      </c>
      <c r="L241" s="360">
        <v>0</v>
      </c>
      <c r="M241" s="360">
        <v>0</v>
      </c>
      <c r="N241" s="360">
        <v>0</v>
      </c>
      <c r="O241" s="360">
        <v>0</v>
      </c>
      <c r="P241" s="360">
        <v>0</v>
      </c>
      <c r="Q241" s="360">
        <v>0</v>
      </c>
      <c r="R241" s="360">
        <v>0</v>
      </c>
      <c r="S241" s="360">
        <v>0</v>
      </c>
      <c r="T241" s="360">
        <v>0</v>
      </c>
      <c r="U241" s="360">
        <v>0</v>
      </c>
      <c r="V241" s="360">
        <v>0</v>
      </c>
      <c r="W241" s="360">
        <v>0</v>
      </c>
      <c r="X241" s="360">
        <v>0</v>
      </c>
      <c r="Y241" s="369">
        <f t="shared" si="11"/>
        <v>0</v>
      </c>
      <c r="Z241" s="366"/>
      <c r="AA241" s="366"/>
      <c r="AB241" s="366"/>
      <c r="AC241" s="366"/>
      <c r="AD241" s="366"/>
      <c r="AE241" s="366"/>
      <c r="AF241" s="366"/>
      <c r="AG241" s="366"/>
      <c r="AH241" s="366"/>
      <c r="AI241" s="366"/>
      <c r="AJ241" s="366"/>
      <c r="AK241" s="366"/>
      <c r="AL241" s="366"/>
    </row>
    <row r="242" spans="1:38" s="364" customFormat="1" ht="12" customHeight="1">
      <c r="A242" s="374">
        <v>5150111102</v>
      </c>
      <c r="B242" s="365" t="s">
        <v>571</v>
      </c>
      <c r="C242" s="363">
        <f>SUMIF(Clasificación!C:C,'CA EF'!A242,Clasificación!G:G)</f>
        <v>23199052</v>
      </c>
      <c r="D242" s="360">
        <v>0</v>
      </c>
      <c r="E242" s="360">
        <v>0</v>
      </c>
      <c r="F242" s="360">
        <v>0</v>
      </c>
      <c r="G242" s="360">
        <f t="shared" si="10"/>
        <v>23199052</v>
      </c>
      <c r="H242" s="361">
        <v>0</v>
      </c>
      <c r="I242" s="361">
        <v>0</v>
      </c>
      <c r="J242" s="361">
        <v>0</v>
      </c>
      <c r="K242" s="361">
        <v>0</v>
      </c>
      <c r="L242" s="361">
        <v>0</v>
      </c>
      <c r="M242" s="361">
        <f>-C242</f>
        <v>-23199052</v>
      </c>
      <c r="N242" s="361">
        <v>0</v>
      </c>
      <c r="O242" s="361"/>
      <c r="P242" s="360">
        <v>0</v>
      </c>
      <c r="Q242" s="360">
        <v>0</v>
      </c>
      <c r="R242" s="360">
        <v>0</v>
      </c>
      <c r="S242" s="360">
        <v>0</v>
      </c>
      <c r="T242" s="360">
        <v>0</v>
      </c>
      <c r="U242" s="361">
        <v>0</v>
      </c>
      <c r="V242" s="361">
        <v>0</v>
      </c>
      <c r="W242" s="361">
        <v>0</v>
      </c>
      <c r="X242" s="361">
        <v>0</v>
      </c>
      <c r="Y242" s="369">
        <f t="shared" si="11"/>
        <v>0</v>
      </c>
      <c r="Z242" s="366"/>
      <c r="AA242" s="366"/>
      <c r="AB242" s="366"/>
      <c r="AC242" s="366"/>
      <c r="AD242" s="366"/>
      <c r="AE242" s="366"/>
      <c r="AF242" s="366"/>
      <c r="AG242" s="366"/>
      <c r="AH242" s="366"/>
      <c r="AI242" s="366"/>
      <c r="AJ242" s="366"/>
      <c r="AK242" s="366"/>
      <c r="AL242" s="366"/>
    </row>
    <row r="243" spans="1:38" s="364" customFormat="1" ht="12" customHeight="1">
      <c r="A243" s="374">
        <v>51501112</v>
      </c>
      <c r="B243" s="365" t="s">
        <v>572</v>
      </c>
      <c r="C243" s="363">
        <f>SUMIF(Clasificación!C:C,'CA EF'!A243,Clasificación!G:G)</f>
        <v>0</v>
      </c>
      <c r="D243" s="360">
        <v>0</v>
      </c>
      <c r="E243" s="360">
        <v>0</v>
      </c>
      <c r="F243" s="360">
        <v>0</v>
      </c>
      <c r="G243" s="360">
        <f t="shared" si="10"/>
        <v>0</v>
      </c>
      <c r="H243" s="360">
        <v>0</v>
      </c>
      <c r="I243" s="360">
        <v>0</v>
      </c>
      <c r="J243" s="360">
        <v>0</v>
      </c>
      <c r="K243" s="360">
        <v>0</v>
      </c>
      <c r="L243" s="360">
        <v>0</v>
      </c>
      <c r="M243" s="360">
        <v>0</v>
      </c>
      <c r="N243" s="360">
        <v>0</v>
      </c>
      <c r="O243" s="360">
        <v>0</v>
      </c>
      <c r="P243" s="360">
        <v>0</v>
      </c>
      <c r="Q243" s="360">
        <v>0</v>
      </c>
      <c r="R243" s="360">
        <v>0</v>
      </c>
      <c r="S243" s="360">
        <v>0</v>
      </c>
      <c r="T243" s="360">
        <v>0</v>
      </c>
      <c r="U243" s="360">
        <v>0</v>
      </c>
      <c r="V243" s="360">
        <v>0</v>
      </c>
      <c r="W243" s="360">
        <v>0</v>
      </c>
      <c r="X243" s="360">
        <v>0</v>
      </c>
      <c r="Y243" s="369">
        <f t="shared" si="11"/>
        <v>0</v>
      </c>
      <c r="Z243" s="366"/>
      <c r="AA243" s="366"/>
      <c r="AB243" s="366"/>
      <c r="AC243" s="366"/>
      <c r="AD243" s="366"/>
      <c r="AE243" s="366"/>
      <c r="AF243" s="366"/>
      <c r="AG243" s="366"/>
      <c r="AH243" s="366"/>
      <c r="AI243" s="366"/>
      <c r="AJ243" s="366"/>
      <c r="AK243" s="366"/>
      <c r="AL243" s="366"/>
    </row>
    <row r="244" spans="1:38" s="364" customFormat="1" ht="12" customHeight="1">
      <c r="A244" s="374">
        <v>5150111201</v>
      </c>
      <c r="B244" s="365" t="s">
        <v>573</v>
      </c>
      <c r="C244" s="363">
        <f>SUMIF(Clasificación!C:C,'CA EF'!A244,Clasificación!G:G)</f>
        <v>854800</v>
      </c>
      <c r="D244" s="360">
        <v>0</v>
      </c>
      <c r="E244" s="360">
        <v>0</v>
      </c>
      <c r="F244" s="360">
        <v>0</v>
      </c>
      <c r="G244" s="360">
        <f t="shared" si="10"/>
        <v>854800</v>
      </c>
      <c r="H244" s="361">
        <v>0</v>
      </c>
      <c r="I244" s="361">
        <v>0</v>
      </c>
      <c r="J244" s="361">
        <v>0</v>
      </c>
      <c r="K244" s="361">
        <v>0</v>
      </c>
      <c r="L244" s="361">
        <v>0</v>
      </c>
      <c r="M244" s="361">
        <f t="shared" ref="M244:M248" si="15">-C244</f>
        <v>-854800</v>
      </c>
      <c r="N244" s="361">
        <v>0</v>
      </c>
      <c r="O244" s="361"/>
      <c r="P244" s="360">
        <v>0</v>
      </c>
      <c r="Q244" s="360">
        <v>0</v>
      </c>
      <c r="R244" s="360">
        <v>0</v>
      </c>
      <c r="S244" s="360">
        <v>0</v>
      </c>
      <c r="T244" s="360">
        <v>0</v>
      </c>
      <c r="U244" s="361">
        <v>0</v>
      </c>
      <c r="V244" s="361">
        <v>0</v>
      </c>
      <c r="W244" s="361">
        <v>0</v>
      </c>
      <c r="X244" s="361">
        <v>0</v>
      </c>
      <c r="Y244" s="369">
        <f t="shared" si="11"/>
        <v>0</v>
      </c>
      <c r="Z244" s="366"/>
      <c r="AA244" s="366"/>
      <c r="AB244" s="366"/>
      <c r="AC244" s="366"/>
      <c r="AD244" s="366"/>
      <c r="AE244" s="366"/>
      <c r="AF244" s="366"/>
      <c r="AG244" s="366"/>
      <c r="AH244" s="366"/>
      <c r="AI244" s="366"/>
      <c r="AJ244" s="366"/>
      <c r="AK244" s="366"/>
      <c r="AL244" s="366"/>
    </row>
    <row r="245" spans="1:38" s="364" customFormat="1" ht="12" customHeight="1">
      <c r="A245" s="374">
        <v>5150111203</v>
      </c>
      <c r="B245" s="365" t="s">
        <v>574</v>
      </c>
      <c r="C245" s="363">
        <f>SUMIF(Clasificación!C:C,'CA EF'!A245,Clasificación!G:G)</f>
        <v>8663477</v>
      </c>
      <c r="D245" s="360">
        <v>0</v>
      </c>
      <c r="E245" s="360">
        <v>0</v>
      </c>
      <c r="F245" s="360">
        <v>0</v>
      </c>
      <c r="G245" s="360">
        <f t="shared" si="10"/>
        <v>8663477</v>
      </c>
      <c r="H245" s="361">
        <v>0</v>
      </c>
      <c r="I245" s="361">
        <v>0</v>
      </c>
      <c r="J245" s="361">
        <v>0</v>
      </c>
      <c r="K245" s="361">
        <v>0</v>
      </c>
      <c r="L245" s="361">
        <v>0</v>
      </c>
      <c r="M245" s="361">
        <f t="shared" si="15"/>
        <v>-8663477</v>
      </c>
      <c r="N245" s="361">
        <v>0</v>
      </c>
      <c r="O245" s="361"/>
      <c r="P245" s="360">
        <v>0</v>
      </c>
      <c r="Q245" s="360">
        <v>0</v>
      </c>
      <c r="R245" s="360">
        <v>0</v>
      </c>
      <c r="S245" s="360">
        <v>0</v>
      </c>
      <c r="T245" s="360">
        <v>0</v>
      </c>
      <c r="U245" s="361">
        <v>0</v>
      </c>
      <c r="V245" s="361">
        <v>0</v>
      </c>
      <c r="W245" s="361">
        <v>0</v>
      </c>
      <c r="X245" s="361">
        <v>0</v>
      </c>
      <c r="Y245" s="369">
        <f t="shared" si="11"/>
        <v>0</v>
      </c>
      <c r="Z245" s="366"/>
      <c r="AA245" s="366"/>
      <c r="AB245" s="366"/>
      <c r="AC245" s="366"/>
      <c r="AD245" s="366"/>
      <c r="AE245" s="366"/>
      <c r="AF245" s="366"/>
      <c r="AG245" s="366"/>
      <c r="AH245" s="366"/>
      <c r="AI245" s="366"/>
      <c r="AJ245" s="366"/>
      <c r="AK245" s="366"/>
      <c r="AL245" s="366"/>
    </row>
    <row r="246" spans="1:38" s="364" customFormat="1" ht="12" customHeight="1">
      <c r="A246" s="374">
        <v>5150111204</v>
      </c>
      <c r="B246" s="365" t="s">
        <v>575</v>
      </c>
      <c r="C246" s="363">
        <f>SUMIF(Clasificación!C:C,'CA EF'!A246,Clasificación!G:G)</f>
        <v>19048</v>
      </c>
      <c r="D246" s="360">
        <v>0</v>
      </c>
      <c r="E246" s="360">
        <v>0</v>
      </c>
      <c r="F246" s="360">
        <v>0</v>
      </c>
      <c r="G246" s="360">
        <f t="shared" si="10"/>
        <v>19048</v>
      </c>
      <c r="H246" s="361">
        <v>0</v>
      </c>
      <c r="I246" s="361">
        <v>0</v>
      </c>
      <c r="J246" s="361">
        <v>0</v>
      </c>
      <c r="K246" s="361">
        <v>0</v>
      </c>
      <c r="L246" s="361">
        <v>0</v>
      </c>
      <c r="M246" s="361">
        <f t="shared" si="15"/>
        <v>-19048</v>
      </c>
      <c r="N246" s="361">
        <v>0</v>
      </c>
      <c r="O246" s="361"/>
      <c r="P246" s="360">
        <v>0</v>
      </c>
      <c r="Q246" s="360">
        <v>0</v>
      </c>
      <c r="R246" s="360">
        <v>0</v>
      </c>
      <c r="S246" s="360">
        <v>0</v>
      </c>
      <c r="T246" s="360">
        <v>0</v>
      </c>
      <c r="U246" s="361">
        <v>0</v>
      </c>
      <c r="V246" s="361">
        <v>0</v>
      </c>
      <c r="W246" s="361">
        <v>0</v>
      </c>
      <c r="X246" s="361">
        <v>0</v>
      </c>
      <c r="Y246" s="369">
        <f t="shared" si="11"/>
        <v>0</v>
      </c>
      <c r="Z246" s="366"/>
      <c r="AA246" s="366"/>
      <c r="AB246" s="366"/>
      <c r="AC246" s="366"/>
      <c r="AD246" s="366"/>
      <c r="AE246" s="366"/>
      <c r="AF246" s="366"/>
      <c r="AG246" s="366"/>
      <c r="AH246" s="366"/>
      <c r="AI246" s="366"/>
      <c r="AJ246" s="366"/>
      <c r="AK246" s="366"/>
      <c r="AL246" s="366"/>
    </row>
    <row r="247" spans="1:38" s="364" customFormat="1" ht="12" customHeight="1">
      <c r="A247" s="374">
        <v>51501113</v>
      </c>
      <c r="B247" s="365" t="s">
        <v>364</v>
      </c>
      <c r="C247" s="363">
        <f>SUMIF(Clasificación!C:C,'CA EF'!A247,Clasificación!G:G)</f>
        <v>0</v>
      </c>
      <c r="D247" s="360">
        <v>0</v>
      </c>
      <c r="E247" s="360">
        <v>0</v>
      </c>
      <c r="F247" s="360">
        <v>0</v>
      </c>
      <c r="G247" s="360">
        <f t="shared" si="10"/>
        <v>0</v>
      </c>
      <c r="H247" s="360">
        <v>0</v>
      </c>
      <c r="I247" s="360">
        <v>0</v>
      </c>
      <c r="J247" s="360">
        <v>0</v>
      </c>
      <c r="K247" s="360">
        <v>0</v>
      </c>
      <c r="L247" s="360">
        <v>0</v>
      </c>
      <c r="M247" s="360">
        <v>0</v>
      </c>
      <c r="N247" s="360">
        <v>0</v>
      </c>
      <c r="O247" s="360">
        <v>0</v>
      </c>
      <c r="P247" s="360">
        <v>0</v>
      </c>
      <c r="Q247" s="360">
        <v>0</v>
      </c>
      <c r="R247" s="360">
        <v>0</v>
      </c>
      <c r="S247" s="360">
        <v>0</v>
      </c>
      <c r="T247" s="360">
        <v>0</v>
      </c>
      <c r="U247" s="360">
        <v>0</v>
      </c>
      <c r="V247" s="360">
        <v>0</v>
      </c>
      <c r="W247" s="360">
        <v>0</v>
      </c>
      <c r="X247" s="360">
        <v>0</v>
      </c>
      <c r="Y247" s="369">
        <f t="shared" si="11"/>
        <v>0</v>
      </c>
      <c r="Z247" s="366"/>
      <c r="AA247" s="366"/>
      <c r="AB247" s="366"/>
      <c r="AC247" s="366"/>
      <c r="AD247" s="366"/>
      <c r="AE247" s="366"/>
      <c r="AF247" s="366"/>
      <c r="AG247" s="366"/>
      <c r="AH247" s="366"/>
      <c r="AI247" s="366"/>
      <c r="AJ247" s="366"/>
      <c r="AK247" s="366"/>
      <c r="AL247" s="366"/>
    </row>
    <row r="248" spans="1:38" s="364" customFormat="1" ht="12" customHeight="1">
      <c r="A248" s="374">
        <v>5150411103</v>
      </c>
      <c r="B248" s="365" t="s">
        <v>576</v>
      </c>
      <c r="C248" s="363">
        <f>SUMIF(Clasificación!C:C,'CA EF'!A248,Clasificación!G:G)</f>
        <v>400000</v>
      </c>
      <c r="D248" s="360">
        <v>0</v>
      </c>
      <c r="E248" s="360">
        <v>0</v>
      </c>
      <c r="F248" s="360">
        <v>0</v>
      </c>
      <c r="G248" s="360">
        <f t="shared" si="10"/>
        <v>400000</v>
      </c>
      <c r="H248" s="360">
        <v>0</v>
      </c>
      <c r="I248" s="360">
        <v>0</v>
      </c>
      <c r="J248" s="360">
        <v>0</v>
      </c>
      <c r="K248" s="360">
        <v>0</v>
      </c>
      <c r="L248" s="360">
        <v>0</v>
      </c>
      <c r="M248" s="361">
        <f t="shared" si="15"/>
        <v>-400000</v>
      </c>
      <c r="N248" s="360">
        <v>0</v>
      </c>
      <c r="O248" s="360"/>
      <c r="P248" s="360">
        <v>0</v>
      </c>
      <c r="Q248" s="360">
        <v>0</v>
      </c>
      <c r="R248" s="360">
        <v>0</v>
      </c>
      <c r="S248" s="360">
        <v>0</v>
      </c>
      <c r="T248" s="360">
        <v>0</v>
      </c>
      <c r="U248" s="360">
        <v>0</v>
      </c>
      <c r="V248" s="360">
        <v>0</v>
      </c>
      <c r="W248" s="360">
        <v>0</v>
      </c>
      <c r="X248" s="360">
        <v>0</v>
      </c>
      <c r="Y248" s="369">
        <f t="shared" si="11"/>
        <v>0</v>
      </c>
      <c r="Z248" s="366"/>
      <c r="AA248" s="366"/>
      <c r="AB248" s="366"/>
      <c r="AC248" s="366"/>
      <c r="AD248" s="366"/>
      <c r="AE248" s="366"/>
      <c r="AF248" s="366"/>
      <c r="AG248" s="366"/>
      <c r="AH248" s="366"/>
      <c r="AI248" s="366"/>
      <c r="AJ248" s="366"/>
      <c r="AK248" s="366"/>
      <c r="AL248" s="366"/>
    </row>
    <row r="249" spans="1:38" s="364" customFormat="1" ht="12" customHeight="1">
      <c r="A249" s="374">
        <v>52</v>
      </c>
      <c r="B249" s="365" t="s">
        <v>577</v>
      </c>
      <c r="C249" s="363">
        <f>SUMIF(Clasificación!C:C,'CA EF'!A249,Clasificación!G:G)</f>
        <v>0</v>
      </c>
      <c r="D249" s="360">
        <v>0</v>
      </c>
      <c r="E249" s="360">
        <v>0</v>
      </c>
      <c r="F249" s="360">
        <v>0</v>
      </c>
      <c r="G249" s="360">
        <f t="shared" si="10"/>
        <v>0</v>
      </c>
      <c r="H249" s="360">
        <v>0</v>
      </c>
      <c r="I249" s="360">
        <v>0</v>
      </c>
      <c r="J249" s="360">
        <v>0</v>
      </c>
      <c r="K249" s="360">
        <v>0</v>
      </c>
      <c r="L249" s="360">
        <v>0</v>
      </c>
      <c r="M249" s="360">
        <v>0</v>
      </c>
      <c r="N249" s="360">
        <v>0</v>
      </c>
      <c r="O249" s="360">
        <v>0</v>
      </c>
      <c r="P249" s="360">
        <v>0</v>
      </c>
      <c r="Q249" s="360">
        <v>0</v>
      </c>
      <c r="R249" s="360">
        <v>0</v>
      </c>
      <c r="S249" s="360">
        <v>0</v>
      </c>
      <c r="T249" s="360">
        <v>0</v>
      </c>
      <c r="U249" s="360">
        <v>0</v>
      </c>
      <c r="V249" s="360">
        <v>0</v>
      </c>
      <c r="W249" s="360">
        <v>0</v>
      </c>
      <c r="X249" s="360">
        <v>0</v>
      </c>
      <c r="Y249" s="369">
        <f t="shared" si="11"/>
        <v>0</v>
      </c>
      <c r="Z249" s="366"/>
      <c r="AA249" s="366"/>
      <c r="AB249" s="366"/>
      <c r="AC249" s="366"/>
      <c r="AD249" s="366"/>
      <c r="AE249" s="366"/>
      <c r="AF249" s="366"/>
      <c r="AG249" s="366"/>
      <c r="AH249" s="366"/>
      <c r="AI249" s="366"/>
      <c r="AJ249" s="366"/>
      <c r="AK249" s="366"/>
      <c r="AL249" s="366"/>
    </row>
    <row r="250" spans="1:38" s="364" customFormat="1" ht="12" customHeight="1">
      <c r="A250" s="374">
        <v>521</v>
      </c>
      <c r="B250" s="365" t="s">
        <v>577</v>
      </c>
      <c r="C250" s="363">
        <f>SUMIF(Clasificación!C:C,'CA EF'!A250,Clasificación!G:G)</f>
        <v>0</v>
      </c>
      <c r="D250" s="360">
        <v>0</v>
      </c>
      <c r="E250" s="360">
        <v>0</v>
      </c>
      <c r="F250" s="360">
        <v>0</v>
      </c>
      <c r="G250" s="360">
        <f t="shared" si="10"/>
        <v>0</v>
      </c>
      <c r="H250" s="360">
        <v>0</v>
      </c>
      <c r="I250" s="360">
        <v>0</v>
      </c>
      <c r="J250" s="360">
        <v>0</v>
      </c>
      <c r="K250" s="360">
        <v>0</v>
      </c>
      <c r="L250" s="360">
        <v>0</v>
      </c>
      <c r="M250" s="360">
        <v>0</v>
      </c>
      <c r="N250" s="360">
        <v>0</v>
      </c>
      <c r="O250" s="360">
        <v>0</v>
      </c>
      <c r="P250" s="360">
        <v>0</v>
      </c>
      <c r="Q250" s="360">
        <v>0</v>
      </c>
      <c r="R250" s="360">
        <v>0</v>
      </c>
      <c r="S250" s="360">
        <v>0</v>
      </c>
      <c r="T250" s="360">
        <v>0</v>
      </c>
      <c r="U250" s="360">
        <v>0</v>
      </c>
      <c r="V250" s="360">
        <v>0</v>
      </c>
      <c r="W250" s="360">
        <v>0</v>
      </c>
      <c r="X250" s="360">
        <v>0</v>
      </c>
      <c r="Y250" s="369">
        <f t="shared" si="11"/>
        <v>0</v>
      </c>
      <c r="Z250" s="366"/>
      <c r="AA250" s="366"/>
      <c r="AB250" s="366"/>
      <c r="AC250" s="366"/>
      <c r="AD250" s="366"/>
      <c r="AE250" s="366"/>
      <c r="AF250" s="366"/>
      <c r="AG250" s="366"/>
      <c r="AH250" s="366"/>
      <c r="AI250" s="366"/>
      <c r="AJ250" s="366"/>
      <c r="AK250" s="366"/>
      <c r="AL250" s="366"/>
    </row>
    <row r="251" spans="1:38" s="364" customFormat="1" ht="12" customHeight="1">
      <c r="A251" s="374">
        <v>52101</v>
      </c>
      <c r="B251" s="368" t="s">
        <v>577</v>
      </c>
      <c r="C251" s="363">
        <f>SUMIF(Clasificación!C:C,'CA EF'!A251,Clasificación!G:G)</f>
        <v>0</v>
      </c>
      <c r="D251" s="360">
        <v>0</v>
      </c>
      <c r="E251" s="360">
        <v>0</v>
      </c>
      <c r="F251" s="360">
        <v>0</v>
      </c>
      <c r="G251" s="360">
        <f t="shared" si="10"/>
        <v>0</v>
      </c>
      <c r="H251" s="360">
        <v>0</v>
      </c>
      <c r="I251" s="360">
        <v>0</v>
      </c>
      <c r="J251" s="360">
        <v>0</v>
      </c>
      <c r="K251" s="360">
        <v>0</v>
      </c>
      <c r="L251" s="360">
        <v>0</v>
      </c>
      <c r="M251" s="360">
        <v>0</v>
      </c>
      <c r="N251" s="360">
        <v>0</v>
      </c>
      <c r="O251" s="360">
        <v>0</v>
      </c>
      <c r="P251" s="360">
        <v>0</v>
      </c>
      <c r="Q251" s="360">
        <v>0</v>
      </c>
      <c r="R251" s="360">
        <v>0</v>
      </c>
      <c r="S251" s="360">
        <v>0</v>
      </c>
      <c r="T251" s="360">
        <v>0</v>
      </c>
      <c r="U251" s="360">
        <v>0</v>
      </c>
      <c r="V251" s="360">
        <v>0</v>
      </c>
      <c r="W251" s="360">
        <v>0</v>
      </c>
      <c r="X251" s="360">
        <v>0</v>
      </c>
      <c r="Y251" s="369">
        <f t="shared" si="11"/>
        <v>0</v>
      </c>
      <c r="Z251" s="366"/>
      <c r="AA251" s="366"/>
      <c r="AB251" s="366"/>
      <c r="AC251" s="366"/>
      <c r="AD251" s="366"/>
      <c r="AE251" s="366"/>
      <c r="AF251" s="366"/>
      <c r="AG251" s="366"/>
      <c r="AH251" s="366"/>
      <c r="AI251" s="366"/>
      <c r="AJ251" s="366"/>
      <c r="AK251" s="366"/>
      <c r="AL251" s="366"/>
    </row>
    <row r="252" spans="1:38" s="364" customFormat="1" ht="12" customHeight="1">
      <c r="A252" s="374">
        <v>521011</v>
      </c>
      <c r="B252" s="368" t="s">
        <v>577</v>
      </c>
      <c r="C252" s="363">
        <f>SUMIF(Clasificación!C:C,'CA EF'!A252,Clasificación!G:G)</f>
        <v>0</v>
      </c>
      <c r="D252" s="360">
        <v>0</v>
      </c>
      <c r="E252" s="360">
        <v>0</v>
      </c>
      <c r="F252" s="360">
        <v>0</v>
      </c>
      <c r="G252" s="360">
        <f t="shared" si="10"/>
        <v>0</v>
      </c>
      <c r="H252" s="360">
        <v>0</v>
      </c>
      <c r="I252" s="360">
        <v>0</v>
      </c>
      <c r="J252" s="360">
        <v>0</v>
      </c>
      <c r="K252" s="360">
        <v>0</v>
      </c>
      <c r="L252" s="360">
        <v>0</v>
      </c>
      <c r="M252" s="360">
        <v>0</v>
      </c>
      <c r="N252" s="360">
        <v>0</v>
      </c>
      <c r="O252" s="360">
        <v>0</v>
      </c>
      <c r="P252" s="360">
        <v>0</v>
      </c>
      <c r="Q252" s="360">
        <v>0</v>
      </c>
      <c r="R252" s="360">
        <v>0</v>
      </c>
      <c r="S252" s="360">
        <v>0</v>
      </c>
      <c r="T252" s="360">
        <v>0</v>
      </c>
      <c r="U252" s="360">
        <v>0</v>
      </c>
      <c r="V252" s="360">
        <v>0</v>
      </c>
      <c r="W252" s="360">
        <v>0</v>
      </c>
      <c r="X252" s="360">
        <v>0</v>
      </c>
      <c r="Y252" s="369">
        <f t="shared" si="11"/>
        <v>0</v>
      </c>
      <c r="Z252" s="366"/>
      <c r="AA252" s="366"/>
      <c r="AB252" s="366"/>
      <c r="AC252" s="366"/>
      <c r="AD252" s="366"/>
      <c r="AE252" s="366"/>
      <c r="AF252" s="366"/>
      <c r="AG252" s="366"/>
      <c r="AH252" s="366"/>
      <c r="AI252" s="366"/>
      <c r="AJ252" s="366"/>
      <c r="AK252" s="366"/>
      <c r="AL252" s="366"/>
    </row>
    <row r="253" spans="1:38" s="364" customFormat="1" ht="12" customHeight="1">
      <c r="A253" s="374">
        <v>5210111</v>
      </c>
      <c r="B253" s="368" t="s">
        <v>577</v>
      </c>
      <c r="C253" s="363">
        <f>SUMIF(Clasificación!C:C,'CA EF'!A253,Clasificación!G:G)</f>
        <v>0</v>
      </c>
      <c r="D253" s="360">
        <v>0</v>
      </c>
      <c r="E253" s="360">
        <v>0</v>
      </c>
      <c r="F253" s="360">
        <v>0</v>
      </c>
      <c r="G253" s="360">
        <f t="shared" si="10"/>
        <v>0</v>
      </c>
      <c r="H253" s="360">
        <v>0</v>
      </c>
      <c r="I253" s="360">
        <v>0</v>
      </c>
      <c r="J253" s="360">
        <v>0</v>
      </c>
      <c r="K253" s="360">
        <v>0</v>
      </c>
      <c r="L253" s="360">
        <v>0</v>
      </c>
      <c r="M253" s="360">
        <v>0</v>
      </c>
      <c r="N253" s="360">
        <v>0</v>
      </c>
      <c r="O253" s="360">
        <v>0</v>
      </c>
      <c r="P253" s="360">
        <v>0</v>
      </c>
      <c r="Q253" s="360">
        <v>0</v>
      </c>
      <c r="R253" s="360">
        <v>0</v>
      </c>
      <c r="S253" s="360">
        <v>0</v>
      </c>
      <c r="T253" s="360">
        <v>0</v>
      </c>
      <c r="U253" s="360">
        <v>0</v>
      </c>
      <c r="V253" s="360">
        <v>0</v>
      </c>
      <c r="W253" s="360">
        <v>0</v>
      </c>
      <c r="X253" s="360">
        <v>0</v>
      </c>
      <c r="Y253" s="369">
        <f t="shared" si="11"/>
        <v>0</v>
      </c>
      <c r="Z253" s="366"/>
      <c r="AA253" s="366"/>
      <c r="AB253" s="366"/>
      <c r="AC253" s="366"/>
      <c r="AD253" s="366"/>
      <c r="AE253" s="366"/>
      <c r="AF253" s="366"/>
      <c r="AG253" s="366"/>
      <c r="AH253" s="366"/>
      <c r="AI253" s="366"/>
      <c r="AJ253" s="366"/>
      <c r="AK253" s="366"/>
      <c r="AL253" s="366"/>
    </row>
    <row r="254" spans="1:38" s="364" customFormat="1" ht="12" customHeight="1">
      <c r="A254" s="374">
        <v>52101111</v>
      </c>
      <c r="B254" s="368" t="s">
        <v>577</v>
      </c>
      <c r="C254" s="363">
        <f>SUMIF(Clasificación!C:C,'CA EF'!A254,Clasificación!G:G)</f>
        <v>0</v>
      </c>
      <c r="D254" s="360">
        <v>0</v>
      </c>
      <c r="E254" s="360">
        <v>0</v>
      </c>
      <c r="F254" s="360">
        <v>0</v>
      </c>
      <c r="G254" s="360">
        <f t="shared" si="10"/>
        <v>0</v>
      </c>
      <c r="H254" s="360">
        <v>0</v>
      </c>
      <c r="I254" s="360">
        <v>0</v>
      </c>
      <c r="J254" s="360">
        <v>0</v>
      </c>
      <c r="K254" s="360">
        <v>0</v>
      </c>
      <c r="L254" s="360">
        <v>0</v>
      </c>
      <c r="M254" s="360">
        <v>0</v>
      </c>
      <c r="N254" s="360">
        <v>0</v>
      </c>
      <c r="O254" s="360">
        <v>0</v>
      </c>
      <c r="P254" s="360">
        <v>0</v>
      </c>
      <c r="Q254" s="360">
        <v>0</v>
      </c>
      <c r="R254" s="360">
        <v>0</v>
      </c>
      <c r="S254" s="360">
        <v>0</v>
      </c>
      <c r="T254" s="360">
        <v>0</v>
      </c>
      <c r="U254" s="360">
        <v>0</v>
      </c>
      <c r="V254" s="360">
        <v>0</v>
      </c>
      <c r="W254" s="360">
        <v>0</v>
      </c>
      <c r="X254" s="360">
        <v>0</v>
      </c>
      <c r="Y254" s="369">
        <f t="shared" si="11"/>
        <v>0</v>
      </c>
      <c r="Z254" s="366"/>
      <c r="AA254" s="366"/>
      <c r="AB254" s="366"/>
      <c r="AC254" s="366"/>
      <c r="AD254" s="366"/>
      <c r="AE254" s="366"/>
      <c r="AF254" s="366"/>
      <c r="AG254" s="366"/>
      <c r="AH254" s="366"/>
      <c r="AI254" s="366"/>
      <c r="AJ254" s="366"/>
      <c r="AK254" s="366"/>
      <c r="AL254" s="366"/>
    </row>
    <row r="255" spans="1:38" s="364" customFormat="1" ht="12" customHeight="1">
      <c r="A255" s="374">
        <v>5210111101</v>
      </c>
      <c r="B255" s="368" t="s">
        <v>578</v>
      </c>
      <c r="C255" s="363">
        <f>SUMIF(Clasificación!C:C,'CA EF'!A255,Clasificación!G:G)</f>
        <v>69</v>
      </c>
      <c r="D255" s="360">
        <v>0</v>
      </c>
      <c r="E255" s="360">
        <v>0</v>
      </c>
      <c r="F255" s="360">
        <v>0</v>
      </c>
      <c r="G255" s="360">
        <f t="shared" si="10"/>
        <v>69</v>
      </c>
      <c r="H255" s="360">
        <v>0</v>
      </c>
      <c r="I255" s="360">
        <v>0</v>
      </c>
      <c r="J255" s="360">
        <v>0</v>
      </c>
      <c r="K255" s="360">
        <v>0</v>
      </c>
      <c r="L255" s="360">
        <v>0</v>
      </c>
      <c r="M255" s="361">
        <f t="shared" ref="M255" si="16">-C255</f>
        <v>-69</v>
      </c>
      <c r="N255" s="360">
        <v>0</v>
      </c>
      <c r="O255" s="360">
        <v>0</v>
      </c>
      <c r="P255" s="360">
        <v>0</v>
      </c>
      <c r="Q255" s="360">
        <v>0</v>
      </c>
      <c r="R255" s="360">
        <v>0</v>
      </c>
      <c r="S255" s="360">
        <v>0</v>
      </c>
      <c r="T255" s="360">
        <v>0</v>
      </c>
      <c r="U255" s="360">
        <v>0</v>
      </c>
      <c r="V255" s="360">
        <v>0</v>
      </c>
      <c r="W255" s="360">
        <v>0</v>
      </c>
      <c r="X255" s="360">
        <v>0</v>
      </c>
      <c r="Y255" s="369">
        <f t="shared" si="11"/>
        <v>0</v>
      </c>
      <c r="Z255" s="366"/>
      <c r="AA255" s="366"/>
      <c r="AB255" s="366"/>
      <c r="AC255" s="366"/>
      <c r="AD255" s="366"/>
      <c r="AE255" s="366"/>
      <c r="AF255" s="366"/>
      <c r="AG255" s="366"/>
      <c r="AH255" s="366"/>
      <c r="AI255" s="366"/>
      <c r="AJ255" s="366"/>
      <c r="AK255" s="366"/>
      <c r="AL255" s="366"/>
    </row>
    <row r="256" spans="1:38" s="55" customFormat="1" ht="10.199999999999999">
      <c r="A256" s="375"/>
      <c r="B256" s="18" t="s">
        <v>110</v>
      </c>
      <c r="C256" s="19">
        <v>0</v>
      </c>
      <c r="D256" s="15"/>
      <c r="E256" s="15"/>
      <c r="F256" s="24"/>
      <c r="G256" s="30">
        <v>0</v>
      </c>
      <c r="H256" s="384"/>
      <c r="I256" s="384"/>
      <c r="J256" s="384"/>
      <c r="K256" s="384"/>
      <c r="L256" s="384"/>
      <c r="M256" s="384"/>
      <c r="N256" s="384"/>
      <c r="O256" s="384"/>
      <c r="P256" s="384"/>
      <c r="Q256" s="384"/>
      <c r="R256" s="384"/>
      <c r="S256" s="384"/>
      <c r="T256" s="384"/>
      <c r="U256" s="384"/>
      <c r="V256" s="384"/>
      <c r="W256" s="384"/>
      <c r="X256" s="384"/>
      <c r="Y256" s="23"/>
      <c r="Z256" s="56"/>
      <c r="AA256" s="56"/>
      <c r="AB256" s="56"/>
      <c r="AC256" s="56"/>
      <c r="AD256" s="56"/>
      <c r="AE256" s="56"/>
      <c r="AF256" s="56"/>
      <c r="AG256" s="56"/>
      <c r="AH256" s="56"/>
      <c r="AI256" s="56"/>
      <c r="AJ256" s="56"/>
      <c r="AK256" s="56"/>
      <c r="AL256" s="56"/>
    </row>
    <row r="257" spans="1:38" s="59" customFormat="1" ht="10.199999999999999">
      <c r="A257" s="376"/>
      <c r="B257" s="20" t="s">
        <v>155</v>
      </c>
      <c r="C257" s="21">
        <f>'BG 2021'!C99</f>
        <v>-1194219221</v>
      </c>
      <c r="D257" s="16">
        <f>-C257</f>
        <v>1194219221</v>
      </c>
      <c r="E257" s="16"/>
      <c r="F257" s="25"/>
      <c r="G257" s="17">
        <f>C257+D257-E257-F257</f>
        <v>0</v>
      </c>
      <c r="H257" s="385"/>
      <c r="I257" s="385"/>
      <c r="J257" s="385"/>
      <c r="K257" s="385"/>
      <c r="L257" s="385"/>
      <c r="M257" s="385"/>
      <c r="N257" s="385"/>
      <c r="O257" s="385"/>
      <c r="P257" s="385"/>
      <c r="Q257" s="385"/>
      <c r="R257" s="385"/>
      <c r="S257" s="385"/>
      <c r="T257" s="385"/>
      <c r="U257" s="385"/>
      <c r="V257" s="385"/>
      <c r="W257" s="385"/>
      <c r="X257" s="385"/>
      <c r="Y257" s="17"/>
      <c r="Z257" s="58"/>
      <c r="AA257" s="58"/>
      <c r="AB257" s="58"/>
      <c r="AC257" s="58"/>
      <c r="AD257" s="58"/>
      <c r="AE257" s="58"/>
      <c r="AF257" s="58"/>
      <c r="AG257" s="58"/>
      <c r="AH257" s="58"/>
      <c r="AI257" s="58"/>
      <c r="AJ257" s="58"/>
      <c r="AK257" s="58"/>
      <c r="AL257" s="58"/>
    </row>
    <row r="258" spans="1:38" s="3" customFormat="1" ht="10.8" thickBot="1">
      <c r="A258" s="377"/>
      <c r="B258" s="33" t="s">
        <v>39</v>
      </c>
      <c r="C258" s="34">
        <f>SUM(C4:C257)</f>
        <v>0</v>
      </c>
      <c r="D258" s="34">
        <f>SUM(D4:D257)</f>
        <v>1770632012</v>
      </c>
      <c r="E258" s="34">
        <f>SUM(E4:E257)</f>
        <v>1770632012</v>
      </c>
      <c r="F258" s="34">
        <f>SUM(F4:F257)</f>
        <v>0</v>
      </c>
      <c r="G258" s="34">
        <f>SUM(G4:G257)</f>
        <v>0</v>
      </c>
      <c r="H258" s="386">
        <f>+SUM(H4:H257)</f>
        <v>3718482</v>
      </c>
      <c r="I258" s="386">
        <f t="shared" ref="I258:W258" si="17">+SUM(I4:I257)</f>
        <v>0</v>
      </c>
      <c r="J258" s="386">
        <f t="shared" si="17"/>
        <v>-147266899</v>
      </c>
      <c r="K258" s="386">
        <f t="shared" si="17"/>
        <v>0</v>
      </c>
      <c r="L258" s="386">
        <f t="shared" si="17"/>
        <v>0</v>
      </c>
      <c r="M258" s="386">
        <f t="shared" si="17"/>
        <v>-1163288329</v>
      </c>
      <c r="N258" s="386">
        <f t="shared" si="17"/>
        <v>0</v>
      </c>
      <c r="O258" s="386">
        <f t="shared" si="17"/>
        <v>0</v>
      </c>
      <c r="P258" s="386">
        <f t="shared" si="17"/>
        <v>0</v>
      </c>
      <c r="Q258" s="386">
        <f t="shared" si="17"/>
        <v>-6322276247</v>
      </c>
      <c r="R258" s="386">
        <f t="shared" si="17"/>
        <v>121637</v>
      </c>
      <c r="S258" s="386">
        <f t="shared" si="17"/>
        <v>0</v>
      </c>
      <c r="T258" s="386">
        <f t="shared" si="17"/>
        <v>0</v>
      </c>
      <c r="U258" s="386">
        <f t="shared" si="17"/>
        <v>0</v>
      </c>
      <c r="V258" s="386">
        <f t="shared" si="17"/>
        <v>0</v>
      </c>
      <c r="W258" s="386">
        <f t="shared" si="17"/>
        <v>0</v>
      </c>
      <c r="X258" s="386">
        <f>+SUM(X4:X257)</f>
        <v>-2948502</v>
      </c>
      <c r="Y258" s="386">
        <f>+SUM(Y4:Y257)</f>
        <v>-7631939858</v>
      </c>
      <c r="Z258" s="57"/>
      <c r="AA258" s="57"/>
      <c r="AB258" s="57"/>
      <c r="AC258" s="57"/>
      <c r="AD258" s="57"/>
      <c r="AE258" s="57"/>
      <c r="AF258" s="57"/>
      <c r="AG258" s="57"/>
      <c r="AH258" s="57"/>
      <c r="AI258" s="57"/>
      <c r="AJ258" s="57"/>
      <c r="AK258" s="57"/>
      <c r="AL258" s="57"/>
    </row>
    <row r="259" spans="1:38" thickTop="1">
      <c r="C259" s="4"/>
      <c r="E259" s="2">
        <f>D258-E258</f>
        <v>0</v>
      </c>
      <c r="H259" s="387"/>
      <c r="I259" s="387"/>
      <c r="J259" s="387"/>
      <c r="K259" s="387"/>
      <c r="L259" s="387"/>
      <c r="M259" s="387"/>
      <c r="N259" s="387">
        <f>+SUM(H258:N258)</f>
        <v>-1306836746</v>
      </c>
      <c r="O259" s="387"/>
      <c r="P259" s="387"/>
      <c r="Q259" s="387"/>
      <c r="R259" s="387"/>
      <c r="S259" s="387">
        <f>+SUM(O258:S258)</f>
        <v>-6322154610</v>
      </c>
      <c r="T259" s="387"/>
      <c r="U259" s="387"/>
      <c r="V259" s="387"/>
      <c r="W259" s="387">
        <f>+SUM(T258:W258)</f>
        <v>0</v>
      </c>
      <c r="X259" s="387">
        <f>X258</f>
        <v>-2948502</v>
      </c>
      <c r="Y259" s="387">
        <f>SUM(G258:X258)</f>
        <v>-7631939858</v>
      </c>
      <c r="Z259" s="57"/>
      <c r="AA259" s="57"/>
      <c r="AB259" s="57"/>
      <c r="AC259" s="57"/>
      <c r="AD259" s="57"/>
      <c r="AE259" s="57"/>
      <c r="AF259" s="57"/>
      <c r="AG259" s="57"/>
      <c r="AH259" s="57"/>
      <c r="AI259" s="57"/>
      <c r="AJ259" s="57"/>
      <c r="AK259" s="57"/>
      <c r="AL259" s="57"/>
    </row>
    <row r="260" spans="1:38" ht="14.4">
      <c r="B260" s="7"/>
      <c r="C260" s="7"/>
      <c r="D260" s="7"/>
      <c r="E260" s="8"/>
      <c r="F260" s="27"/>
      <c r="G260" s="27"/>
      <c r="H260" s="390"/>
      <c r="I260" s="390"/>
      <c r="J260" s="390"/>
      <c r="K260" s="390"/>
      <c r="L260" s="390"/>
      <c r="M260" s="390"/>
      <c r="N260" s="390"/>
      <c r="O260" s="390"/>
      <c r="P260" s="390"/>
      <c r="Q260" s="390"/>
      <c r="R260" s="390"/>
      <c r="S260" s="390"/>
      <c r="T260" s="390"/>
      <c r="U260" s="390"/>
      <c r="V260" s="390"/>
      <c r="W260" s="390"/>
      <c r="X260" s="390"/>
      <c r="Y260" s="390"/>
      <c r="Z260" s="9"/>
      <c r="AA260" s="57"/>
      <c r="AB260" s="57"/>
      <c r="AC260" s="57"/>
      <c r="AD260" s="57"/>
      <c r="AE260" s="57"/>
      <c r="AF260" s="57"/>
      <c r="AG260" s="57"/>
      <c r="AH260" s="57"/>
      <c r="AI260" s="57"/>
      <c r="AJ260" s="57"/>
      <c r="AK260" s="57"/>
      <c r="AL260" s="57"/>
    </row>
    <row r="261" spans="1:38" ht="14.4">
      <c r="C261" s="2"/>
      <c r="F261" s="28"/>
      <c r="G261" s="28"/>
      <c r="Y261" s="2"/>
      <c r="Z261" s="9"/>
    </row>
    <row r="262" spans="1:38" ht="14.4">
      <c r="C262" s="2"/>
      <c r="G262" s="29"/>
      <c r="H262" s="5"/>
      <c r="I262" s="5"/>
      <c r="J262" s="5"/>
      <c r="K262" s="5"/>
      <c r="L262" s="5"/>
      <c r="M262" s="5"/>
      <c r="N262" s="5"/>
      <c r="O262" s="5"/>
      <c r="P262" s="5"/>
      <c r="Q262" s="5"/>
      <c r="R262" s="5"/>
      <c r="S262" s="5"/>
      <c r="T262" s="5"/>
      <c r="U262" s="5"/>
      <c r="V262" s="5"/>
      <c r="W262" s="5"/>
      <c r="X262" s="5"/>
    </row>
    <row r="263" spans="1:38" ht="14.4">
      <c r="C263" s="4"/>
      <c r="H263" s="6"/>
      <c r="I263" s="6"/>
      <c r="J263" s="6"/>
      <c r="K263" s="6"/>
      <c r="L263" s="6"/>
      <c r="M263" s="6"/>
      <c r="N263" s="6"/>
      <c r="O263" s="6"/>
      <c r="P263" s="6"/>
      <c r="Q263" s="6"/>
      <c r="R263" s="6"/>
      <c r="S263" s="6"/>
      <c r="T263" s="6"/>
      <c r="U263" s="6"/>
      <c r="V263" s="6"/>
      <c r="W263" s="6"/>
      <c r="X263" s="6"/>
      <c r="Y263" s="2"/>
    </row>
    <row r="264" spans="1:38" ht="15" customHeight="1">
      <c r="C264" s="4"/>
    </row>
  </sheetData>
  <autoFilter ref="A2:AL259" xr:uid="{E3B1377F-007F-46A6-BBC1-D2DDA7374371}">
    <filterColumn colId="3" showButton="0"/>
    <filterColumn colId="7" showButton="0"/>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9" showButton="0"/>
    <filterColumn colId="20" showButton="0"/>
    <filterColumn colId="21" showButton="0"/>
  </autoFilter>
  <mergeCells count="8">
    <mergeCell ref="B1:Y1"/>
    <mergeCell ref="B2:B3"/>
    <mergeCell ref="D2:E2"/>
    <mergeCell ref="H2:N2"/>
    <mergeCell ref="O2:S2"/>
    <mergeCell ref="T2:W2"/>
    <mergeCell ref="X2:X3"/>
    <mergeCell ref="Y2:Y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4B3-56E1-4AAB-8277-6A35C1DC895E}">
  <sheetPr>
    <tabColor theme="2" tint="-0.499984740745262"/>
  </sheetPr>
  <dimension ref="A1:N264"/>
  <sheetViews>
    <sheetView showGridLines="0" zoomScale="90" zoomScaleNormal="90" zoomScaleSheetLayoutView="110" workbookViewId="0">
      <pane ySplit="8" topLeftCell="A54" activePane="bottomLeft" state="frozen"/>
      <selection pane="bottomLeft" activeCell="D65" sqref="D65"/>
    </sheetView>
  </sheetViews>
  <sheetFormatPr baseColWidth="10" defaultColWidth="11.44140625" defaultRowHeight="13.2"/>
  <cols>
    <col min="1" max="1" width="4.33203125" style="84" customWidth="1"/>
    <col min="2" max="2" width="3.5546875" style="84" hidden="1" customWidth="1"/>
    <col min="3" max="4" width="11.44140625" style="84"/>
    <col min="5" max="5" width="13.5546875" style="84" bestFit="1" customWidth="1"/>
    <col min="6" max="6" width="11.44140625" style="84"/>
    <col min="7" max="7" width="20.44140625" style="84" bestFit="1" customWidth="1"/>
    <col min="8" max="11" width="11.44140625" style="84"/>
    <col min="12" max="12" width="12.5546875" style="84" customWidth="1"/>
    <col min="13" max="13" width="4.44140625" style="84" customWidth="1"/>
    <col min="14" max="16384" width="11.44140625" style="84"/>
  </cols>
  <sheetData>
    <row r="1" spans="2:13" s="122" customFormat="1" ht="13.2" customHeight="1">
      <c r="D1" s="123"/>
    </row>
    <row r="2" spans="2:13" s="122" customFormat="1" ht="13.2" customHeight="1">
      <c r="D2" s="123"/>
    </row>
    <row r="3" spans="2:13" s="122" customFormat="1" ht="13.2" customHeight="1">
      <c r="D3" s="123"/>
    </row>
    <row r="4" spans="2:13" s="124" customFormat="1" ht="13.2" customHeight="1" thickBot="1">
      <c r="D4" s="125"/>
    </row>
    <row r="5" spans="2:13" ht="13.8" thickTop="1">
      <c r="B5" s="199"/>
      <c r="C5" s="199"/>
      <c r="D5" s="199"/>
      <c r="E5" s="199"/>
      <c r="F5" s="187"/>
    </row>
    <row r="6" spans="2:13">
      <c r="L6" s="391" t="s">
        <v>228</v>
      </c>
    </row>
    <row r="7" spans="2:13" s="200" customFormat="1" ht="19.2" customHeight="1">
      <c r="C7" s="696" t="s">
        <v>376</v>
      </c>
      <c r="D7" s="696"/>
      <c r="E7" s="696"/>
      <c r="F7" s="696"/>
      <c r="G7" s="696"/>
      <c r="H7" s="696"/>
      <c r="I7" s="696"/>
      <c r="J7" s="696"/>
      <c r="K7" s="696"/>
      <c r="L7" s="696"/>
      <c r="M7" s="696"/>
    </row>
    <row r="8" spans="2:13" s="200" customFormat="1" ht="21" customHeight="1">
      <c r="C8" s="697" t="s">
        <v>593</v>
      </c>
      <c r="D8" s="697"/>
      <c r="E8" s="697"/>
      <c r="F8" s="697"/>
      <c r="G8" s="697"/>
      <c r="H8" s="697"/>
      <c r="I8" s="697"/>
      <c r="J8" s="697"/>
      <c r="K8" s="697"/>
      <c r="L8" s="697"/>
    </row>
    <row r="9" spans="2:13" s="200" customFormat="1" ht="14.4" customHeight="1">
      <c r="C9" s="396"/>
      <c r="D9" s="396"/>
      <c r="E9" s="396"/>
      <c r="F9" s="396"/>
      <c r="G9" s="396"/>
      <c r="H9" s="396"/>
      <c r="I9" s="396"/>
      <c r="J9" s="396"/>
      <c r="K9" s="396"/>
      <c r="L9" s="396"/>
    </row>
    <row r="10" spans="2:13">
      <c r="G10" s="392"/>
    </row>
    <row r="11" spans="2:13">
      <c r="C11" s="175" t="s">
        <v>210</v>
      </c>
    </row>
    <row r="13" spans="2:13">
      <c r="C13" s="175" t="s">
        <v>137</v>
      </c>
    </row>
    <row r="15" spans="2:13" ht="112.05" customHeight="1">
      <c r="C15" s="695" t="s">
        <v>594</v>
      </c>
      <c r="D15" s="695"/>
      <c r="E15" s="695"/>
      <c r="F15" s="695"/>
      <c r="G15" s="695"/>
      <c r="H15" s="695"/>
      <c r="I15" s="695"/>
      <c r="J15" s="695"/>
      <c r="K15" s="695"/>
      <c r="L15" s="695"/>
    </row>
    <row r="18" spans="3:12">
      <c r="C18" s="175" t="s">
        <v>211</v>
      </c>
    </row>
    <row r="20" spans="3:12">
      <c r="C20" s="175" t="s">
        <v>165</v>
      </c>
    </row>
    <row r="21" spans="3:12" ht="30" customHeight="1">
      <c r="C21" s="698" t="s">
        <v>233</v>
      </c>
      <c r="D21" s="698"/>
      <c r="E21" s="698"/>
      <c r="F21" s="698"/>
      <c r="G21" s="698"/>
      <c r="H21" s="698"/>
      <c r="I21" s="698"/>
      <c r="J21" s="698"/>
      <c r="K21" s="698"/>
      <c r="L21" s="698"/>
    </row>
    <row r="22" spans="3:12" ht="10.95" customHeight="1">
      <c r="C22" s="291"/>
      <c r="D22" s="291"/>
      <c r="E22" s="291"/>
      <c r="F22" s="291"/>
      <c r="G22" s="291"/>
      <c r="H22" s="291"/>
      <c r="I22" s="291"/>
      <c r="J22" s="291"/>
      <c r="K22" s="291"/>
      <c r="L22" s="291"/>
    </row>
    <row r="23" spans="3:12" ht="69.599999999999994" customHeight="1">
      <c r="C23" s="695" t="s">
        <v>595</v>
      </c>
      <c r="D23" s="695"/>
      <c r="E23" s="695"/>
      <c r="F23" s="695"/>
      <c r="G23" s="695"/>
      <c r="H23" s="695"/>
      <c r="I23" s="695"/>
      <c r="J23" s="695"/>
      <c r="K23" s="695"/>
      <c r="L23" s="695"/>
    </row>
    <row r="24" spans="3:12">
      <c r="C24" s="695"/>
      <c r="D24" s="695"/>
      <c r="E24" s="695"/>
      <c r="F24" s="695"/>
      <c r="G24" s="695"/>
      <c r="H24" s="695"/>
      <c r="I24" s="695"/>
      <c r="J24" s="695"/>
      <c r="K24" s="695"/>
      <c r="L24" s="695"/>
    </row>
    <row r="25" spans="3:12" ht="21.6" customHeight="1">
      <c r="C25" s="87" t="s">
        <v>166</v>
      </c>
      <c r="D25" s="393"/>
      <c r="E25" s="393"/>
      <c r="F25" s="393"/>
      <c r="G25" s="393"/>
      <c r="H25" s="393"/>
      <c r="I25" s="393"/>
      <c r="J25" s="393"/>
      <c r="K25" s="393"/>
      <c r="L25" s="393"/>
    </row>
    <row r="26" spans="3:12" ht="70.5" customHeight="1">
      <c r="C26" s="695" t="s">
        <v>591</v>
      </c>
      <c r="D26" s="695"/>
      <c r="E26" s="695"/>
      <c r="F26" s="695"/>
      <c r="G26" s="695"/>
      <c r="H26" s="695"/>
      <c r="I26" s="695"/>
      <c r="J26" s="695"/>
      <c r="K26" s="695"/>
      <c r="L26" s="695"/>
    </row>
    <row r="27" spans="3:12">
      <c r="C27" s="695" t="s">
        <v>592</v>
      </c>
      <c r="D27" s="695"/>
      <c r="E27" s="695"/>
      <c r="F27" s="695"/>
      <c r="G27" s="695"/>
      <c r="H27" s="695"/>
      <c r="I27" s="695"/>
      <c r="J27" s="695"/>
      <c r="K27" s="695"/>
      <c r="L27" s="695"/>
    </row>
    <row r="28" spans="3:12" ht="64.95" customHeight="1">
      <c r="C28" s="695" t="s">
        <v>234</v>
      </c>
      <c r="D28" s="695"/>
      <c r="E28" s="695"/>
      <c r="F28" s="695"/>
      <c r="G28" s="695"/>
      <c r="H28" s="695"/>
      <c r="I28" s="695"/>
      <c r="J28" s="695"/>
      <c r="K28" s="695"/>
      <c r="L28" s="695"/>
    </row>
    <row r="29" spans="3:12" ht="20.7" customHeight="1">
      <c r="C29" s="699" t="s">
        <v>111</v>
      </c>
      <c r="D29" s="699"/>
      <c r="E29" s="699"/>
      <c r="F29" s="699"/>
      <c r="G29" s="699"/>
      <c r="H29" s="699"/>
      <c r="I29" s="699"/>
      <c r="J29" s="699"/>
      <c r="K29" s="699"/>
      <c r="L29" s="699"/>
    </row>
    <row r="30" spans="3:12" ht="43.2" customHeight="1">
      <c r="C30" s="695" t="s">
        <v>367</v>
      </c>
      <c r="D30" s="695"/>
      <c r="E30" s="695"/>
      <c r="F30" s="695"/>
      <c r="G30" s="695"/>
      <c r="H30" s="695"/>
      <c r="I30" s="695"/>
      <c r="J30" s="695"/>
      <c r="K30" s="695"/>
      <c r="L30" s="695"/>
    </row>
    <row r="31" spans="3:12">
      <c r="C31" s="393"/>
      <c r="D31" s="393"/>
      <c r="E31" s="393"/>
      <c r="F31" s="393"/>
      <c r="G31" s="393"/>
      <c r="H31" s="393"/>
      <c r="I31" s="393"/>
      <c r="J31" s="393"/>
      <c r="K31" s="393"/>
      <c r="L31" s="393"/>
    </row>
    <row r="32" spans="3:12">
      <c r="C32" s="175" t="s">
        <v>167</v>
      </c>
    </row>
    <row r="33" spans="3:14" s="394" customFormat="1" ht="63" customHeight="1">
      <c r="C33" s="695" t="s">
        <v>596</v>
      </c>
      <c r="D33" s="695"/>
      <c r="E33" s="695"/>
      <c r="F33" s="695"/>
      <c r="G33" s="695"/>
      <c r="H33" s="695"/>
      <c r="I33" s="695"/>
      <c r="J33" s="695"/>
      <c r="K33" s="695"/>
      <c r="L33" s="695"/>
    </row>
    <row r="34" spans="3:14">
      <c r="C34" s="84" t="s">
        <v>109</v>
      </c>
    </row>
    <row r="35" spans="3:14">
      <c r="C35" s="175" t="s">
        <v>168</v>
      </c>
    </row>
    <row r="36" spans="3:14" ht="35.700000000000003" customHeight="1">
      <c r="C36" s="695" t="s">
        <v>597</v>
      </c>
      <c r="D36" s="695"/>
      <c r="E36" s="695"/>
      <c r="F36" s="695"/>
      <c r="G36" s="695"/>
      <c r="H36" s="695"/>
      <c r="I36" s="695"/>
      <c r="J36" s="695"/>
      <c r="K36" s="695"/>
      <c r="L36" s="695"/>
    </row>
    <row r="37" spans="3:14" ht="13.2" customHeight="1">
      <c r="C37" s="695" t="s">
        <v>598</v>
      </c>
      <c r="D37" s="695"/>
      <c r="E37" s="695"/>
      <c r="F37" s="695"/>
      <c r="G37" s="695"/>
      <c r="H37" s="695"/>
      <c r="I37" s="695"/>
      <c r="J37" s="695"/>
      <c r="K37" s="695"/>
      <c r="L37" s="695"/>
      <c r="M37" s="695"/>
      <c r="N37" s="695"/>
    </row>
    <row r="38" spans="3:14" ht="13.2" customHeight="1">
      <c r="C38" s="393"/>
      <c r="D38" s="393"/>
      <c r="E38" s="393"/>
      <c r="F38" s="393"/>
      <c r="G38" s="393"/>
      <c r="H38" s="393"/>
      <c r="I38" s="393"/>
      <c r="J38" s="393"/>
      <c r="K38" s="393"/>
      <c r="L38" s="393"/>
      <c r="M38" s="393"/>
      <c r="N38" s="393"/>
    </row>
    <row r="39" spans="3:14" ht="36.6" customHeight="1">
      <c r="C39" s="695" t="s">
        <v>599</v>
      </c>
      <c r="D39" s="695"/>
      <c r="E39" s="695"/>
      <c r="F39" s="695"/>
      <c r="G39" s="695"/>
      <c r="H39" s="695"/>
      <c r="I39" s="695"/>
      <c r="J39" s="695"/>
      <c r="K39" s="695"/>
      <c r="L39" s="695"/>
      <c r="M39" s="695"/>
      <c r="N39" s="695"/>
    </row>
    <row r="40" spans="3:14">
      <c r="C40" s="393"/>
      <c r="D40" s="393"/>
      <c r="E40" s="393"/>
      <c r="F40" s="393"/>
      <c r="G40" s="393"/>
      <c r="H40" s="393"/>
      <c r="I40" s="393"/>
      <c r="J40" s="393"/>
      <c r="K40" s="393"/>
      <c r="L40" s="393"/>
    </row>
    <row r="42" spans="3:14">
      <c r="C42" s="175" t="s">
        <v>169</v>
      </c>
    </row>
    <row r="43" spans="3:14" ht="30" customHeight="1">
      <c r="C43" s="695" t="s">
        <v>112</v>
      </c>
      <c r="D43" s="695"/>
      <c r="E43" s="695"/>
      <c r="F43" s="695"/>
      <c r="G43" s="695"/>
      <c r="H43" s="695"/>
      <c r="I43" s="695"/>
      <c r="J43" s="695"/>
      <c r="K43" s="695"/>
      <c r="L43" s="695"/>
    </row>
    <row r="44" spans="3:14" ht="28.5" customHeight="1">
      <c r="C44" s="695" t="s">
        <v>113</v>
      </c>
      <c r="D44" s="695"/>
      <c r="E44" s="695"/>
      <c r="F44" s="695"/>
      <c r="G44" s="695"/>
      <c r="H44" s="695"/>
      <c r="I44" s="695"/>
      <c r="J44" s="695"/>
      <c r="K44" s="695"/>
      <c r="L44" s="695"/>
    </row>
    <row r="45" spans="3:14" ht="28.5" customHeight="1">
      <c r="C45" s="695" t="s">
        <v>235</v>
      </c>
      <c r="D45" s="695"/>
      <c r="E45" s="695"/>
      <c r="F45" s="695"/>
      <c r="G45" s="695"/>
      <c r="H45" s="695"/>
      <c r="I45" s="695"/>
      <c r="J45" s="695"/>
      <c r="K45" s="695"/>
      <c r="L45" s="695"/>
    </row>
    <row r="46" spans="3:14" ht="13.5" customHeight="1">
      <c r="C46" s="393"/>
      <c r="D46" s="393"/>
      <c r="E46" s="393"/>
      <c r="F46" s="393"/>
      <c r="G46" s="393"/>
      <c r="H46" s="393"/>
      <c r="I46" s="393"/>
      <c r="J46" s="393"/>
      <c r="K46" s="393"/>
      <c r="L46" s="393"/>
    </row>
    <row r="47" spans="3:14">
      <c r="C47" s="175" t="s">
        <v>170</v>
      </c>
    </row>
    <row r="48" spans="3:14" ht="34.5" customHeight="1">
      <c r="C48" s="695" t="s">
        <v>114</v>
      </c>
      <c r="D48" s="695"/>
      <c r="E48" s="695"/>
      <c r="F48" s="695"/>
      <c r="G48" s="695"/>
      <c r="H48" s="695"/>
      <c r="I48" s="695"/>
      <c r="J48" s="695"/>
      <c r="K48" s="695"/>
      <c r="L48" s="695"/>
    </row>
    <row r="49" spans="1:12" ht="29.25" customHeight="1">
      <c r="C49" s="698" t="s">
        <v>115</v>
      </c>
      <c r="D49" s="698"/>
      <c r="E49" s="698"/>
      <c r="F49" s="698"/>
      <c r="G49" s="698"/>
      <c r="H49" s="698"/>
      <c r="I49" s="698"/>
      <c r="J49" s="698"/>
      <c r="K49" s="698"/>
      <c r="L49" s="698"/>
    </row>
    <row r="50" spans="1:12">
      <c r="C50" s="291"/>
      <c r="D50" s="291"/>
      <c r="E50" s="291"/>
      <c r="F50" s="291"/>
      <c r="G50" s="291"/>
      <c r="H50" s="291"/>
      <c r="I50" s="291"/>
      <c r="J50" s="291"/>
      <c r="K50" s="291"/>
      <c r="L50" s="291"/>
    </row>
    <row r="51" spans="1:12">
      <c r="C51" s="395" t="s">
        <v>236</v>
      </c>
      <c r="D51" s="291"/>
      <c r="E51" s="291"/>
      <c r="F51" s="291"/>
      <c r="G51" s="291"/>
      <c r="H51" s="291"/>
      <c r="I51" s="291"/>
      <c r="J51" s="291"/>
      <c r="K51" s="291"/>
      <c r="L51" s="291"/>
    </row>
    <row r="52" spans="1:12">
      <c r="C52" s="291"/>
      <c r="D52" s="291"/>
      <c r="E52" s="291"/>
      <c r="F52" s="291"/>
      <c r="G52" s="291"/>
      <c r="H52" s="291"/>
      <c r="I52" s="291"/>
      <c r="J52" s="291"/>
      <c r="K52" s="291"/>
      <c r="L52" s="291"/>
    </row>
    <row r="53" spans="1:12" ht="54.75" customHeight="1">
      <c r="C53" s="695" t="s">
        <v>237</v>
      </c>
      <c r="D53" s="695"/>
      <c r="E53" s="695"/>
      <c r="F53" s="695"/>
      <c r="G53" s="695"/>
      <c r="H53" s="695"/>
      <c r="I53" s="695"/>
      <c r="J53" s="695"/>
      <c r="K53" s="695"/>
      <c r="L53" s="695"/>
    </row>
    <row r="54" spans="1:12">
      <c r="C54" s="393"/>
      <c r="D54" s="393"/>
      <c r="E54" s="393"/>
      <c r="F54" s="393"/>
      <c r="G54" s="393"/>
      <c r="H54" s="393"/>
      <c r="I54" s="393"/>
      <c r="J54" s="393"/>
      <c r="K54" s="291"/>
      <c r="L54" s="291"/>
    </row>
    <row r="55" spans="1:12">
      <c r="C55" s="175" t="s">
        <v>212</v>
      </c>
    </row>
    <row r="56" spans="1:12" ht="28.2" customHeight="1">
      <c r="C56" s="695" t="s">
        <v>171</v>
      </c>
      <c r="D56" s="695"/>
      <c r="E56" s="695"/>
      <c r="F56" s="695"/>
      <c r="G56" s="695"/>
      <c r="H56" s="695"/>
      <c r="I56" s="695"/>
      <c r="J56" s="695"/>
      <c r="K56" s="695"/>
      <c r="L56" s="695"/>
    </row>
    <row r="62" spans="1:12" s="165" customFormat="1">
      <c r="A62" s="162"/>
      <c r="B62" s="163" t="s">
        <v>379</v>
      </c>
      <c r="C62" s="163"/>
      <c r="D62" s="163" t="s">
        <v>400</v>
      </c>
      <c r="E62" s="163"/>
      <c r="G62" s="163"/>
      <c r="H62" s="242" t="s">
        <v>380</v>
      </c>
      <c r="L62" s="166" t="s">
        <v>206</v>
      </c>
    </row>
    <row r="63" spans="1:12" s="247" customFormat="1">
      <c r="A63" s="246"/>
      <c r="B63" s="169" t="s">
        <v>46</v>
      </c>
      <c r="C63" s="163"/>
      <c r="D63" s="167" t="s">
        <v>381</v>
      </c>
      <c r="E63" s="163"/>
      <c r="G63" s="169"/>
      <c r="H63" s="248" t="s">
        <v>381</v>
      </c>
      <c r="L63" s="170" t="s">
        <v>102</v>
      </c>
    </row>
    <row r="64" spans="1:12">
      <c r="B64" s="199"/>
      <c r="C64" s="163"/>
      <c r="D64" s="163"/>
      <c r="E64" s="163"/>
      <c r="F64" s="199"/>
      <c r="G64" s="199"/>
      <c r="H64" s="199"/>
      <c r="I64" s="199"/>
      <c r="J64" s="187"/>
    </row>
    <row r="65" spans="2:6">
      <c r="B65" s="199"/>
      <c r="C65" s="163"/>
      <c r="D65" s="163"/>
      <c r="E65" s="163"/>
      <c r="F65" s="187"/>
    </row>
    <row r="66" spans="2:6">
      <c r="B66" s="199"/>
      <c r="C66" s="199"/>
      <c r="D66" s="199"/>
      <c r="E66" s="199"/>
      <c r="F66" s="187"/>
    </row>
    <row r="264" spans="4:4">
      <c r="D264" s="84">
        <v>0</v>
      </c>
    </row>
  </sheetData>
  <mergeCells count="22">
    <mergeCell ref="C48:L48"/>
    <mergeCell ref="C49:L49"/>
    <mergeCell ref="C53:L53"/>
    <mergeCell ref="C56:L56"/>
    <mergeCell ref="C33:L33"/>
    <mergeCell ref="C36:L36"/>
    <mergeCell ref="C43:L43"/>
    <mergeCell ref="C44:L44"/>
    <mergeCell ref="C45:L45"/>
    <mergeCell ref="C37:N37"/>
    <mergeCell ref="C39:N39"/>
    <mergeCell ref="C30:L30"/>
    <mergeCell ref="C7:M7"/>
    <mergeCell ref="C8:L8"/>
    <mergeCell ref="C15:L15"/>
    <mergeCell ref="C21:L21"/>
    <mergeCell ref="C24:L24"/>
    <mergeCell ref="C26:L26"/>
    <mergeCell ref="C27:L27"/>
    <mergeCell ref="C28:L28"/>
    <mergeCell ref="C29:L29"/>
    <mergeCell ref="C23:L23"/>
  </mergeCells>
  <hyperlinks>
    <hyperlink ref="L6" location="Indice!A1" display="Índice" xr:uid="{BC61F321-1900-4C3A-8C34-F61B961D002D}"/>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7010-E104-430E-9D90-36E85F7C04C5}">
  <sheetPr>
    <tabColor theme="2" tint="-0.499984740745262"/>
  </sheetPr>
  <dimension ref="A1:K46"/>
  <sheetViews>
    <sheetView showGridLines="0" zoomScale="90" zoomScaleNormal="90" zoomScaleSheetLayoutView="100" workbookViewId="0">
      <pane ySplit="4" topLeftCell="A30" activePane="bottomLeft" state="frozen"/>
      <selection pane="bottomLeft" activeCell="B53" sqref="B53"/>
    </sheetView>
  </sheetViews>
  <sheetFormatPr baseColWidth="10" defaultColWidth="9.33203125" defaultRowHeight="13.2"/>
  <cols>
    <col min="1" max="1" width="4.33203125" style="399" customWidth="1"/>
    <col min="2" max="2" width="49.21875" style="399" customWidth="1"/>
    <col min="3" max="8" width="18.109375" style="399" customWidth="1"/>
    <col min="9" max="9" width="14.6640625" style="400" bestFit="1" customWidth="1"/>
    <col min="10" max="10" width="13.77734375" style="399" bestFit="1" customWidth="1"/>
    <col min="11" max="11" width="7.88671875" style="399" bestFit="1" customWidth="1"/>
    <col min="12" max="12" width="11.5546875" style="399" customWidth="1"/>
    <col min="13" max="13" width="10.33203125" style="399" customWidth="1"/>
    <col min="14" max="16384" width="9.33203125" style="399"/>
  </cols>
  <sheetData>
    <row r="1" spans="1:11" s="122" customFormat="1" ht="13.2" customHeight="1">
      <c r="D1" s="123"/>
    </row>
    <row r="2" spans="1:11" s="122" customFormat="1" ht="13.2" customHeight="1">
      <c r="D2" s="123"/>
    </row>
    <row r="3" spans="1:11" s="122" customFormat="1" ht="13.2" customHeight="1">
      <c r="D3" s="123"/>
    </row>
    <row r="4" spans="1:11" s="124" customFormat="1" ht="13.2" customHeight="1" thickBot="1">
      <c r="D4" s="125"/>
    </row>
    <row r="5" spans="1:11" s="84" customFormat="1" ht="13.8" thickTop="1">
      <c r="B5" s="199"/>
      <c r="C5" s="199"/>
      <c r="D5" s="199"/>
      <c r="E5" s="199"/>
      <c r="F5" s="187"/>
      <c r="I5" s="83" t="s">
        <v>228</v>
      </c>
    </row>
    <row r="6" spans="1:11">
      <c r="A6" s="397"/>
      <c r="B6" s="398"/>
      <c r="C6" s="398"/>
      <c r="D6" s="398"/>
      <c r="E6" s="398"/>
      <c r="F6" s="398"/>
      <c r="H6" s="398"/>
    </row>
    <row r="7" spans="1:11" s="446" customFormat="1" ht="13.8">
      <c r="A7" s="444"/>
      <c r="B7" s="445" t="s">
        <v>213</v>
      </c>
      <c r="I7" s="447"/>
    </row>
    <row r="8" spans="1:11">
      <c r="A8" s="401"/>
    </row>
    <row r="9" spans="1:11">
      <c r="A9" s="401"/>
      <c r="B9" s="398" t="s">
        <v>138</v>
      </c>
    </row>
    <row r="10" spans="1:11" ht="36.75" customHeight="1">
      <c r="A10" s="401"/>
      <c r="B10" s="695" t="s">
        <v>600</v>
      </c>
      <c r="C10" s="695"/>
      <c r="D10" s="695"/>
      <c r="E10" s="695"/>
      <c r="F10" s="695"/>
      <c r="G10" s="695"/>
      <c r="H10" s="695"/>
      <c r="I10" s="402"/>
      <c r="J10" s="403"/>
      <c r="K10" s="403"/>
    </row>
    <row r="11" spans="1:11">
      <c r="A11" s="401"/>
      <c r="B11" s="398"/>
    </row>
    <row r="12" spans="1:11" ht="14.4" customHeight="1">
      <c r="A12" s="401"/>
      <c r="B12" s="700"/>
      <c r="C12" s="702">
        <v>44651</v>
      </c>
      <c r="D12" s="702">
        <v>44561</v>
      </c>
    </row>
    <row r="13" spans="1:11">
      <c r="A13" s="401"/>
      <c r="B13" s="701"/>
      <c r="C13" s="703"/>
      <c r="D13" s="703"/>
    </row>
    <row r="14" spans="1:11">
      <c r="A14" s="401"/>
      <c r="B14" s="481" t="s">
        <v>332</v>
      </c>
      <c r="C14" s="482">
        <v>6921.52</v>
      </c>
      <c r="D14" s="482">
        <v>6870.81</v>
      </c>
    </row>
    <row r="15" spans="1:11">
      <c r="A15" s="401"/>
      <c r="B15" s="481" t="s">
        <v>333</v>
      </c>
      <c r="C15" s="482">
        <v>6931.47</v>
      </c>
      <c r="D15" s="482">
        <v>6887.4</v>
      </c>
    </row>
    <row r="16" spans="1:11">
      <c r="A16" s="401"/>
      <c r="B16" s="84"/>
    </row>
    <row r="17" spans="1:10">
      <c r="A17" s="401"/>
      <c r="B17" s="84"/>
    </row>
    <row r="18" spans="1:10">
      <c r="A18" s="401"/>
      <c r="B18" s="398" t="s">
        <v>139</v>
      </c>
    </row>
    <row r="19" spans="1:10">
      <c r="A19" s="401"/>
      <c r="B19" s="704" t="s">
        <v>240</v>
      </c>
      <c r="C19" s="704"/>
      <c r="D19" s="704"/>
      <c r="E19" s="704"/>
      <c r="F19" s="704"/>
      <c r="G19" s="704"/>
      <c r="H19" s="704"/>
    </row>
    <row r="20" spans="1:10">
      <c r="A20" s="401"/>
      <c r="B20" s="91"/>
      <c r="C20" s="91"/>
      <c r="D20" s="91"/>
      <c r="E20" s="91"/>
      <c r="F20" s="91"/>
      <c r="G20" s="91"/>
      <c r="H20" s="91"/>
    </row>
    <row r="21" spans="1:10" s="406" customFormat="1">
      <c r="A21" s="404"/>
      <c r="B21" s="680" t="s">
        <v>116</v>
      </c>
      <c r="C21" s="705" t="s">
        <v>601</v>
      </c>
      <c r="D21" s="705" t="s">
        <v>327</v>
      </c>
      <c r="E21" s="705" t="s">
        <v>328</v>
      </c>
      <c r="F21" s="705" t="s">
        <v>329</v>
      </c>
      <c r="G21" s="705" t="s">
        <v>330</v>
      </c>
      <c r="H21" s="705" t="s">
        <v>331</v>
      </c>
      <c r="I21" s="405"/>
    </row>
    <row r="22" spans="1:10" s="403" customFormat="1">
      <c r="A22" s="407"/>
      <c r="B22" s="680"/>
      <c r="C22" s="706"/>
      <c r="D22" s="706"/>
      <c r="E22" s="706"/>
      <c r="F22" s="706"/>
      <c r="G22" s="706"/>
      <c r="H22" s="706"/>
      <c r="I22" s="402"/>
    </row>
    <row r="23" spans="1:10" ht="14.7" customHeight="1">
      <c r="A23" s="401"/>
      <c r="B23" s="452" t="s">
        <v>3</v>
      </c>
      <c r="C23" s="452"/>
      <c r="D23" s="452"/>
      <c r="E23" s="434"/>
      <c r="F23" s="434"/>
      <c r="G23" s="434"/>
      <c r="H23" s="452"/>
    </row>
    <row r="24" spans="1:10">
      <c r="A24" s="401"/>
      <c r="B24" s="452" t="s">
        <v>76</v>
      </c>
      <c r="C24" s="452"/>
      <c r="D24" s="452"/>
      <c r="E24" s="434"/>
      <c r="F24" s="434"/>
      <c r="G24" s="434"/>
      <c r="H24" s="452"/>
    </row>
    <row r="25" spans="1:10">
      <c r="A25" s="401"/>
      <c r="B25" s="434" t="s">
        <v>16</v>
      </c>
      <c r="C25" s="410" t="s">
        <v>0</v>
      </c>
      <c r="D25" s="466">
        <v>1159.8899999999994</v>
      </c>
      <c r="E25" s="465">
        <v>6921.52</v>
      </c>
      <c r="F25" s="474">
        <v>8028201.8327999962</v>
      </c>
      <c r="G25" s="465">
        <v>6870.81</v>
      </c>
      <c r="H25" s="453">
        <v>0</v>
      </c>
    </row>
    <row r="26" spans="1:10">
      <c r="A26" s="401"/>
      <c r="B26" s="455" t="s">
        <v>238</v>
      </c>
      <c r="C26" s="456"/>
      <c r="D26" s="453">
        <v>1159.8899999999994</v>
      </c>
      <c r="E26" s="457"/>
      <c r="F26" s="476">
        <v>8028201.8327999962</v>
      </c>
      <c r="G26" s="458"/>
      <c r="H26" s="453">
        <v>0</v>
      </c>
    </row>
    <row r="27" spans="1:10">
      <c r="A27" s="401"/>
      <c r="B27" s="452" t="s">
        <v>78</v>
      </c>
      <c r="C27" s="459"/>
      <c r="D27" s="460"/>
      <c r="E27" s="455"/>
      <c r="F27" s="476"/>
      <c r="G27" s="455"/>
      <c r="H27" s="455"/>
    </row>
    <row r="28" spans="1:10">
      <c r="A28" s="401"/>
      <c r="B28" s="452" t="s">
        <v>77</v>
      </c>
      <c r="C28" s="459"/>
      <c r="D28" s="461"/>
      <c r="E28" s="452"/>
      <c r="F28" s="476"/>
      <c r="G28" s="452"/>
      <c r="H28" s="452"/>
    </row>
    <row r="29" spans="1:10">
      <c r="A29" s="401"/>
      <c r="B29" s="462" t="s">
        <v>602</v>
      </c>
      <c r="C29" s="410"/>
      <c r="D29" s="411"/>
      <c r="E29" s="412"/>
      <c r="F29" s="474"/>
      <c r="G29" s="413"/>
      <c r="H29" s="414"/>
    </row>
    <row r="30" spans="1:10">
      <c r="A30" s="401"/>
      <c r="B30" s="409" t="s">
        <v>356</v>
      </c>
      <c r="C30" s="410" t="s">
        <v>0</v>
      </c>
      <c r="D30" s="411">
        <v>6060</v>
      </c>
      <c r="E30" s="411">
        <v>6931.47</v>
      </c>
      <c r="F30" s="475">
        <v>42004708.200000003</v>
      </c>
      <c r="G30" s="411">
        <v>6887.4</v>
      </c>
      <c r="H30" s="463">
        <v>0</v>
      </c>
    </row>
    <row r="31" spans="1:10">
      <c r="A31" s="401"/>
      <c r="B31" s="409" t="s">
        <v>603</v>
      </c>
      <c r="C31" s="410" t="s">
        <v>0</v>
      </c>
      <c r="D31" s="411">
        <v>0</v>
      </c>
      <c r="E31" s="411">
        <v>6931.47</v>
      </c>
      <c r="F31" s="475">
        <v>0</v>
      </c>
      <c r="G31" s="411">
        <v>6887.4</v>
      </c>
      <c r="H31" s="463">
        <v>-43699175.520000003</v>
      </c>
      <c r="J31" s="488"/>
    </row>
    <row r="32" spans="1:10">
      <c r="A32" s="401"/>
      <c r="B32" s="455" t="s">
        <v>239</v>
      </c>
      <c r="C32" s="456"/>
      <c r="D32" s="464">
        <v>6060</v>
      </c>
      <c r="E32" s="464"/>
      <c r="F32" s="461">
        <v>42004708.200000003</v>
      </c>
      <c r="G32" s="454"/>
      <c r="H32" s="461">
        <v>-43699175.520000003</v>
      </c>
    </row>
    <row r="33" spans="1:9" ht="13.8">
      <c r="A33" s="401"/>
      <c r="B33" s="448"/>
      <c r="C33" s="449"/>
      <c r="D33" s="450"/>
      <c r="E33" s="450"/>
      <c r="F33" s="451"/>
      <c r="G33" s="451"/>
      <c r="H33" s="451"/>
    </row>
    <row r="34" spans="1:9" ht="13.8">
      <c r="A34" s="401"/>
      <c r="B34" s="448"/>
      <c r="C34" s="449"/>
      <c r="D34" s="450"/>
      <c r="E34" s="450"/>
      <c r="F34" s="451"/>
      <c r="G34" s="451"/>
      <c r="H34" s="451"/>
    </row>
    <row r="35" spans="1:9">
      <c r="A35" s="401"/>
      <c r="B35" s="398" t="s">
        <v>140</v>
      </c>
    </row>
    <row r="36" spans="1:9" ht="34.799999999999997" customHeight="1">
      <c r="A36" s="401"/>
      <c r="B36" s="695" t="s">
        <v>241</v>
      </c>
      <c r="C36" s="695"/>
      <c r="D36" s="695"/>
      <c r="E36" s="695"/>
      <c r="F36" s="695"/>
      <c r="G36" s="695"/>
      <c r="H36" s="695"/>
      <c r="I36" s="88"/>
    </row>
    <row r="37" spans="1:9">
      <c r="A37" s="401"/>
    </row>
    <row r="38" spans="1:9" s="419" customFormat="1" ht="27.6" customHeight="1">
      <c r="A38" s="418"/>
      <c r="B38" s="680" t="s">
        <v>37</v>
      </c>
      <c r="C38" s="705" t="s">
        <v>334</v>
      </c>
      <c r="D38" s="707" t="s">
        <v>604</v>
      </c>
      <c r="E38" s="705" t="s">
        <v>605</v>
      </c>
      <c r="F38" s="707" t="s">
        <v>335</v>
      </c>
      <c r="H38" s="420"/>
    </row>
    <row r="39" spans="1:9" s="403" customFormat="1">
      <c r="A39" s="407"/>
      <c r="B39" s="680"/>
      <c r="C39" s="706"/>
      <c r="D39" s="708"/>
      <c r="E39" s="706"/>
      <c r="F39" s="708"/>
      <c r="G39" s="421"/>
      <c r="H39" s="402"/>
    </row>
    <row r="40" spans="1:9" ht="26.4">
      <c r="A40" s="401"/>
      <c r="B40" s="422" t="s">
        <v>120</v>
      </c>
      <c r="C40" s="415">
        <v>6921.52</v>
      </c>
      <c r="D40" s="416">
        <v>0</v>
      </c>
      <c r="E40" s="413">
        <v>6870.81</v>
      </c>
      <c r="F40" s="416">
        <v>1937294</v>
      </c>
      <c r="G40" s="423"/>
      <c r="H40" s="424"/>
      <c r="I40" s="399"/>
    </row>
    <row r="41" spans="1:9" ht="26.4">
      <c r="A41" s="401"/>
      <c r="B41" s="422" t="s">
        <v>121</v>
      </c>
      <c r="C41" s="415">
        <v>6931.47</v>
      </c>
      <c r="D41" s="416">
        <v>6439238</v>
      </c>
      <c r="E41" s="413">
        <v>6887.4</v>
      </c>
      <c r="F41" s="416">
        <v>15378498</v>
      </c>
      <c r="G41" s="423"/>
      <c r="H41" s="424"/>
      <c r="I41" s="399"/>
    </row>
    <row r="42" spans="1:9" ht="26.4">
      <c r="A42" s="401"/>
      <c r="B42" s="422" t="s">
        <v>122</v>
      </c>
      <c r="C42" s="415">
        <v>6921.52</v>
      </c>
      <c r="D42" s="417">
        <v>-2100021</v>
      </c>
      <c r="E42" s="413">
        <v>6870.81</v>
      </c>
      <c r="F42" s="417">
        <v>-2430496</v>
      </c>
      <c r="G42" s="423"/>
      <c r="H42" s="424"/>
      <c r="I42" s="399"/>
    </row>
    <row r="43" spans="1:9" ht="26.4">
      <c r="A43" s="401"/>
      <c r="B43" s="422" t="s">
        <v>123</v>
      </c>
      <c r="C43" s="415">
        <v>6931.47</v>
      </c>
      <c r="D43" s="417">
        <v>-7287719</v>
      </c>
      <c r="E43" s="413">
        <v>6887.4</v>
      </c>
      <c r="F43" s="417">
        <v>-20288253</v>
      </c>
      <c r="G43" s="423"/>
      <c r="H43" s="424"/>
      <c r="I43" s="399"/>
    </row>
    <row r="44" spans="1:9">
      <c r="A44" s="401"/>
      <c r="B44" s="408" t="s">
        <v>357</v>
      </c>
      <c r="C44" s="425"/>
      <c r="D44" s="426">
        <v>-2948502</v>
      </c>
      <c r="E44" s="425"/>
      <c r="F44" s="426">
        <v>-5402957</v>
      </c>
      <c r="H44" s="400"/>
      <c r="I44" s="399"/>
    </row>
    <row r="45" spans="1:9">
      <c r="A45" s="401"/>
      <c r="D45" s="427"/>
    </row>
    <row r="46" spans="1:9">
      <c r="A46" s="401"/>
      <c r="D46" s="427"/>
    </row>
  </sheetData>
  <mergeCells count="18">
    <mergeCell ref="G21:G22"/>
    <mergeCell ref="H21:H22"/>
    <mergeCell ref="B36:H36"/>
    <mergeCell ref="B21:B22"/>
    <mergeCell ref="C21:C22"/>
    <mergeCell ref="D21:D22"/>
    <mergeCell ref="E21:E22"/>
    <mergeCell ref="F21:F22"/>
    <mergeCell ref="B38:B39"/>
    <mergeCell ref="C38:C39"/>
    <mergeCell ref="D38:D39"/>
    <mergeCell ref="E38:E39"/>
    <mergeCell ref="F38:F39"/>
    <mergeCell ref="B10:H10"/>
    <mergeCell ref="B12:B13"/>
    <mergeCell ref="C12:C13"/>
    <mergeCell ref="D12:D13"/>
    <mergeCell ref="B19:H19"/>
  </mergeCells>
  <hyperlinks>
    <hyperlink ref="I5" location="Indice!A1" display="Índice" xr:uid="{23E99E48-E2F4-4124-A0AC-17A2FD1A003E}"/>
  </hyperlinks>
  <pageMargins left="0.23622047244094491" right="0.23622047244094491" top="0.74803149606299213" bottom="0.74803149606299213" header="0.31496062992125984" footer="0.31496062992125984"/>
  <pageSetup paperSize="9" scale="70" fitToHeight="0" orientation="landscape"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CAztwV0jyUVd0870XMpgJ7kIUZuHgmXi8j3FEe7o/do=</DigestValue>
    </Reference>
    <Reference Type="http://www.w3.org/2000/09/xmldsig#Object" URI="#idOfficeObject">
      <DigestMethod Algorithm="http://www.w3.org/2001/04/xmlenc#sha256"/>
      <DigestValue>yWP9Fj3ZmgT5PzHMO6lLGAqbBeWo2XiOpYset2IHhss=</DigestValue>
    </Reference>
    <Reference Type="http://uri.etsi.org/01903#SignedProperties" URI="#idSignedProperties">
      <Transforms>
        <Transform Algorithm="http://www.w3.org/TR/2001/REC-xml-c14n-20010315"/>
      </Transforms>
      <DigestMethod Algorithm="http://www.w3.org/2001/04/xmlenc#sha256"/>
      <DigestValue>FFhzhGSWitiavJX1o8f0DxOoa5bvJVS2cbYlwTPdyaE=</DigestValue>
    </Reference>
    <Reference Type="http://www.w3.org/2000/09/xmldsig#Object" URI="#idValidSigLnImg">
      <DigestMethod Algorithm="http://www.w3.org/2001/04/xmlenc#sha256"/>
      <DigestValue>Obx1LLXGGkOSPsioQW05ZOHXpAdeZLeAlQTu0xVUw3M=</DigestValue>
    </Reference>
    <Reference Type="http://www.w3.org/2000/09/xmldsig#Object" URI="#idInvalidSigLnImg">
      <DigestMethod Algorithm="http://www.w3.org/2001/04/xmlenc#sha256"/>
      <DigestValue>MVxNvBupiFC9vxHuTa2yxjVRE3KCCWeP3kehQmCInOg=</DigestValue>
    </Reference>
  </SignedInfo>
  <SignatureValue>k+2WrgVOWHHXlrIZkVgtZSN5mYANCLcdyfoZKvqK7GF/AP+rdrm98l4EG+qbKvXlziD+M2DzPnoX
voEk0wVAa/tecyEGt5eEwirB7uJ+n1TgCMy2ezxNNzB2B2a1mnFjzroa6pdqakeGXfozSpv4wP1v
hghE2id9eUPhahYyEEeGS0JOZID6uyP6iZkj43yoYMuEFLnQsEpIH9xy68RfQigg7hA7gCM6js8v
1LHQG+pLip+XVWLknmirhZYcrHoe+zFuyiGEyhkfZagHZxAEc1j+pzlVvWXQ8ch66UTTSXA8Im70
nNZm1gVRXciecc5QhUfIjSKpUFaVmNvqYABMQg==</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VgUo+igaK4se/HfL54gTmEny/KgUO2uoiUR8EG47CC8=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Z1BOq3JQtImfMuPRwsPEdpSC8o7pYM3p9vSiSDzD0t0=</DigestValue>
      </Reference>
      <Reference URI="/xl/drawings/drawing10.xml?ContentType=application/vnd.openxmlformats-officedocument.drawing+xml">
        <DigestMethod Algorithm="http://www.w3.org/2001/04/xmlenc#sha256"/>
        <DigestValue>nQQbndvvNJpe8nqE0HJbmvEw2EcR6cEvfTv/XNEoEd0=</DigestValue>
      </Reference>
      <Reference URI="/xl/drawings/drawing2.xml?ContentType=application/vnd.openxmlformats-officedocument.drawing+xml">
        <DigestMethod Algorithm="http://www.w3.org/2001/04/xmlenc#sha256"/>
        <DigestValue>1HrDjYMEGk2r1S9oShby0lG+6F97+Vf/JukxdSfZHGo=</DigestValue>
      </Reference>
      <Reference URI="/xl/drawings/drawing3.xml?ContentType=application/vnd.openxmlformats-officedocument.drawing+xml">
        <DigestMethod Algorithm="http://www.w3.org/2001/04/xmlenc#sha256"/>
        <DigestValue>gGWF85D9vJ0oSxXFSXXXumZXLoKHvyuiTTqN0mzm1Hw=</DigestValue>
      </Reference>
      <Reference URI="/xl/drawings/drawing4.xml?ContentType=application/vnd.openxmlformats-officedocument.drawing+xml">
        <DigestMethod Algorithm="http://www.w3.org/2001/04/xmlenc#sha256"/>
        <DigestValue>SiWwQJ46gxsTSM3+OGKcWnhtIPF3EdbSszXFszxLiiQ=</DigestValue>
      </Reference>
      <Reference URI="/xl/drawings/drawing5.xml?ContentType=application/vnd.openxmlformats-officedocument.drawing+xml">
        <DigestMethod Algorithm="http://www.w3.org/2001/04/xmlenc#sha256"/>
        <DigestValue>gLtfYegU9VBhQcX+jEdfcVXCYpHhfofwOwtw8DOClqg=</DigestValue>
      </Reference>
      <Reference URI="/xl/drawings/drawing6.xml?ContentType=application/vnd.openxmlformats-officedocument.drawing+xml">
        <DigestMethod Algorithm="http://www.w3.org/2001/04/xmlenc#sha256"/>
        <DigestValue>09GM/blaTxQ4DgZ2ChzC0/fnYPqmlQAzFXSVcLp07xE=</DigestValue>
      </Reference>
      <Reference URI="/xl/drawings/drawing7.xml?ContentType=application/vnd.openxmlformats-officedocument.drawing+xml">
        <DigestMethod Algorithm="http://www.w3.org/2001/04/xmlenc#sha256"/>
        <DigestValue>gHObF7bkHQ1SLAwFbb0Bf6NQiAtel4VvrmQechik0fo=</DigestValue>
      </Reference>
      <Reference URI="/xl/drawings/drawing8.xml?ContentType=application/vnd.openxmlformats-officedocument.drawing+xml">
        <DigestMethod Algorithm="http://www.w3.org/2001/04/xmlenc#sha256"/>
        <DigestValue>eqCElCwpDR8stYO5DH81WG7+JE2WcSVPWN/OIQqEJp8=</DigestValue>
      </Reference>
      <Reference URI="/xl/drawings/drawing9.xml?ContentType=application/vnd.openxmlformats-officedocument.drawing+xml">
        <DigestMethod Algorithm="http://www.w3.org/2001/04/xmlenc#sha256"/>
        <DigestValue>NKiwr0xiLpE1Kl6GVFWy4pATTcH2FBJM1tvURckD07Y=</DigestValue>
      </Reference>
      <Reference URI="/xl/drawings/vmlDrawing1.vml?ContentType=application/vnd.openxmlformats-officedocument.vmlDrawing">
        <DigestMethod Algorithm="http://www.w3.org/2001/04/xmlenc#sha256"/>
        <DigestValue>HOpswH7Clx4qkuE6Krho/9JdJLTnP50PgafNX4Px53E=</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b2lB1/ocwVWBno0AsxcLEptsQCn8xpUfcWVXVUI/2c0=</DigestValue>
      </Reference>
      <Reference URI="/xl/media/image3.emf?ContentType=image/x-emf">
        <DigestMethod Algorithm="http://www.w3.org/2001/04/xmlenc#sha256"/>
        <DigestValue>F/9evYBbQul4xlgh5TJxfPoZxQAg4Ls8S802BaHcHkc=</DigestValue>
      </Reference>
      <Reference URI="/xl/media/image4.emf?ContentType=image/x-emf">
        <DigestMethod Algorithm="http://www.w3.org/2001/04/xmlenc#sha256"/>
        <DigestValue>4ryv/ImjxMvqefc/3uwRRUFmL1R6i+vbMpm7xsclW6Y=</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eagKw4vkJta//EAXFo8pt3rkLlJe7nsQidLS/ebqtjQ=</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MXec2D+WMU8itUC5NxoyllqwEi3fXNlaIfg2JySEdZE=</DigestValue>
      </Reference>
      <Reference URI="/xl/printerSettings/printerSettings7.bin?ContentType=application/vnd.openxmlformats-officedocument.spreadsheetml.printerSettings">
        <DigestMethod Algorithm="http://www.w3.org/2001/04/xmlenc#sha256"/>
        <DigestValue>GyyR84UYFfbFvVrs+ip9vPggIMAXC0nxkmeUVNsGxCc=</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BURr3s4kJKfByVqBJOk12txnI73I4lKyZyEinb+ldQA=</DigestValue>
      </Reference>
      <Reference URI="/xl/sharedStrings.xml?ContentType=application/vnd.openxmlformats-officedocument.spreadsheetml.sharedStrings+xml">
        <DigestMethod Algorithm="http://www.w3.org/2001/04/xmlenc#sha256"/>
        <DigestValue>wAT1KSlCOyPy+qO0oeojs8BGCX1cN4rNxJKcP8aPjoA=</DigestValue>
      </Reference>
      <Reference URI="/xl/styles.xml?ContentType=application/vnd.openxmlformats-officedocument.spreadsheetml.styles+xml">
        <DigestMethod Algorithm="http://www.w3.org/2001/04/xmlenc#sha256"/>
        <DigestValue>FMBvoa8iw83UPscdYBOnOduIkmX7n6fRfhjMIugLlWU=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oH5wyzSzn2KdylZ7gsGQumvun/nTkgnwG1kObR8MNqg=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iK1cCeJyE0nh61Ysaws+TMA/tgQJwUsR5g0ps2rJkns=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xDxmcYY2D+dk0G8F7ayroZcS/ki2Og3CY9G1Gx+oIu8=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06LM/TmXnxxMS1UF35MGHrRHGqUHPHFPJxWGuwOdFnA=</DigestValue>
      </Reference>
      <Reference URI="/xl/worksheets/sheet10.xml?ContentType=application/vnd.openxmlformats-officedocument.spreadsheetml.worksheet+xml">
        <DigestMethod Algorithm="http://www.w3.org/2001/04/xmlenc#sha256"/>
        <DigestValue>rhcu0MF1Jm+b2BFXXvNhnFTOVscCuSlkQJdCVaLesEs=</DigestValue>
      </Reference>
      <Reference URI="/xl/worksheets/sheet11.xml?ContentType=application/vnd.openxmlformats-officedocument.spreadsheetml.worksheet+xml">
        <DigestMethod Algorithm="http://www.w3.org/2001/04/xmlenc#sha256"/>
        <DigestValue>b6GcggaRprh3nnLsERwv4Umw8xkAGKKrJZlX6i5iXqo=</DigestValue>
      </Reference>
      <Reference URI="/xl/worksheets/sheet12.xml?ContentType=application/vnd.openxmlformats-officedocument.spreadsheetml.worksheet+xml">
        <DigestMethod Algorithm="http://www.w3.org/2001/04/xmlenc#sha256"/>
        <DigestValue>O0XhC9clQGyoLjeWe9CylkKJF2Yc7s+K3/bMLTNL68M=</DigestValue>
      </Reference>
      <Reference URI="/xl/worksheets/sheet13.xml?ContentType=application/vnd.openxmlformats-officedocument.spreadsheetml.worksheet+xml">
        <DigestMethod Algorithm="http://www.w3.org/2001/04/xmlenc#sha256"/>
        <DigestValue>xcx5AZutpgOGEPFHVNYYwXGONBgP8OiAA3q6pIaNLKg=</DigestValue>
      </Reference>
      <Reference URI="/xl/worksheets/sheet2.xml?ContentType=application/vnd.openxmlformats-officedocument.spreadsheetml.worksheet+xml">
        <DigestMethod Algorithm="http://www.w3.org/2001/04/xmlenc#sha256"/>
        <DigestValue>zdmVvIv3OAsfNbEPGpwfQVf5ZjmZM4GPpiirqXwS1Ww=</DigestValue>
      </Reference>
      <Reference URI="/xl/worksheets/sheet3.xml?ContentType=application/vnd.openxmlformats-officedocument.spreadsheetml.worksheet+xml">
        <DigestMethod Algorithm="http://www.w3.org/2001/04/xmlenc#sha256"/>
        <DigestValue>fmArG8seOteytvP1ceJE0BPRj8bPfxBhDT5fO8xVoFA=</DigestValue>
      </Reference>
      <Reference URI="/xl/worksheets/sheet4.xml?ContentType=application/vnd.openxmlformats-officedocument.spreadsheetml.worksheet+xml">
        <DigestMethod Algorithm="http://www.w3.org/2001/04/xmlenc#sha256"/>
        <DigestValue>QD7k5A2sqg2gvT8vTo0TIkSbJDf2LJvYEQsuwrb3A54=</DigestValue>
      </Reference>
      <Reference URI="/xl/worksheets/sheet5.xml?ContentType=application/vnd.openxmlformats-officedocument.spreadsheetml.worksheet+xml">
        <DigestMethod Algorithm="http://www.w3.org/2001/04/xmlenc#sha256"/>
        <DigestValue>aF7OxPIYLL6IQktwpU6Vr8eQ5jMsrEE0rToBKwOXHD8=</DigestValue>
      </Reference>
      <Reference URI="/xl/worksheets/sheet6.xml?ContentType=application/vnd.openxmlformats-officedocument.spreadsheetml.worksheet+xml">
        <DigestMethod Algorithm="http://www.w3.org/2001/04/xmlenc#sha256"/>
        <DigestValue>OKdwJeOMLr10vqPAa0UAxYDlKM6VIdrMzNrsnOTqFwo=</DigestValue>
      </Reference>
      <Reference URI="/xl/worksheets/sheet7.xml?ContentType=application/vnd.openxmlformats-officedocument.spreadsheetml.worksheet+xml">
        <DigestMethod Algorithm="http://www.w3.org/2001/04/xmlenc#sha256"/>
        <DigestValue>YCkvc5rKmqx09EGAKwPXYY933B+E7o5+e+xgr1HvVdc=</DigestValue>
      </Reference>
      <Reference URI="/xl/worksheets/sheet8.xml?ContentType=application/vnd.openxmlformats-officedocument.spreadsheetml.worksheet+xml">
        <DigestMethod Algorithm="http://www.w3.org/2001/04/xmlenc#sha256"/>
        <DigestValue>BYFzLe8Znl/Gw3mRuAWxAC1qzLN3N6OBCyHFzRGA47E=</DigestValue>
      </Reference>
      <Reference URI="/xl/worksheets/sheet9.xml?ContentType=application/vnd.openxmlformats-officedocument.spreadsheetml.worksheet+xml">
        <DigestMethod Algorithm="http://www.w3.org/2001/04/xmlenc#sha256"/>
        <DigestValue>EbpZmEMHWFmedcJ7NLOKy6vr2xeUT4b+JnevV9XZCtw=</DigestValue>
      </Reference>
    </Manifest>
    <SignatureProperties>
      <SignatureProperty Id="idSignatureTime" Target="#idPackageSignature">
        <mdssi:SignatureTime xmlns:mdssi="http://schemas.openxmlformats.org/package/2006/digital-signature">
          <mdssi:Format>YYYY-MM-DDThh:mm:ssTZD</mdssi:Format>
          <mdssi:Value>2022-04-29T18:00:29Z</mdssi:Value>
        </mdssi:SignatureTime>
      </SignatureProperty>
    </SignatureProperties>
  </Object>
  <Object Id="idOfficeObject">
    <SignatureProperties>
      <SignatureProperty Id="idOfficeV1Details" Target="#idPackageSignature">
        <SignatureInfoV1 xmlns="http://schemas.microsoft.com/office/2006/digsig">
          <SetupID>{EC6588FD-C3E0-4867-BF60-8492C7FC5B22}</SetupID>
          <SignatureText>Shirley Vichini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2022-04-29T18:00:29Z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sFWPA9BdBXcYj1sADlRTYbBVjwAIMI8DcNJndbTMVQDoXY8DAgAAAIsNAAC0zFUACMlVABJUZ3XwS48DAAAAAFAAAAA0AAAAUFRndQAAAAA/eYi56MhVAAA/jAPYS48DOC+MAxJUZ3U4T48DAAAAAFAAAAA1AAAAUFRndQAAAAAPeYi5GMlVAAA/jAMgT48DkEsAADgvjAPYbo8DfCqRd3DzV3esAAAAAAAAADzJVQAAP4wDAF9nddhujwMAAGd1OMlVAAA/jAMAX2d1XMlVAGmrj3fMIHR12G6PA4LQwWCwB2h1AQAAAFLf8fm4yVUA0dhodQAAAADoz9MGZHYACAAAAAAlAAAADAAAAAEAAAAYAAAADAAAAAAAAAASAAAADAAAAAEAAAAeAAAAGAAAAPUAAAAFAAAAMgEAABYAAAAlAAAADAAAAAEAAABUAAAAhAAAAPYAAAAFAAAAMAEAABUAAAABAAAAVVWPQSa0j0H2AAAABQAAAAkAAABMAAAAAAAAAAAAAAAAAAAA//////////9gAAAAMgA5AC8ANAAvADIAMAAyADIAAAAHAAAABwAAAAUAAAAHAAAABQAAAAcAAAAHAAAABwAAAAcAAABLAAAAQAAAADAAAAAFAAAAIAAAAAEAAAABAAAAEAAAAAAAAAAAAAAAQAEAAKAAAAAAAAAAAAAAAEABAACgAAAAUgAAAHABAAACAAAAFAAAAAkAAAAAAAAAAAAAALwCAAAAAAAAAQICIlMAeQBzAHQAZQBtAAAAAAAAAAAAAAAAAAAAAAAAAAAAAAAAAAAAAAAAAAAAAAAAAAAAAAAAAAAAAAAAAAAAAAAAAJJ3CQAAAIA4WwAAAAAAGI9bABiPWwDkU1NhAAAAAPJTU2EAAAAAAAAAAAAAAAAAAAAAAAAAAACQWwAAAAAAAAAAAAAAAAAAAAAAAAAAAAAAAAAAAAAAAAAAAAAAAAAAAAAAAAAAAAAAAAAAAAAAAAAAAAAAAAD45lUAfvDx+QAAnHfs51UA6NGOdxiPWwDHX251AAAAAPjSjnf//wAAAAAAANvTjnfb0453HOhVACDoVQDkU1NhAAAAAAAAAAAAAAAAAAAAANGOVncJAAAABwAAAFToVQBU6FUAAAIAAPz///8BAAAAAAAAAAAAAAAAAAAAAAAAAAAAAADoz9MG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CAAAABQAAAAAAkQDMAZEAAAAAACAAAACEHJEAAAAAAAAAWwCAHJEA+CR6JITPVQDOXY53bNRVAM5djncAAAAAAAAAACAAAABY7W5gLNBVAKDPVQD6t2BhAABbAAAAAAAgAAAAcNoSFpj6oRq0z1UAeF4OYCAAAAABAAAAAAAAACzUVQB4PAlgyDQPYI9cLHxw2hIWAAAAAFjtbmDwacUayNBVAHDaEhb/////WO1uYPOXF2B8yW9gbNRVAAAAAAAAAAAA0Y5Wd/RdcGAGAAAAHNFVABzRVQAAAgAA/P///wEAAAAAAAAAAAAAAAAAAAAAAAAAAAAAAOjP0wZkdgAIAAAAACUAAAAMAAAAAwAAABgAAAAMAAAAAAAAABIAAAAMAAAAAQAAABYAAAAMAAAACAAAAFQAAABUAAAADAAAADcAAAAgAAAAWgAAAAEAAABVVY9BJrSPQQwAAABbAAAAAQAAAEwAAAAEAAAACwAAADcAAAAiAAAAWwAAAFAAAABYAFU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0AGUAbQAAAAAAAAAAAAAAAAAAAAAAAAAAAGMtGckAAAAArM9VABNUhwUBAAAAZNBVACANAIQAAAAACDgb27jPVQBraMlg6PXRBnjlwAZnRyx8AgAAAHjRVQCBhS5g/////4TRVQCAGBZgJ1ksfDkAAABY1lUAURQWYOj10QYAAAAAAAAAAAAAAEIBhS5gAAAAAAAAAEAAFhklAQAAAOTRVQAgAAAAgM8CFgAAAADg0VUAAAAAAAAAAAACAAAAAAAAAAAAAADRjlZ3pJiSGgkAAABM0VUATNFVAAACAAD8////AQAAAAAAAAAAAAAAAAAAAAAAAAAAAAAA6M/TBmR2AAgAAAAAJQAAAAwAAAAEAAAAGAAAAAwAAAAAAAAAEgAAAAwAAAABAAAAHgAAABgAAAAwAAAAOwAAAKwAAABXAAAAJQAAAAwAAAAEAAAAVAAAAKgAAAAxAAAAOwAAAKoAAABWAAAAAQAAAFVVj0EmtI9BMQAAADsAAAAPAAAATAAAAAAAAAAAAAAAAAAAAP//////////bAAAAFMAaABpAHIAbABlAHkAIABWAGkAYwBoAGkAbgBpAG5j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CJ0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aW4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CwVY8D0F0FdxiPWwAOVFNhsFWPAAgwjwNw0md1tMxVAOhdjwMCAAAAiw0AALTMVQAIyVUAElRndfBLjwMAAAAAUAAAADQAAABQVGd1AAAAAD95iLnoyFUAAD+MA9hLjwM4L4wDElRndThPjwMAAAAAUAAAADUAAABQVGd1AAAAAA95iLkYyVUAAD+MAyBPjwOQSwAAOC+MA9hujwN8KpF3cPNXd6wAAAAAAAAAPMlVAAA/jAMAX2d12G6PAwAAZ3U4yVUAAD+MAwBfZ3VcyVUAaauPd8wgdHXYbo8DgtDBYLAHaHUBAAAAUt/x+bjJVQDR2Gh1AAAAAOjP0wZ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kncJAAAAgDhbAAAAAAAYj1sAGI9bAORTU2EAAAAA8lNTYQAAAAAAAAAAAAAAAAAAAAAAAAAAAJBbAAAAAAAAAAAAAAAAAAAAAAAAAAAAAAAAAAAAAAAAAAAAAAAAAAAAAAAAAAAAAAAAAAAAAAAAAAAAAAAAAPjmVQB+8PH5AACcd+znVQDo0Y53GI9bAMdfbnUAAAAA+NKOd///AAAAAAAA29OOd9vTjncc6FUAIOhVAORTU2EAAAAAAAAAAAAAAAAAAAAA0Y5WdwkAAAAHAAAAVOhVAFToVQAAAgAA/P///wEAAAAAAAAAAAAAAAAAAAAAAAAAAAAAAOjP0w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IAAAAFAAAAAACRAMwBkQAAAAAAIAAAAIQckQAAAAAAAABbAIAckQD4JHokhM9VAM5djnds1FUAzl2OdwAAAAAAAAAAIAAAAFjtbmAs0FUAoM9VAPq3YGEAAFsAAAAAACAAAABw2hIWmPqhGrTPVQB4Xg5gIAAAAAEAAAAAAAAALNRVAHg8CWDINA9gj1wsfHDaEhYAAAAAWO1uYPBpxRrI0FUAcNoSFv////9Y7W5g85cXYHzJb2Bs1FUAAAAAAAAAAADRjlZ39F1wYAYAAAAc0VUAHNFVAAACAAD8////AQAAAAAAAAAAAAAAAAAAAAAAAAAAAAAA6M/TBm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Yy0ZyQAAAACsz1UAE1SHBQEAAABk0FUAIA0AhAAAAAAIOBvbuM9VAGtoyWDo9dEGeOXABmdHLHwCAAAAeNFVAIGFLmD/////hNFVAIAYFmAnWSx8OQAAAFjWVQBRFBZg6PXRBgAAAAAAAAAAAAAAQgGFLmAAAAAAAAAAQAAWGSUBAAAA5NFVACAAAACAzwIWAAAAAODRVQAAAAAAAAAAAAIAAAAAAAAAAAAAANGOVnekmJIaCQAAAEzRVQBM0VUAAAIAAPz///8BAAAAAAAAAAAAAAAAAAAAAAAAAAAAAADoz9MG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1dGWV1lipQ1J63o+txCQmeNNR2fNz/fiZhKMEdOSVCY=</DigestValue>
    </Reference>
    <Reference Type="http://www.w3.org/2000/09/xmldsig#Object" URI="#idOfficeObject">
      <DigestMethod Algorithm="http://www.w3.org/2001/04/xmlenc#sha256"/>
      <DigestValue>seCI0995AbWXPys5wXuET6ZTjVElFKTHqiIsei8TBLY=</DigestValue>
    </Reference>
    <Reference Type="http://uri.etsi.org/01903#SignedProperties" URI="#idSignedProperties">
      <Transforms>
        <Transform Algorithm="http://www.w3.org/TR/2001/REC-xml-c14n-20010315"/>
      </Transforms>
      <DigestMethod Algorithm="http://www.w3.org/2001/04/xmlenc#sha256"/>
      <DigestValue>qQoMAAyUqV1wTF/Fz4UjtX+4uZElRSMw8OFVkur1gTU=</DigestValue>
    </Reference>
    <Reference Type="http://www.w3.org/2000/09/xmldsig#Object" URI="#idValidSigLnImg">
      <DigestMethod Algorithm="http://www.w3.org/2001/04/xmlenc#sha256"/>
      <DigestValue>N9Q6ekUxTaa1asIRz2Lg3g0ExKCNOxnDKJsrfx98rYs=</DigestValue>
    </Reference>
    <Reference Type="http://www.w3.org/2000/09/xmldsig#Object" URI="#idInvalidSigLnImg">
      <DigestMethod Algorithm="http://www.w3.org/2001/04/xmlenc#sha256"/>
      <DigestValue>9v4eFsbLvYzustic9524rEl1kWXnfKAByE8N2RfBqUM=</DigestValue>
    </Reference>
  </SignedInfo>
  <SignatureValue>tyvc4Umzs8oDEhWAGDYO2gmt49FF02H4xsjOjzPR9XqkHHeme56bXj39Q9DOfInEXPVnRSexatKY
+7fHRHCDX7JKAdjTtEP1igSLimv/JohaTIghffoS9n0Nl0DWYt6FCWny1boh9XgmttGqoYegkFdJ
u1lckUOPj7dfHgKYB9ZjWKYZrv/JgtzZelzqUeskcYinKCf6p7NEZ0E0Tw/XalYP1+FJYw8EyEoC
lIcEJiCpb0ZUFid4x5WI4Jpktn3Edsu5Yh5AoBD4+jw4XKH7NeH5qQq27MtInDV0uU/D5gpqHRH5
CY1EiKiUdzU12zluCIctxSBK+ljojmoiAqE7/w==</SignatureValue>
  <KeyInfo>
    <X509Data>
      <X509Certificate>MIIHvzCCBaegAwIBAgIQZ2Z8b+drEM9iA/mcqH0Y2jANBgkqhkiG9w0BAQsFADBPMRcwFQYDVQQFEw5SVUMgODAwODAwOTktMDELMAkGA1UEBhMCUFkxETAPBgNVBAoMCFZJVCBTLkEuMRQwEgYDVQQDEwtDQS1WSVQgUy5BLjAeFw0yMjAyMDkxNzI3NTZaFw0yNDAyMDkxNzI3NTZaMIGdMRUwEwYDVQQqDAxKT1JHRSBEQU5JRUwxFDASBgNVBAQMC1VTQU5ESVZBUkFTMRIwEAYDVQQFEwlDSTgyMDk5MDkxITAfBgNVBAMMGEpPUkdFIERBTklFTCBVU0FORElWQVJBUzERMA8GA1UECwwIRklSTUEgRjIxFzAVBgNVBAoMDlBFUlNPTkEgRklTSUNBMQswCQYDVQQGEwJQWTCCASIwDQYJKoZIhvcNAQEBBQADggEPADCCAQoCggEBALvusLdqVX5tjaxIgLTH2XOLpC9VVOIOtd/290F/eyEM0XsKYWf8xY6h3dHgj7eI90YZy3HYbvz3xncCigsaw2ZHMNC/mqD/+jhir2ol6napu50yb5Uq1wqn6l2tIxJPHWuDTPzoBu6o6yeF646Lh1Pvqi4q196aTS9VmthQxOu23otSC615IvYfsUmgq+h3zqtg7m40alyJL8Bp2XKbcYxidPI3AKqaULrxaCPdVgTT9dG6ReJktVMAD4+U2y9Hvblm9o//b9Ni4oKsjrmhofWixPw1T5TuJrA4vpO5sIAGQyuXV45qhk0foAK65AgetkKnU8JMsGLvBW5ToW5ArCkCAwEAAaOCA0YwggNCMAwGA1UdEwEB/wQCMAAwDgYDVR0PAQH/BAQDAgXgMCwGA1UdJQEB/wQiMCAGCCsGAQUFBwMEBggrBgEFBQcDAgYKKwYBBAGCNxQCAjAdBgNVHQ4EFgQUKUTa27k1xibQNAFVlIGbSFnixAgwHwYDVR0jBBgwFoAUA2N8n21acqVTkbTb7JH7A198fJ0wggHYBgNVHSAEggHPMIIByzCCAccGDCsGAQQBgtlKAQEBBzCCAbUwMQYIKwYBBQUHAgEWJWh0dHBzOi8vd3d3LmVmaXJtYS5jb20ucHkvcmVwb3NpdG9yaW8wgcYGCCsGAQUFBwICMIG5GoG2RXN0ZSBlcyB1biBjZXJ0aWZpY2FkbyBUaXBvIEYyIGRlIHBlcnNvbmEgZu1zaWNhIGN1eWEgY2xhdmUgcHJpdmFkYSBlc3ThIGFsbWFjZW5hZGEgZW4gdW4gbfNkdWxvIGRlIGhhcmR3YXJlIHkgc29uIHV0aWxpemFkYXMgcGFyYSBhdXRlbnRpY2FyIGEgc3UgdGl0dWxhciB5IGdlbmVyYXIgZmlybWFzIGRpZ2l0YWxlcy4wgbYGCCsGAQUFBwICMIGpGoGmVGhpcyBpcyBhIFR5cGUgRjIgY2VydGlmaWNhdGUgb2YgcGh5c2ljYWwgcGVyc29uIHdob3NlIHByaXZhdGUga2V5IGlzIHN0b3JlZCBpbiBhIGhhcmR3YXJlIG1vZHVsZSBhbmQgdXNlZCB0byBhdXRoZW50aWNhdGUgdGhlIGhvbGRlciBhbmQgZ2VuZXJhdGUgZGlnaXRhbCBzaWduYXR1cmVzLjAcBgNVHREEFTATgRFKT1JHRUBWRVJCQU5LLk5FVDB2BggrBgEFBQcBAQRqMGgwKAYIKwYBBQUHMAGGHGh0dHBzOi8vd3d3LmVmaXJtYS5jb20ucHkvdmEwPAYIKwYBBQUHMAKGMGh0dHBzOi8vd3d3LmVmaXJtYS5jb20ucHkvcmVwb3NpdG9yaW8vZWZpcm1hLmNydDBCBgNVHR8EOzA5MDegNaAzhjFodHRwczovL3d3dy5lZmlybWEuY29tLnB5L3JlcG9zaXRvcmlvL2VmaXJtYTEuY3JsMA0GCSqGSIb3DQEBCwUAA4ICAQAH/GKIRdI0ObvRq/EeKDz70FzVRyziTODA1QaouBEBxIL1SaaJ9xLdnH28mddpj7hTxcmvX94+OU4+HXy+7epFbhsP/74FxjmNRC9KXuZ06z3aF9SVMhWcF0FPrRWOw1aVPooIKVLZ/q8I4ZNDuwCPchRdnImubkviKbKYWxHvdhHCZwQ2d2PJ6q9z4l2UUkXz6zcHBbe5iVhqpQ4Ie3V7YyMz1iPjyoGBo1VvFO+U5eSdQb0aVUqwuhj8t35hcFzH3WvaaJkKr9QPe3VTyapTwMSL5ofjGOu2cjRbdsJX6itEqFXuOjkC/V4elLaKQN85CL79bX6FdZpzasM8ELwZyx1tL+FXEQBN2z74byddMs6Ct3P0/TNkgORAb7komwlQQSxQVzbkTEKnh47o0ICoy8hejOTdQMaf/6CICxz2qSmfJR1maqjpahu6w21S7EAxEbqjn2mOYSrw+6MVto18i/DUlpda2DwHsgX5skA1TfIENZ/7CNm7wVUDg9bmNsFe/JzMR6ZkefO6dUyAg11YM7oBuUToR+L8902z0yHHFsHjMPpFLZtACqt22+BZbF+KeFX0B8z0fy+m4m9xFCJOUER1CMqLxwrV3BpUvJq/tbxuF1/0rGKzdGcwgvPQxKkusq7J4EK782KUadgASyC9nbzR9RISvnyjqmblnf/Z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VgUo+igaK4se/HfL54gTmEny/KgUO2uoiUR8EG47CC8=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Z1BOq3JQtImfMuPRwsPEdpSC8o7pYM3p9vSiSDzD0t0=</DigestValue>
      </Reference>
      <Reference URI="/xl/drawings/drawing10.xml?ContentType=application/vnd.openxmlformats-officedocument.drawing+xml">
        <DigestMethod Algorithm="http://www.w3.org/2001/04/xmlenc#sha256"/>
        <DigestValue>nQQbndvvNJpe8nqE0HJbmvEw2EcR6cEvfTv/XNEoEd0=</DigestValue>
      </Reference>
      <Reference URI="/xl/drawings/drawing2.xml?ContentType=application/vnd.openxmlformats-officedocument.drawing+xml">
        <DigestMethod Algorithm="http://www.w3.org/2001/04/xmlenc#sha256"/>
        <DigestValue>1HrDjYMEGk2r1S9oShby0lG+6F97+Vf/JukxdSfZHGo=</DigestValue>
      </Reference>
      <Reference URI="/xl/drawings/drawing3.xml?ContentType=application/vnd.openxmlformats-officedocument.drawing+xml">
        <DigestMethod Algorithm="http://www.w3.org/2001/04/xmlenc#sha256"/>
        <DigestValue>gGWF85D9vJ0oSxXFSXXXumZXLoKHvyuiTTqN0mzm1Hw=</DigestValue>
      </Reference>
      <Reference URI="/xl/drawings/drawing4.xml?ContentType=application/vnd.openxmlformats-officedocument.drawing+xml">
        <DigestMethod Algorithm="http://www.w3.org/2001/04/xmlenc#sha256"/>
        <DigestValue>SiWwQJ46gxsTSM3+OGKcWnhtIPF3EdbSszXFszxLiiQ=</DigestValue>
      </Reference>
      <Reference URI="/xl/drawings/drawing5.xml?ContentType=application/vnd.openxmlformats-officedocument.drawing+xml">
        <DigestMethod Algorithm="http://www.w3.org/2001/04/xmlenc#sha256"/>
        <DigestValue>gLtfYegU9VBhQcX+jEdfcVXCYpHhfofwOwtw8DOClqg=</DigestValue>
      </Reference>
      <Reference URI="/xl/drawings/drawing6.xml?ContentType=application/vnd.openxmlformats-officedocument.drawing+xml">
        <DigestMethod Algorithm="http://www.w3.org/2001/04/xmlenc#sha256"/>
        <DigestValue>09GM/blaTxQ4DgZ2ChzC0/fnYPqmlQAzFXSVcLp07xE=</DigestValue>
      </Reference>
      <Reference URI="/xl/drawings/drawing7.xml?ContentType=application/vnd.openxmlformats-officedocument.drawing+xml">
        <DigestMethod Algorithm="http://www.w3.org/2001/04/xmlenc#sha256"/>
        <DigestValue>gHObF7bkHQ1SLAwFbb0Bf6NQiAtel4VvrmQechik0fo=</DigestValue>
      </Reference>
      <Reference URI="/xl/drawings/drawing8.xml?ContentType=application/vnd.openxmlformats-officedocument.drawing+xml">
        <DigestMethod Algorithm="http://www.w3.org/2001/04/xmlenc#sha256"/>
        <DigestValue>eqCElCwpDR8stYO5DH81WG7+JE2WcSVPWN/OIQqEJp8=</DigestValue>
      </Reference>
      <Reference URI="/xl/drawings/drawing9.xml?ContentType=application/vnd.openxmlformats-officedocument.drawing+xml">
        <DigestMethod Algorithm="http://www.w3.org/2001/04/xmlenc#sha256"/>
        <DigestValue>NKiwr0xiLpE1Kl6GVFWy4pATTcH2FBJM1tvURckD07Y=</DigestValue>
      </Reference>
      <Reference URI="/xl/drawings/vmlDrawing1.vml?ContentType=application/vnd.openxmlformats-officedocument.vmlDrawing">
        <DigestMethod Algorithm="http://www.w3.org/2001/04/xmlenc#sha256"/>
        <DigestValue>HOpswH7Clx4qkuE6Krho/9JdJLTnP50PgafNX4Px53E=</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b2lB1/ocwVWBno0AsxcLEptsQCn8xpUfcWVXVUI/2c0=</DigestValue>
      </Reference>
      <Reference URI="/xl/media/image3.emf?ContentType=image/x-emf">
        <DigestMethod Algorithm="http://www.w3.org/2001/04/xmlenc#sha256"/>
        <DigestValue>F/9evYBbQul4xlgh5TJxfPoZxQAg4Ls8S802BaHcHkc=</DigestValue>
      </Reference>
      <Reference URI="/xl/media/image4.emf?ContentType=image/x-emf">
        <DigestMethod Algorithm="http://www.w3.org/2001/04/xmlenc#sha256"/>
        <DigestValue>4ryv/ImjxMvqefc/3uwRRUFmL1R6i+vbMpm7xsclW6Y=</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eagKw4vkJta//EAXFo8pt3rkLlJe7nsQidLS/ebqtjQ=</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MXec2D+WMU8itUC5NxoyllqwEi3fXNlaIfg2JySEdZE=</DigestValue>
      </Reference>
      <Reference URI="/xl/printerSettings/printerSettings7.bin?ContentType=application/vnd.openxmlformats-officedocument.spreadsheetml.printerSettings">
        <DigestMethod Algorithm="http://www.w3.org/2001/04/xmlenc#sha256"/>
        <DigestValue>GyyR84UYFfbFvVrs+ip9vPggIMAXC0nxkmeUVNsGxCc=</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BURr3s4kJKfByVqBJOk12txnI73I4lKyZyEinb+ldQA=</DigestValue>
      </Reference>
      <Reference URI="/xl/sharedStrings.xml?ContentType=application/vnd.openxmlformats-officedocument.spreadsheetml.sharedStrings+xml">
        <DigestMethod Algorithm="http://www.w3.org/2001/04/xmlenc#sha256"/>
        <DigestValue>wAT1KSlCOyPy+qO0oeojs8BGCX1cN4rNxJKcP8aPjoA=</DigestValue>
      </Reference>
      <Reference URI="/xl/styles.xml?ContentType=application/vnd.openxmlformats-officedocument.spreadsheetml.styles+xml">
        <DigestMethod Algorithm="http://www.w3.org/2001/04/xmlenc#sha256"/>
        <DigestValue>FMBvoa8iw83UPscdYBOnOduIkmX7n6fRfhjMIugLlWU=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oH5wyzSzn2KdylZ7gsGQumvun/nTkgnwG1kObR8MNqg=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iK1cCeJyE0nh61Ysaws+TMA/tgQJwUsR5g0ps2rJkns=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xDxmcYY2D+dk0G8F7ayroZcS/ki2Og3CY9G1Gx+oIu8=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06LM/TmXnxxMS1UF35MGHrRHGqUHPHFPJxWGuwOdFnA=</DigestValue>
      </Reference>
      <Reference URI="/xl/worksheets/sheet10.xml?ContentType=application/vnd.openxmlformats-officedocument.spreadsheetml.worksheet+xml">
        <DigestMethod Algorithm="http://www.w3.org/2001/04/xmlenc#sha256"/>
        <DigestValue>rhcu0MF1Jm+b2BFXXvNhnFTOVscCuSlkQJdCVaLesEs=</DigestValue>
      </Reference>
      <Reference URI="/xl/worksheets/sheet11.xml?ContentType=application/vnd.openxmlformats-officedocument.spreadsheetml.worksheet+xml">
        <DigestMethod Algorithm="http://www.w3.org/2001/04/xmlenc#sha256"/>
        <DigestValue>b6GcggaRprh3nnLsERwv4Umw8xkAGKKrJZlX6i5iXqo=</DigestValue>
      </Reference>
      <Reference URI="/xl/worksheets/sheet12.xml?ContentType=application/vnd.openxmlformats-officedocument.spreadsheetml.worksheet+xml">
        <DigestMethod Algorithm="http://www.w3.org/2001/04/xmlenc#sha256"/>
        <DigestValue>O0XhC9clQGyoLjeWe9CylkKJF2Yc7s+K3/bMLTNL68M=</DigestValue>
      </Reference>
      <Reference URI="/xl/worksheets/sheet13.xml?ContentType=application/vnd.openxmlformats-officedocument.spreadsheetml.worksheet+xml">
        <DigestMethod Algorithm="http://www.w3.org/2001/04/xmlenc#sha256"/>
        <DigestValue>xcx5AZutpgOGEPFHVNYYwXGONBgP8OiAA3q6pIaNLKg=</DigestValue>
      </Reference>
      <Reference URI="/xl/worksheets/sheet2.xml?ContentType=application/vnd.openxmlformats-officedocument.spreadsheetml.worksheet+xml">
        <DigestMethod Algorithm="http://www.w3.org/2001/04/xmlenc#sha256"/>
        <DigestValue>zdmVvIv3OAsfNbEPGpwfQVf5ZjmZM4GPpiirqXwS1Ww=</DigestValue>
      </Reference>
      <Reference URI="/xl/worksheets/sheet3.xml?ContentType=application/vnd.openxmlformats-officedocument.spreadsheetml.worksheet+xml">
        <DigestMethod Algorithm="http://www.w3.org/2001/04/xmlenc#sha256"/>
        <DigestValue>fmArG8seOteytvP1ceJE0BPRj8bPfxBhDT5fO8xVoFA=</DigestValue>
      </Reference>
      <Reference URI="/xl/worksheets/sheet4.xml?ContentType=application/vnd.openxmlformats-officedocument.spreadsheetml.worksheet+xml">
        <DigestMethod Algorithm="http://www.w3.org/2001/04/xmlenc#sha256"/>
        <DigestValue>QD7k5A2sqg2gvT8vTo0TIkSbJDf2LJvYEQsuwrb3A54=</DigestValue>
      </Reference>
      <Reference URI="/xl/worksheets/sheet5.xml?ContentType=application/vnd.openxmlformats-officedocument.spreadsheetml.worksheet+xml">
        <DigestMethod Algorithm="http://www.w3.org/2001/04/xmlenc#sha256"/>
        <DigestValue>aF7OxPIYLL6IQktwpU6Vr8eQ5jMsrEE0rToBKwOXHD8=</DigestValue>
      </Reference>
      <Reference URI="/xl/worksheets/sheet6.xml?ContentType=application/vnd.openxmlformats-officedocument.spreadsheetml.worksheet+xml">
        <DigestMethod Algorithm="http://www.w3.org/2001/04/xmlenc#sha256"/>
        <DigestValue>OKdwJeOMLr10vqPAa0UAxYDlKM6VIdrMzNrsnOTqFwo=</DigestValue>
      </Reference>
      <Reference URI="/xl/worksheets/sheet7.xml?ContentType=application/vnd.openxmlformats-officedocument.spreadsheetml.worksheet+xml">
        <DigestMethod Algorithm="http://www.w3.org/2001/04/xmlenc#sha256"/>
        <DigestValue>YCkvc5rKmqx09EGAKwPXYY933B+E7o5+e+xgr1HvVdc=</DigestValue>
      </Reference>
      <Reference URI="/xl/worksheets/sheet8.xml?ContentType=application/vnd.openxmlformats-officedocument.spreadsheetml.worksheet+xml">
        <DigestMethod Algorithm="http://www.w3.org/2001/04/xmlenc#sha256"/>
        <DigestValue>BYFzLe8Znl/Gw3mRuAWxAC1qzLN3N6OBCyHFzRGA47E=</DigestValue>
      </Reference>
      <Reference URI="/xl/worksheets/sheet9.xml?ContentType=application/vnd.openxmlformats-officedocument.spreadsheetml.worksheet+xml">
        <DigestMethod Algorithm="http://www.w3.org/2001/04/xmlenc#sha256"/>
        <DigestValue>EbpZmEMHWFmedcJ7NLOKy6vr2xeUT4b+JnevV9XZCtw=</DigestValue>
      </Reference>
    </Manifest>
    <SignatureProperties>
      <SignatureProperty Id="idSignatureTime" Target="#idPackageSignature">
        <mdssi:SignatureTime xmlns:mdssi="http://schemas.openxmlformats.org/package/2006/digital-signature">
          <mdssi:Format>YYYY-MM-DDThh:mm:ssTZD</mdssi:Format>
          <mdssi:Value>2022-05-02T00:25:29Z</mdssi:Value>
        </mdssi:SignatureTime>
      </SignatureProperty>
    </SignatureProperties>
  </Object>
  <Object Id="idOfficeObject">
    <SignatureProperties>
      <SignatureProperty Id="idOfficeV1Details" Target="#idPackageSignature">
        <SignatureInfoV1 xmlns="http://schemas.microsoft.com/office/2006/digsig">
          <SetupID>{63852939-BFE1-492A-9060-E3B33C7DFA90}</SetupID>
          <SignatureText>Jorge Usandivaras</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2022-05-02T00:25:29Z</xd:SigningTime>
          <xd:SigningCertificate>
            <xd:Cert>
              <xd:CertDigest>
                <DigestMethod Algorithm="http://www.w3.org/2001/04/xmlenc#sha256"/>
                <DigestValue>eJSnSqN0sAOaevwRwjZppmDJ+TYwDhAbk2BZUxltAXw=</DigestValue>
              </xd:CertDigest>
              <xd:IssuerSerial>
                <X509IssuerName>CN=CA-VIT S.A., O=VIT S.A., C=PY, SERIALNUMBER=RUC 80080099-0</X509IssuerName>
                <X509SerialNumber>137442621730154250932508268638196537562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AkGAAAFgwAACBFTUYAAAEAvBsAAKo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CcBAAAGAAAAagEAABoAAAAnAQAABgAAAEQAAAAVAAAAIQDwAAAAAAAAAAAAAACAPwAAAAAAAAAAAACAPwAAAAAAAAAAAAAAAAAAAAAAAAAAAAAAAAAAAAAAAAAAJQAAAAwAAAAAAACAKAAAAAwAAAABAAAAUgAAAHABAAABAAAA8P///wAAAAAAAAAAAAAAAJABAAAAAAABAAAAAHMAZQBnAG8AZQAgAHUAaQAAAAAAAAAAAAAAAAAAAAAAAAAAAAAAAAAAAAAAAAAAAAAAAAAAAAAAAAAAAAAAAAAAAAAAACAAAAAAAAAAMCFO+38AAAAwIU77fwAAnDoETvt/AAAAAP/W+38AAOHOdE37fwAAMBb/1vt/AACcOgRO+38AAMgWAAAAAAAAQAAAwPt/AAAAAP/W+38AALHRdE37fwAABAAAAAAAAAAwFv/W+38AAIC2L0LCAAAAnDoETgAAAABIAAAAAAAAAJw6BE77fwAAqDMhTvt/AADAPgRO+38AAAEAAAAAAAAAPmQETvt/AAAAAP/W+38AAAAAAAAAAAAAAAAAAAAAAAAAAAAAAAAAAFAViCQJAgAAW6a61ft/AABgty9CwgAAAPm3L0LCAAAAAAAAAAAAAAAAAAAAZHYACAAAAAAlAAAADAAAAAEAAAAYAAAADAAAAAAAAAASAAAADAAAAAEAAAAeAAAAGAAAACcBAAAGAAAAawEAABsAAAAlAAAADAAAAAEAAABUAAAAfAAAACgBAAAGAAAAaQEAABoAAAABAAAAAMCAQY7jgEEoAQAABgAAAAgAAABMAAAAAAAAAAAAAAAAAAAA//////////9cAAAANQAvADEALwAyADAAMgAyAAkAAAAGAAAACQAAAAYAAAAJAAAACQAAAAkAAAAJAAAASwAAAEAAAAAwAAAABQAAACAAAAABAAAAAQAAABAAAAAAAAAAAAAAAIABAADAAAAAAAAAAAAAAACAAQAAwAAAAFIAAABwAQAAAgAAABQAAAAJAAAAAAAAAAAAAAC8AgAAAAAAAAECAiJTAHkAcwB0AGUAbQAAAAAAAAAAAAAAAAAAAAAAAAAAAAAAAAAAAAAAAAAAAAAAAAAAAAAAAAAAAAAAAAAAAAAAAAAAAPCoeyIJAgAAAAAAAAAAAAABAAAACQIAAIiu3dX7fwAAAAAAAAAAAACAP//W+38AAAkAAAABAAAACQAAAAAAAAAAAAAAAAAAAAAAAAAAAAAA6UZ5tqMCAAARAAAAAAAAAABZMDEJAgAAYAU9MwkCAABQFYgkCQIAAGDWL0IAAAAAAAAAAAAAAAAHAAAAAAAAAAAAAAAAAAAAnNUvQsIAAADZ1S9CwgAAAGG3ttX7fwAAAAAAAAAAAADwVQK3AAAAAABZMDEJAgAAAAAAAAAAAABQFYgkCQIAAFumutX7fwAAQNUvQsIAAADZ1S9CwgAAABBFkCQJAg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CYIgkCAAACAAAACQIAACgAAAAAAAAAiK7d1ft/AAAAAAAAAAAAAGiXYUn7fwAA/////wIAAACQxjM8CQIAAAAAAAAAAAAAAAAAAAAAAABJyXi2owIAAAAAAAAAAAAAAAAAAPt/AADg////AAAAAFAViCQJAgAA2GAuQgAAAAAAAAAAAAAAAAYAAAAAAAAAAAAAAAAAAAD8Xy5CwgAAADlgLkLCAAAAYbe21ft/AAABAAAAAAAAADA8PjwAAAAASHuISft/AAAw3jM8CQIAAFAViCQJAgAAW6a61ft/AACgXy5CwgAAADlgLkLCAAAAUL4UNgkC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D6AAAAZQAAADoAAABGAAAAwQAAACAAAAAhAPAAAAAAAAAAAAAAAIA/AAAAAAAAAAAAAIA/AAAAAAAAAAAAAAAAAAAAAAAAAAAAAAAAAAAAAAAAAAAlAAAADAAAAAAAAIAoAAAADAAAAAQAAABSAAAAcAEAAAQAAADo////AAAAAAAAAAAAAAAAkAEAAAAAAAEAAAAAcwBlAGcAbwBlACAAdQBpAAAAAAAAAAAAAAAAAAAAAAAAAAAAAAAAAAAAAAAAAAAAAAAAAAAAAAAAAAAAAAAAAAAAAAAQu2FJ+38AAAAAAAD7fwAAELthSft/AACIrt3V+38AAAAAAAAAAAAAAAAAAAAAAAAgST48CQIAAAAAAAAAAAAAAAAAAAAAAAAAAAAAAAAAADnJeLajAgAA5mrYSPt/AADIs2FJ+38AAOj///8AAAAAUBWIJAkCAABIYS5CAAAAAAAAAAAAAAAACQAAAAAAAAAAAAAAAAAAAGxgLkLCAAAAqWAuQsIAAABht7bV+38AABC7YUn7fwAAZDLhSAAAAACgaC5CwgAAAAAAAAAAAAAAUBWIJAkCAABbprrV+38AABBgLkLCAAAAqWAuQsIAAABwuRQ2CQIAAAAAAABkdgAIAAAAACUAAAAMAAAABAAAABgAAAAMAAAAAAAAABIAAAAMAAAAAQAAAB4AAAAYAAAAOgAAAEYAAAD7AAAAZgAAACUAAAAMAAAABAAAAFQAAAC0AAAAOwAAAEYAAAD5AAAAZQAAAAEAAAAAwIBBjuOAQTsAAABGAAAAEQAAAEwAAAAAAAAAAAAAAAAAAAD//////////3AAAABKAG8AcgBnAGUAIABVAHMAYQBuAGQAaQB2AGEAcgBhAHMAAAAJAAAADgAAAAgAAAAOAAAADQAAAAcAAAAQAAAACgAAAAwAAAAOAAAADgAAAAYAAAAMAAAADAAAAAgAAAAMAAAACg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0AAAAFgAAAHIAAACUAAAAhgAAAAEAAAAAwIBBjuOAQRYAAAByAAAAEQAAAEwAAAAAAAAAAAAAAAAAAAD//////////3AAAABKAG8AcgBnAGUAIABVAHMAYQBuAGQAaQB2AGEAcgBhAHMAAAAGAAAACQAAAAYAAAAJAAAACAAAAAQAAAALAAAABwAAAAgAAAAJAAAACQAAAAQAAAAIAAAACAAAAAYAAAAIAAAABwAAAEsAAABAAAAAMAAAAAUAAAAgAAAAAQAAAAEAAAAQAAAAAAAAAAAAAACAAQAAwAAAAAAAAAAAAAAAgAEAAMAAAAAlAAAADAAAAAIAAAAnAAAAGAAAAAUAAAAAAAAA////AAAAAAAlAAAADAAAAAUAAABMAAAAZAAAABUAAACMAAAAagEAAKAAAAAVAAAAjAAAAFYBAAAVAAAAIQDwAAAAAAAAAAAAAACAPwAAAAAAAAAAAACAPwAAAAAAAAAAAAAAAAAAAAAAAAAAAAAAAAAAAAAAAAAAJQAAAAwAAAAAAACAKAAAAAwAAAAFAAAAJQAAAAwAAAABAAAAGAAAAAwAAAAAAAAAEgAAAAwAAAABAAAAHgAAABgAAAAVAAAAjAAAAGsBAAChAAAAJQAAAAwAAAABAAAAVAAAAKwAAAAWAAAAjAAAAH0AAACgAAAAAQAAAADAgEGO44BBFgAAAIwAAAAQAAAATAAAAAAAAAAAAAAAAAAAAP//////////bAAAAEQAaQByAGUAYwB0AG8AcgAgAFQAaQB0AHUAbABhAHIACwAAAAQAAAAGAAAACAAAAAcAAAAFAAAACQAAAAYAAAAEAAAACAAAAAQAAAAFAAAACQAAAAQAAAAIAAAABgAAAEsAAABAAAAAMAAAAAUAAAAgAAAAAQAAAAEAAAAQAAAAAAAAAAAAAACAAQAAwAAAAAAAAAAAAAAAgAEAAMAAAAAlAAAADAAAAAIAAAAnAAAAGAAAAAUAAAAAAAAA////AAAAAAAlAAAADAAAAAUAAABMAAAAZAAAABUAAACmAAAAOAEAALoAAAAVAAAApgAAACQBAAAVAAAAIQDwAAAAAAAAAAAAAACAPwAAAAAAAAAAAACAPwAAAAAAAAAAAAAAAAAAAAAAAAAAAAAAAAAAAAAAAAAAJQAAAAwAAAAAAACAKAAAAAwAAAAFAAAAJQAAAAwAAAABAAAAGAAAAAwAAAAAAAAAEgAAAAwAAAABAAAAFgAAAAwAAAAAAAAAVAAAACABAAAWAAAApgAAADcBAAC6AAAAAQAAAADAgEGO44BBFgAAAKYAAAAjAAAATAAAAAQAAAAVAAAApgAAADkBAAC7AAAAlAAAAFMAaQBnAG4AZQBkACAAYgB5ADoAIABKAE8AUgBHAEUAIABEAEEATgBJAEUATAAgAFUAUwBBAE4ARABJAFYAQQBSAEEAUwAAAAkAAAAEAAAACQAAAAkAAAAIAAAACQAAAAQAAAAJAAAACAAAAAMAAAAEAAAABgAAAAwAAAAKAAAACwAAAAgAAAAEAAAACwAAAAoAAAAMAAAABAAAAAgAAAAIAAAABAAAAAsAAAAJAAAACgAAAAwAAAALAAAABAAAAAoAAAAKAAAACgAAAAoAAAAJAAAAFgAAAAwAAAAAAAAAJQAAAAwAAAACAAAADgAAABQAAAAAAAAAEAAAABQAAAA=</Object>
  <Object Id="idInvalidSigLnImg">AQAAAGwAAAAAAAAAAAAAAH8BAAC/AAAAAAAAAAAAAAAkGAAAFgwAACBFTUYAAAEAgCMAALE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CAAAAAAAAAAMCFO+38AAAAwIU77fwAAnDoETvt/AAAAAP/W+38AAOHOdE37fwAAMBb/1vt/AACcOgRO+38AAMgWAAAAAAAAQAAAwPt/AAAAAP/W+38AALHRdE37fwAABAAAAAAAAAAwFv/W+38AAIC2L0LCAAAAnDoETgAAAABIAAAAAAAAAJw6BE77fwAAqDMhTvt/AADAPgRO+38AAAEAAAAAAAAAPmQETvt/AAAAAP/W+38AAAAAAAAAAAAAAAAAAAAAAAAAAAAAAAAAAFAViCQJAgAAW6a61ft/AABgty9CwgAAAPm3L0LC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8Kh7IgkCAAAAAAAAAAAAAAEAAAAJAgAAiK7d1ft/AAAAAAAAAAAAAIA//9b7fwAACQAAAAEAAAAJAAAAAAAAAAAAAAAAAAAAAAAAAAAAAADpRnm2owIAABEAAAAAAAAAAFkwMQkCAABgBT0zCQIAAFAViCQJAgAAYNYvQgAAAAAAAAAAAAAAAAcAAAAAAAAAAAAAAAAAAACc1S9CwgAAANnVL0LCAAAAYbe21ft/AAAAAAAAAAAAAPBVArcAAAAAAFkwMQkCAAAAAAAAAAAAAFAViCQJAgAAW6a61ft/AABA1S9CwgAAANnVL0LCAAAAEEWQJAkC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JgiCQIAAAIAAAAJAgAAKAAAAAAAAACIrt3V+38AAAAAAAAAAAAAaJdhSft/AAD/////AgAAAJDGMzwJAgAAAAAAAAAAAAAAAAAAAAAAAEnJeLajAgAAAAAAAAAAAAAAAAAA+38AAOD///8AAAAAUBWIJAkCAADYYC5CAAAAAAAAAAAAAAAABgAAAAAAAAAAAAAAAAAAAPxfLkLCAAAAOWAuQsIAAABht7bV+38AAAEAAAAAAAAAMDw+PAAAAABIe4hJ+38AADDeMzwJAgAAUBWIJAkCAABbprrV+38AAKBfLkLCAAAAOWAuQsIAAABQvhQ2CQI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PoAAABlAAAAOgAAAEYAAADBAAAAIAAAACEA8AAAAAAAAAAAAAAAgD8AAAAAAAAAAAAAgD8AAAAAAAAAAAAAAAAAAAAAAAAAAAAAAAAAAAAAAAAAACUAAAAMAAAAAAAAgCgAAAAMAAAABAAAAFIAAABwAQAABAAAAOj///8AAAAAAAAAAAAAAACQAQAAAAAAAQAAAABzAGUAZwBvAGUAIAB1AGkAAAAAAAAAAAAAAAAAAAAAAAAAAAAAAAAAAAAAAAAAAAAAAAAAAAAAAAAAAAAAAAAAAAAAABC7YUn7fwAAAAAAAPt/AAAQu2FJ+38AAIiu3dX7fwAAAAAAAAAAAAAAAAAAAAAAACBJPjwJAgAAAAAAAAAAAAAAAAAAAAAAAAAAAAAAAAAAOcl4tqMCAADmathI+38AAMizYUn7fwAA6P///wAAAABQFYgkCQIAAEhhLkIAAAAAAAAAAAAAAAAJAAAAAAAAAAAAAAAAAAAAbGAuQsIAAACpYC5CwgAAAGG3ttX7fwAAELthSft/AABkMuFIAAAAAKBoLkLCAAAAAAAAAAAAAABQFYgkCQIAAFumutX7fwAAEGAuQsIAAACpYC5CwgAAAHC5FDYJAgAAAAAAAGR2AAgAAAAAJQAAAAwAAAAEAAAAGAAAAAwAAAAAAAAAEgAAAAwAAAABAAAAHgAAABgAAAA6AAAARgAAAPsAAABmAAAAJQAAAAwAAAAEAAAAVAAAALQAAAA7AAAARgAAAPkAAABlAAAAAQAAAADAgEGO44BBOwAAAEYAAAARAAAATAAAAAAAAAAAAAAAAAAAAP//////////cAAAAEoAbwByAGcAZQAgAFUAcwBhAG4AZABpAHYAYQByAGEAcwAAAAkAAAAOAAAACAAAAA4AAAANAAAABwAAABAAAAAKAAAADAAAAA4AAAAOAAAABgAAAAwAAAAMAAAACAAAAAwAAAAKAAAASwAAAEAAAAAwAAAABQAAACAAAAABAAAAAQAAABAAAAAAAAAAAAAAAIABAADAAAAAAAAAAAAAAACAAQAAwAAAACUAAAAMAAAAAgAAACcAAAAYAAAABQAAAAAAAAD///8AAAAAACUAAAAMAAAABQAAAEwAAABkAAAAAAAAAHIAAAB/AQAAugAAAAAAAAByAAAAgAEAAEkAAAAhAPAAAAAAAAAAAAAAAIA/AAAAAAAAAAAAAIA/AAAAAAAAAAAAAAAAAAAAAAAAAAAAAAAAAAAAAAAAAAAlAAAADAAAAAAAAIAoAAAADAAAAAUAAAAnAAAAGAAAAAUAAAAAAAAA////AAAAAAAlAAAADAAAAAUAAABMAAAAZAAAABUAAAByAAAAagEAAIYAAAAVAAAAcgAAAFYBAAAVAAAAIQDwAAAAAAAAAAAAAACAPwAAAAAAAAAAAACAPwAAAAAAAAAAAAAAAAAAAAAAAAAAAAAAAAAAAAAAAAAAJQAAAAwAAAAAAACAKAAAAAwAAAAFAAAAJQAAAAwAAAABAAAAGAAAAAwAAAAAAAAAEgAAAAwAAAABAAAAHgAAABgAAAAVAAAAcgAAAGsBAACHAAAAJQAAAAwAAAABAAAAVAAAALQAAAAWAAAAcgAAAJQAAACGAAAAAQAAAADAgEGO44BBFgAAAHIAAAARAAAATAAAAAAAAAAAAAAAAAAAAP//////////cAAAAEoAbwByAGcAZQAgAFUAcwBhAG4AZABpAHYAYQByAGEAcwAAAAYAAAAJAAAABgAAAAkAAAAIAAAABAAAAAsAAAAHAAAACAAAAAkAAAAJAAAABAAAAAgAAAAIAAAABgAAAAgAAAAH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rAAAABYAAACMAAAAfQAAAKAAAAABAAAAAMCAQY7jgEEWAAAAjAAAABAAAABMAAAAAAAAAAAAAAAAAAAA//////////9sAAAARABpAHIAZQBjAHQAbwByACAAVABpAHQAdQBsAGEAcgALAAAABAAAAAYAAAAIAAAABwAAAAUAAAAJAAAABgAAAAQAAAAIAAAABAAAAAUAAAAJAAAABAAAAAgAAAAGAAAASwAAAEAAAAAwAAAABQAAACAAAAABAAAAAQAAABAAAAAAAAAAAAAAAIABAADAAAAAAAAAAAAAAACAAQAAwAAAACUAAAAMAAAAAgAAACcAAAAYAAAABQAAAAAAAAD///8AAAAAACUAAAAMAAAABQAAAEwAAABkAAAAFQAAAKYAAAA4AQAAugAAABUAAACmAAAAJAEAABUAAAAhAPAAAAAAAAAAAAAAAIA/AAAAAAAAAAAAAIA/AAAAAAAAAAAAAAAAAAAAAAAAAAAAAAAAAAAAAAAAAAAlAAAADAAAAAAAAIAoAAAADAAAAAUAAAAlAAAADAAAAAEAAAAYAAAADAAAAAAAAAASAAAADAAAAAEAAAAWAAAADAAAAAAAAABUAAAAIAEAABYAAACmAAAANwEAALoAAAABAAAAAMCAQY7jgEEWAAAApgAAACMAAABMAAAABAAAABUAAACmAAAAOQEAALsAAACUAAAAUwBpAGcAbgBlAGQAIABiAHkAOgAgAEoATwBSAEcARQAgAEQAQQBOAEkARQBMACAAVQBTAEEATgBEAEkAVgBBAFIAQQBTAAAACQAAAAQAAAAJAAAACQAAAAgAAAAJAAAABAAAAAkAAAAIAAAAAwAAAAQAAAAGAAAADAAAAAoAAAALAAAACAAAAAQAAAALAAAACgAAAAwAAAAEAAAACAAAAAgAAAAEAAAACwAAAAkAAAAKAAAADAAAAAsAAAAEAAAACgAAAAoAAAAKAAAACgAAAAk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utfTWFgR1wMl5FC12FgOYjOClxav7ssWYwb2UOFRew0=</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LgsRk8BU8bnHOIqONJby6cIte9zD3eDh5R/B0GH0OA0=</DigestValue>
    </Reference>
  </SignedInfo>
  <SignatureValue>I+TPdezkV4jwx26uUi6PjyCb/HskGQTu1Qi4gNUlOs2LsLm2m2JlX2IlP5qNerVwHIx4ir4Dkod9
BU4LDItV9h81Qt/AIpVzJHBVgzP3yhhP1za+kCj14iy8uPb2tLDpewexcF507P55kkIENyi7DtXn
eAIdryR10IXavGz2MuqX2C/I9N69TEYvYFV3KEp03JTd9VaGT591Ij83V32EW5Np9qRlbPhQ4lWi
6Bp1py7ntT4DL019VcJaHkofPHHdb1dJML3P1M4Ua2dFsV9UOj4XA2STTbNabgmPpf0GTkIpTZ3a
+vJMooXYNhWixaGLFtd3fo3Wi0JLNzGsiJymSQ==</SignatureValue>
  <KeyInfo>
    <X509Data>
      <X509Certificate>MIIH1TCCBb2gAwIBAgIQR0H6yIfXogBh1Zx/69pT3zANBgkqhkiG9w0BAQsFADBPMRcwFQYDVQQFEw5SVUMgODAwODAwOTktMDELMAkGA1UEBhMCUFkxETAPBgNVBAoMCFZJVCBTLkEuMRQwEgYDVQQDEwtDQS1WSVQgUy5BLjAeFw0yMjAxMDUxMzI2MjNaFw0yNDAxMDUxMzI2MjNaMIGnMRYwFAYDVQQqDA1BRFJJQU5BIE1BUklBMRgwFgYDVQQEDA9GSUxJWlpPTEEgU0VSUkExEjAQBgNVBAUTCUNJMTA1MzM3OTEmMCQGA1UEAwwdQURSSUFOQSBNQVJJQSBGSUxJWlpPTEEgU0VSUkExETAPBgNVBAsMCEZJUk1BIEYyMRcwFQYDVQQKDA5QRVJTT05BIEZJU0lDQTELMAkGA1UEBhMCUFkwggEiMA0GCSqGSIb3DQEBAQUAA4IBDwAwggEKAoIBAQDgLrwkO1ANY7exT8gMlkhjzd769OomyBBgb8iXANFKDpUapHmlBtcE2LPnRYoiaoYFpCp5WiYj30tPEAbabq/cW2xfgu6Q8V2is3I2ikbqZ0vQe40y71Ji16INWc5N4H7SqgebXbqs42D7uTzYbJ6WL4pyjV19KtfE+DLTKgXJOKBnB7dljDkyxAmu9RvpgLkooDxnMCTecWl9G4AajzWQXlyOpE4Z7TeMku1jtGeHAb+C37u+VgWcB27SdOfGXsjKRjne56EG00GWTVeoSeyoJHj+PFdK7UWcNzatMCpHFlNRRr0toutiL3DMRZjxTR50XpGjVjbsXIiVAqdtkEYxAgMBAAGjggNSMIIDTjAMBgNVHRMBAf8EAjAAMA4GA1UdDwEB/wQEAwIF4DAsBgNVHSUBAf8EIjAgBggrBgEFBQcDBAYIKwYBBQUHAwIGCisGAQQBgjcUAgIwHQYDVR0OBBYEFOfF6NUZRzwRIkjxex0nxg8XnXVm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AYDVR0RBCEwH4EdQURSSUFOQS5GSUxJWlpPTEFASVRBVS5DT00uUFkwdgYIKwYBBQUHAQEEajBoMCgGCCsGAQUFBzABhhxodHRwczovL3d3dy5lZmlybWEuY29tLnB5L3ZhMDwGCCsGAQUFBzAChjBodHRwczovL3d3dy5lZmlybWEuY29tLnB5L3JlcG9zaXRvcmlvL2VmaXJtYS5jcnQwQgYDVR0fBDswOTA3oDWgM4YxaHR0cHM6Ly93d3cuZWZpcm1hLmNvbS5weS9yZXBvc2l0b3Jpby9lZmlybWExLmNybDANBgkqhkiG9w0BAQsFAAOCAgEACyQ+Sadb8y1tuFYHfQ166SZgkTv4jGyeN/1uajA9a5wFXuHXtSSeCHQSTCIC3ydd+0lq3vbNi1YOnCCb74P8zR1/K8jl+oKnzj+neOReYOhCcW2w3io2/GQfsLpww0fJGqteTIyCU4D+MF0CpXT9MJDcfOrmQ8EG66vslknLkdfeSgkrc66KjH8hJh7coqh8Up8JcXxEedqUpuPNNjnzktG7BfaXd2TyqE7bz6EnU5ZuTAopjkiGL0sh6SPm1pIpdQagbplsXHSctL7An/fb06jqxfywnKkdZJO0aqUJ50vHmvs74YECez801Naz3H63OVdSCcbFiEb9danC2lhxZWhVqZL/8/EGOLZDzBppN4VhW6LzkORlOjfR0aSUO8e9puRCcKL1Vhb2KPs4wWz7JJRlYy4mfvtJMG5RURAjrYEqVR/ypZLaYsrlTj8WqaDBi1AGpOcqczGIW5y7k5DvUoLUKPiX9nok92PkvXNJ5PdQqVShO4whqeVMYLNE/Kcq47cf59pdePhRJL7lMCgWRiPDP0Eb1nukG25hh5Gb20VGt+fSiI4KHCG17IMw4hMZ6GEf9X8+cYfiIMijVlOEYHBaZ70OaLWN/z/QDTeoYjoYaB5Ha7BzS+r5nxMyg9RSPK8Edgi6GVl971NaZDQ3enNLO0ofXx0IZ+PGY9/Qfq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VgUo+igaK4se/HfL54gTmEny/KgUO2uoiUR8EG47CC8=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Z1BOq3JQtImfMuPRwsPEdpSC8o7pYM3p9vSiSDzD0t0=</DigestValue>
      </Reference>
      <Reference URI="/xl/drawings/drawing10.xml?ContentType=application/vnd.openxmlformats-officedocument.drawing+xml">
        <DigestMethod Algorithm="http://www.w3.org/2001/04/xmlenc#sha256"/>
        <DigestValue>nQQbndvvNJpe8nqE0HJbmvEw2EcR6cEvfTv/XNEoEd0=</DigestValue>
      </Reference>
      <Reference URI="/xl/drawings/drawing2.xml?ContentType=application/vnd.openxmlformats-officedocument.drawing+xml">
        <DigestMethod Algorithm="http://www.w3.org/2001/04/xmlenc#sha256"/>
        <DigestValue>1HrDjYMEGk2r1S9oShby0lG+6F97+Vf/JukxdSfZHGo=</DigestValue>
      </Reference>
      <Reference URI="/xl/drawings/drawing3.xml?ContentType=application/vnd.openxmlformats-officedocument.drawing+xml">
        <DigestMethod Algorithm="http://www.w3.org/2001/04/xmlenc#sha256"/>
        <DigestValue>gGWF85D9vJ0oSxXFSXXXumZXLoKHvyuiTTqN0mzm1Hw=</DigestValue>
      </Reference>
      <Reference URI="/xl/drawings/drawing4.xml?ContentType=application/vnd.openxmlformats-officedocument.drawing+xml">
        <DigestMethod Algorithm="http://www.w3.org/2001/04/xmlenc#sha256"/>
        <DigestValue>SiWwQJ46gxsTSM3+OGKcWnhtIPF3EdbSszXFszxLiiQ=</DigestValue>
      </Reference>
      <Reference URI="/xl/drawings/drawing5.xml?ContentType=application/vnd.openxmlformats-officedocument.drawing+xml">
        <DigestMethod Algorithm="http://www.w3.org/2001/04/xmlenc#sha256"/>
        <DigestValue>gLtfYegU9VBhQcX+jEdfcVXCYpHhfofwOwtw8DOClqg=</DigestValue>
      </Reference>
      <Reference URI="/xl/drawings/drawing6.xml?ContentType=application/vnd.openxmlformats-officedocument.drawing+xml">
        <DigestMethod Algorithm="http://www.w3.org/2001/04/xmlenc#sha256"/>
        <DigestValue>09GM/blaTxQ4DgZ2ChzC0/fnYPqmlQAzFXSVcLp07xE=</DigestValue>
      </Reference>
      <Reference URI="/xl/drawings/drawing7.xml?ContentType=application/vnd.openxmlformats-officedocument.drawing+xml">
        <DigestMethod Algorithm="http://www.w3.org/2001/04/xmlenc#sha256"/>
        <DigestValue>gHObF7bkHQ1SLAwFbb0Bf6NQiAtel4VvrmQechik0fo=</DigestValue>
      </Reference>
      <Reference URI="/xl/drawings/drawing8.xml?ContentType=application/vnd.openxmlformats-officedocument.drawing+xml">
        <DigestMethod Algorithm="http://www.w3.org/2001/04/xmlenc#sha256"/>
        <DigestValue>eqCElCwpDR8stYO5DH81WG7+JE2WcSVPWN/OIQqEJp8=</DigestValue>
      </Reference>
      <Reference URI="/xl/drawings/drawing9.xml?ContentType=application/vnd.openxmlformats-officedocument.drawing+xml">
        <DigestMethod Algorithm="http://www.w3.org/2001/04/xmlenc#sha256"/>
        <DigestValue>NKiwr0xiLpE1Kl6GVFWy4pATTcH2FBJM1tvURckD07Y=</DigestValue>
      </Reference>
      <Reference URI="/xl/drawings/vmlDrawing1.vml?ContentType=application/vnd.openxmlformats-officedocument.vmlDrawing">
        <DigestMethod Algorithm="http://www.w3.org/2001/04/xmlenc#sha256"/>
        <DigestValue>HOpswH7Clx4qkuE6Krho/9JdJLTnP50PgafNX4Px53E=</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b2lB1/ocwVWBno0AsxcLEptsQCn8xpUfcWVXVUI/2c0=</DigestValue>
      </Reference>
      <Reference URI="/xl/media/image3.emf?ContentType=image/x-emf">
        <DigestMethod Algorithm="http://www.w3.org/2001/04/xmlenc#sha256"/>
        <DigestValue>F/9evYBbQul4xlgh5TJxfPoZxQAg4Ls8S802BaHcHkc=</DigestValue>
      </Reference>
      <Reference URI="/xl/media/image4.emf?ContentType=image/x-emf">
        <DigestMethod Algorithm="http://www.w3.org/2001/04/xmlenc#sha256"/>
        <DigestValue>4ryv/ImjxMvqefc/3uwRRUFmL1R6i+vbMpm7xsclW6Y=</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eagKw4vkJta//EAXFo8pt3rkLlJe7nsQidLS/ebqtjQ=</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MXec2D+WMU8itUC5NxoyllqwEi3fXNlaIfg2JySEdZE=</DigestValue>
      </Reference>
      <Reference URI="/xl/printerSettings/printerSettings7.bin?ContentType=application/vnd.openxmlformats-officedocument.spreadsheetml.printerSettings">
        <DigestMethod Algorithm="http://www.w3.org/2001/04/xmlenc#sha256"/>
        <DigestValue>GyyR84UYFfbFvVrs+ip9vPggIMAXC0nxkmeUVNsGxCc=</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BURr3s4kJKfByVqBJOk12txnI73I4lKyZyEinb+ldQA=</DigestValue>
      </Reference>
      <Reference URI="/xl/sharedStrings.xml?ContentType=application/vnd.openxmlformats-officedocument.spreadsheetml.sharedStrings+xml">
        <DigestMethod Algorithm="http://www.w3.org/2001/04/xmlenc#sha256"/>
        <DigestValue>wAT1KSlCOyPy+qO0oeojs8BGCX1cN4rNxJKcP8aPjoA=</DigestValue>
      </Reference>
      <Reference URI="/xl/styles.xml?ContentType=application/vnd.openxmlformats-officedocument.spreadsheetml.styles+xml">
        <DigestMethod Algorithm="http://www.w3.org/2001/04/xmlenc#sha256"/>
        <DigestValue>FMBvoa8iw83UPscdYBOnOduIkmX7n6fRfhjMIugLlWU=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oH5wyzSzn2KdylZ7gsGQumvun/nTkgnwG1kObR8MNqg=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iK1cCeJyE0nh61Ysaws+TMA/tgQJwUsR5g0ps2rJkns=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xDxmcYY2D+dk0G8F7ayroZcS/ki2Og3CY9G1Gx+oIu8=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06LM/TmXnxxMS1UF35MGHrRHGqUHPHFPJxWGuwOdFnA=</DigestValue>
      </Reference>
      <Reference URI="/xl/worksheets/sheet10.xml?ContentType=application/vnd.openxmlformats-officedocument.spreadsheetml.worksheet+xml">
        <DigestMethod Algorithm="http://www.w3.org/2001/04/xmlenc#sha256"/>
        <DigestValue>rhcu0MF1Jm+b2BFXXvNhnFTOVscCuSlkQJdCVaLesEs=</DigestValue>
      </Reference>
      <Reference URI="/xl/worksheets/sheet11.xml?ContentType=application/vnd.openxmlformats-officedocument.spreadsheetml.worksheet+xml">
        <DigestMethod Algorithm="http://www.w3.org/2001/04/xmlenc#sha256"/>
        <DigestValue>b6GcggaRprh3nnLsERwv4Umw8xkAGKKrJZlX6i5iXqo=</DigestValue>
      </Reference>
      <Reference URI="/xl/worksheets/sheet12.xml?ContentType=application/vnd.openxmlformats-officedocument.spreadsheetml.worksheet+xml">
        <DigestMethod Algorithm="http://www.w3.org/2001/04/xmlenc#sha256"/>
        <DigestValue>O0XhC9clQGyoLjeWe9CylkKJF2Yc7s+K3/bMLTNL68M=</DigestValue>
      </Reference>
      <Reference URI="/xl/worksheets/sheet13.xml?ContentType=application/vnd.openxmlformats-officedocument.spreadsheetml.worksheet+xml">
        <DigestMethod Algorithm="http://www.w3.org/2001/04/xmlenc#sha256"/>
        <DigestValue>xcx5AZutpgOGEPFHVNYYwXGONBgP8OiAA3q6pIaNLKg=</DigestValue>
      </Reference>
      <Reference URI="/xl/worksheets/sheet2.xml?ContentType=application/vnd.openxmlformats-officedocument.spreadsheetml.worksheet+xml">
        <DigestMethod Algorithm="http://www.w3.org/2001/04/xmlenc#sha256"/>
        <DigestValue>zdmVvIv3OAsfNbEPGpwfQVf5ZjmZM4GPpiirqXwS1Ww=</DigestValue>
      </Reference>
      <Reference URI="/xl/worksheets/sheet3.xml?ContentType=application/vnd.openxmlformats-officedocument.spreadsheetml.worksheet+xml">
        <DigestMethod Algorithm="http://www.w3.org/2001/04/xmlenc#sha256"/>
        <DigestValue>fmArG8seOteytvP1ceJE0BPRj8bPfxBhDT5fO8xVoFA=</DigestValue>
      </Reference>
      <Reference URI="/xl/worksheets/sheet4.xml?ContentType=application/vnd.openxmlformats-officedocument.spreadsheetml.worksheet+xml">
        <DigestMethod Algorithm="http://www.w3.org/2001/04/xmlenc#sha256"/>
        <DigestValue>QD7k5A2sqg2gvT8vTo0TIkSbJDf2LJvYEQsuwrb3A54=</DigestValue>
      </Reference>
      <Reference URI="/xl/worksheets/sheet5.xml?ContentType=application/vnd.openxmlformats-officedocument.spreadsheetml.worksheet+xml">
        <DigestMethod Algorithm="http://www.w3.org/2001/04/xmlenc#sha256"/>
        <DigestValue>aF7OxPIYLL6IQktwpU6Vr8eQ5jMsrEE0rToBKwOXHD8=</DigestValue>
      </Reference>
      <Reference URI="/xl/worksheets/sheet6.xml?ContentType=application/vnd.openxmlformats-officedocument.spreadsheetml.worksheet+xml">
        <DigestMethod Algorithm="http://www.w3.org/2001/04/xmlenc#sha256"/>
        <DigestValue>OKdwJeOMLr10vqPAa0UAxYDlKM6VIdrMzNrsnOTqFwo=</DigestValue>
      </Reference>
      <Reference URI="/xl/worksheets/sheet7.xml?ContentType=application/vnd.openxmlformats-officedocument.spreadsheetml.worksheet+xml">
        <DigestMethod Algorithm="http://www.w3.org/2001/04/xmlenc#sha256"/>
        <DigestValue>YCkvc5rKmqx09EGAKwPXYY933B+E7o5+e+xgr1HvVdc=</DigestValue>
      </Reference>
      <Reference URI="/xl/worksheets/sheet8.xml?ContentType=application/vnd.openxmlformats-officedocument.spreadsheetml.worksheet+xml">
        <DigestMethod Algorithm="http://www.w3.org/2001/04/xmlenc#sha256"/>
        <DigestValue>BYFzLe8Znl/Gw3mRuAWxAC1qzLN3N6OBCyHFzRGA47E=</DigestValue>
      </Reference>
      <Reference URI="/xl/worksheets/sheet9.xml?ContentType=application/vnd.openxmlformats-officedocument.spreadsheetml.worksheet+xml">
        <DigestMethod Algorithm="http://www.w3.org/2001/04/xmlenc#sha256"/>
        <DigestValue>EbpZmEMHWFmedcJ7NLOKy6vr2xeUT4b+JnevV9XZCtw=</DigestValue>
      </Reference>
    </Manifest>
    <SignatureProperties>
      <SignatureProperty Id="idSignatureTime" Target="#idPackageSignature">
        <mdssi:SignatureTime xmlns:mdssi="http://schemas.openxmlformats.org/package/2006/digital-signature">
          <mdssi:Format>YYYY-MM-DDThh:mm:ssTZD</mdssi:Format>
          <mdssi:Value>2022-05-03T16:05:54Z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2022-05-03T16:05:54Z</xd:SigningTime>
          <xd:SigningCertificate>
            <xd:Cert>
              <xd:CertDigest>
                <DigestMethod Algorithm="http://www.w3.org/2001/04/xmlenc#sha256"/>
                <DigestValue>kHn0V3TbihcygVFn0uiG+Eql026Fu6qBslrfvhzjVD8=</DigestValue>
              </xd:CertDigest>
              <xd:IssuerSerial>
                <X509IssuerName>CN=CA-VIT S.A., O=VIT S.A., C=PY, SERIALNUMBER=RUC 80080099-0</X509IssuerName>
                <X509SerialNumber>94717773486608366950016956360797344735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Bs8o1QV88PRFsIvRvGEUJCs4moO/CWf9cfp7/DrczkM=</DigestValue>
    </Reference>
    <Reference Type="http://www.w3.org/2000/09/xmldsig#Object" URI="#idOfficeObject">
      <DigestMethod Algorithm="http://www.w3.org/2001/04/xmlenc#sha256"/>
      <DigestValue>1nBFtHmehqFfDdsI8uPQm0pWhXWUWFRhdaf8c4qnfVg=</DigestValue>
    </Reference>
    <Reference Type="http://uri.etsi.org/01903#SignedProperties" URI="#idSignedProperties">
      <Transforms>
        <Transform Algorithm="http://www.w3.org/TR/2001/REC-xml-c14n-20010315"/>
      </Transforms>
      <DigestMethod Algorithm="http://www.w3.org/2001/04/xmlenc#sha256"/>
      <DigestValue>ApuINwfTT3mtt+dvSpGxY6/PRW5MxK72Z3S7HUf/eU4=</DigestValue>
    </Reference>
    <Reference Type="http://www.w3.org/2000/09/xmldsig#Object" URI="#idValidSigLnImg">
      <DigestMethod Algorithm="http://www.w3.org/2001/04/xmlenc#sha256"/>
      <DigestValue>rVnYkoZRs0qKARzKm8U3wacSZm8Vw9w/T0oF2qpvD4o=</DigestValue>
    </Reference>
    <Reference Type="http://www.w3.org/2000/09/xmldsig#Object" URI="#idInvalidSigLnImg">
      <DigestMethod Algorithm="http://www.w3.org/2001/04/xmlenc#sha256"/>
      <DigestValue>dNjyT53xS/PeiE6FWL8q1rRNeDDr/aHy7Lr8kpMuhtM=</DigestValue>
    </Reference>
  </SignedInfo>
  <SignatureValue>OZxSRX2UiMnbhqws1xQ5kFfj2YDIxIjgBko4Q5gcjswcDle1Flc9GIL2AEviKxAFLEl9u0gUVKXx
MfpVbJ4UDSo8AlAVMmME+JpO1NIhiNhyhQacy+2kQ7TZg8nlSbhuU88GqtC29buiENtrYZJoalN5
0tumR1vUwgKby4n3fIyEn0xyCla4hDlxD8YECyjw65xuC8uJFv2KunjtU5pAW/yJUAx5s58cXadG
QjgxpdDGg3byaRMsmhgzuPzqjHyNDQAZlKO9nqaZvAFIlU/qFsGeX/W2ISSSWyGhzVZv6BAm7ske
0ll77CVwujNxQlFc1i179E4jiMfAjZxE8gtKjw==</SignatureValue>
  <KeyInfo>
    <X509Data>
      <X509Certificate>MIIH1TCCBb2gAwIBAgIQR0H6yIfXogBh1Zx/69pT3zANBgkqhkiG9w0BAQsFADBPMRcwFQYDVQQFEw5SVUMgODAwODAwOTktMDELMAkGA1UEBhMCUFkxETAPBgNVBAoMCFZJVCBTLkEuMRQwEgYDVQQDEwtDQS1WSVQgUy5BLjAeFw0yMjAxMDUxMzI2MjNaFw0yNDAxMDUxMzI2MjNaMIGnMRYwFAYDVQQqDA1BRFJJQU5BIE1BUklBMRgwFgYDVQQEDA9GSUxJWlpPTEEgU0VSUkExEjAQBgNVBAUTCUNJMTA1MzM3OTEmMCQGA1UEAwwdQURSSUFOQSBNQVJJQSBGSUxJWlpPTEEgU0VSUkExETAPBgNVBAsMCEZJUk1BIEYyMRcwFQYDVQQKDA5QRVJTT05BIEZJU0lDQTELMAkGA1UEBhMCUFkwggEiMA0GCSqGSIb3DQEBAQUAA4IBDwAwggEKAoIBAQDgLrwkO1ANY7exT8gMlkhjzd769OomyBBgb8iXANFKDpUapHmlBtcE2LPnRYoiaoYFpCp5WiYj30tPEAbabq/cW2xfgu6Q8V2is3I2ikbqZ0vQe40y71Ji16INWc5N4H7SqgebXbqs42D7uTzYbJ6WL4pyjV19KtfE+DLTKgXJOKBnB7dljDkyxAmu9RvpgLkooDxnMCTecWl9G4AajzWQXlyOpE4Z7TeMku1jtGeHAb+C37u+VgWcB27SdOfGXsjKRjne56EG00GWTVeoSeyoJHj+PFdK7UWcNzatMCpHFlNRRr0toutiL3DMRZjxTR50XpGjVjbsXIiVAqdtkEYxAgMBAAGjggNSMIIDTjAMBgNVHRMBAf8EAjAAMA4GA1UdDwEB/wQEAwIF4DAsBgNVHSUBAf8EIjAgBggrBgEFBQcDBAYIKwYBBQUHAwIGCisGAQQBgjcUAgIwHQYDVR0OBBYEFOfF6NUZRzwRIkjxex0nxg8XnXVm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KAYDVR0RBCEwH4EdQURSSUFOQS5GSUxJWlpPTEFASVRBVS5DT00uUFkwdgYIKwYBBQUHAQEEajBoMCgGCCsGAQUFBzABhhxodHRwczovL3d3dy5lZmlybWEuY29tLnB5L3ZhMDwGCCsGAQUFBzAChjBodHRwczovL3d3dy5lZmlybWEuY29tLnB5L3JlcG9zaXRvcmlvL2VmaXJtYS5jcnQwQgYDVR0fBDswOTA3oDWgM4YxaHR0cHM6Ly93d3cuZWZpcm1hLmNvbS5weS9yZXBvc2l0b3Jpby9lZmlybWExLmNybDANBgkqhkiG9w0BAQsFAAOCAgEACyQ+Sadb8y1tuFYHfQ166SZgkTv4jGyeN/1uajA9a5wFXuHXtSSeCHQSTCIC3ydd+0lq3vbNi1YOnCCb74P8zR1/K8jl+oKnzj+neOReYOhCcW2w3io2/GQfsLpww0fJGqteTIyCU4D+MF0CpXT9MJDcfOrmQ8EG66vslknLkdfeSgkrc66KjH8hJh7coqh8Up8JcXxEedqUpuPNNjnzktG7BfaXd2TyqE7bz6EnU5ZuTAopjkiGL0sh6SPm1pIpdQagbplsXHSctL7An/fb06jqxfywnKkdZJO0aqUJ50vHmvs74YECez801Naz3H63OVdSCcbFiEb9danC2lhxZWhVqZL/8/EGOLZDzBppN4VhW6LzkORlOjfR0aSUO8e9puRCcKL1Vhb2KPs4wWz7JJRlYy4mfvtJMG5RURAjrYEqVR/ypZLaYsrlTj8WqaDBi1AGpOcqczGIW5y7k5DvUoLUKPiX9nok92PkvXNJ5PdQqVShO4whqeVMYLNE/Kcq47cf59pdePhRJL7lMCgWRiPDP0Eb1nukG25hh5Gb20VGt+fSiI4KHCG17IMw4hMZ6GEf9X8+cYfiIMijVlOEYHBaZ70OaLWN/z/QDTeoYjoYaB5Ha7BzS+r5nxMyg9RSPK8Edgi6GVl971NaZDQ3enNLO0ofXx0IZ+PGY9/Qfq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VgUo+igaK4se/HfL54gTmEny/KgUO2uoiUR8EG47CC8=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Z1BOq3JQtImfMuPRwsPEdpSC8o7pYM3p9vSiSDzD0t0=</DigestValue>
      </Reference>
      <Reference URI="/xl/drawings/drawing10.xml?ContentType=application/vnd.openxmlformats-officedocument.drawing+xml">
        <DigestMethod Algorithm="http://www.w3.org/2001/04/xmlenc#sha256"/>
        <DigestValue>nQQbndvvNJpe8nqE0HJbmvEw2EcR6cEvfTv/XNEoEd0=</DigestValue>
      </Reference>
      <Reference URI="/xl/drawings/drawing2.xml?ContentType=application/vnd.openxmlformats-officedocument.drawing+xml">
        <DigestMethod Algorithm="http://www.w3.org/2001/04/xmlenc#sha256"/>
        <DigestValue>1HrDjYMEGk2r1S9oShby0lG+6F97+Vf/JukxdSfZHGo=</DigestValue>
      </Reference>
      <Reference URI="/xl/drawings/drawing3.xml?ContentType=application/vnd.openxmlformats-officedocument.drawing+xml">
        <DigestMethod Algorithm="http://www.w3.org/2001/04/xmlenc#sha256"/>
        <DigestValue>gGWF85D9vJ0oSxXFSXXXumZXLoKHvyuiTTqN0mzm1Hw=</DigestValue>
      </Reference>
      <Reference URI="/xl/drawings/drawing4.xml?ContentType=application/vnd.openxmlformats-officedocument.drawing+xml">
        <DigestMethod Algorithm="http://www.w3.org/2001/04/xmlenc#sha256"/>
        <DigestValue>SiWwQJ46gxsTSM3+OGKcWnhtIPF3EdbSszXFszxLiiQ=</DigestValue>
      </Reference>
      <Reference URI="/xl/drawings/drawing5.xml?ContentType=application/vnd.openxmlformats-officedocument.drawing+xml">
        <DigestMethod Algorithm="http://www.w3.org/2001/04/xmlenc#sha256"/>
        <DigestValue>gLtfYegU9VBhQcX+jEdfcVXCYpHhfofwOwtw8DOClqg=</DigestValue>
      </Reference>
      <Reference URI="/xl/drawings/drawing6.xml?ContentType=application/vnd.openxmlformats-officedocument.drawing+xml">
        <DigestMethod Algorithm="http://www.w3.org/2001/04/xmlenc#sha256"/>
        <DigestValue>09GM/blaTxQ4DgZ2ChzC0/fnYPqmlQAzFXSVcLp07xE=</DigestValue>
      </Reference>
      <Reference URI="/xl/drawings/drawing7.xml?ContentType=application/vnd.openxmlformats-officedocument.drawing+xml">
        <DigestMethod Algorithm="http://www.w3.org/2001/04/xmlenc#sha256"/>
        <DigestValue>gHObF7bkHQ1SLAwFbb0Bf6NQiAtel4VvrmQechik0fo=</DigestValue>
      </Reference>
      <Reference URI="/xl/drawings/drawing8.xml?ContentType=application/vnd.openxmlformats-officedocument.drawing+xml">
        <DigestMethod Algorithm="http://www.w3.org/2001/04/xmlenc#sha256"/>
        <DigestValue>eqCElCwpDR8stYO5DH81WG7+JE2WcSVPWN/OIQqEJp8=</DigestValue>
      </Reference>
      <Reference URI="/xl/drawings/drawing9.xml?ContentType=application/vnd.openxmlformats-officedocument.drawing+xml">
        <DigestMethod Algorithm="http://www.w3.org/2001/04/xmlenc#sha256"/>
        <DigestValue>NKiwr0xiLpE1Kl6GVFWy4pATTcH2FBJM1tvURckD07Y=</DigestValue>
      </Reference>
      <Reference URI="/xl/drawings/vmlDrawing1.vml?ContentType=application/vnd.openxmlformats-officedocument.vmlDrawing">
        <DigestMethod Algorithm="http://www.w3.org/2001/04/xmlenc#sha256"/>
        <DigestValue>HOpswH7Clx4qkuE6Krho/9JdJLTnP50PgafNX4Px53E=</DigestValue>
      </Reference>
      <Reference URI="/xl/media/image1.emf?ContentType=image/x-emf">
        <DigestMethod Algorithm="http://www.w3.org/2001/04/xmlenc#sha256"/>
        <DigestValue>MPkG2u36Tw2axYEDm5Sgriv8/AR6AnN9wSXHtnHyqc4=</DigestValue>
      </Reference>
      <Reference URI="/xl/media/image2.emf?ContentType=image/x-emf">
        <DigestMethod Algorithm="http://www.w3.org/2001/04/xmlenc#sha256"/>
        <DigestValue>b2lB1/ocwVWBno0AsxcLEptsQCn8xpUfcWVXVUI/2c0=</DigestValue>
      </Reference>
      <Reference URI="/xl/media/image3.emf?ContentType=image/x-emf">
        <DigestMethod Algorithm="http://www.w3.org/2001/04/xmlenc#sha256"/>
        <DigestValue>F/9evYBbQul4xlgh5TJxfPoZxQAg4Ls8S802BaHcHkc=</DigestValue>
      </Reference>
      <Reference URI="/xl/media/image4.emf?ContentType=image/x-emf">
        <DigestMethod Algorithm="http://www.w3.org/2001/04/xmlenc#sha256"/>
        <DigestValue>4ryv/ImjxMvqefc/3uwRRUFmL1R6i+vbMpm7xsclW6Y=</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s6l80irlBTW+uFk7nR5c7WcaDa2jSh3MPBgl0IjaDO0=</DigestValue>
      </Reference>
      <Reference URI="/xl/printerSettings/printerSettings11.bin?ContentType=application/vnd.openxmlformats-officedocument.spreadsheetml.printerSettings">
        <DigestMethod Algorithm="http://www.w3.org/2001/04/xmlenc#sha256"/>
        <DigestValue>eagKw4vkJta//EAXFo8pt3rkLlJe7nsQidLS/ebqtjQ=</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s6l80irlBTW+uFk7nR5c7WcaDa2jSh3MPBgl0IjaDO0=</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MXec2D+WMU8itUC5NxoyllqwEi3fXNlaIfg2JySEdZE=</DigestValue>
      </Reference>
      <Reference URI="/xl/printerSettings/printerSettings7.bin?ContentType=application/vnd.openxmlformats-officedocument.spreadsheetml.printerSettings">
        <DigestMethod Algorithm="http://www.w3.org/2001/04/xmlenc#sha256"/>
        <DigestValue>GyyR84UYFfbFvVrs+ip9vPggIMAXC0nxkmeUVNsGxCc=</DigestValue>
      </Reference>
      <Reference URI="/xl/printerSettings/printerSettings8.bin?ContentType=application/vnd.openxmlformats-officedocument.spreadsheetml.printerSettings">
        <DigestMethod Algorithm="http://www.w3.org/2001/04/xmlenc#sha256"/>
        <DigestValue>s6l80irlBTW+uFk7nR5c7WcaDa2jSh3MPBgl0IjaDO0=</DigestValue>
      </Reference>
      <Reference URI="/xl/printerSettings/printerSettings9.bin?ContentType=application/vnd.openxmlformats-officedocument.spreadsheetml.printerSettings">
        <DigestMethod Algorithm="http://www.w3.org/2001/04/xmlenc#sha256"/>
        <DigestValue>BURr3s4kJKfByVqBJOk12txnI73I4lKyZyEinb+ldQA=</DigestValue>
      </Reference>
      <Reference URI="/xl/sharedStrings.xml?ContentType=application/vnd.openxmlformats-officedocument.spreadsheetml.sharedStrings+xml">
        <DigestMethod Algorithm="http://www.w3.org/2001/04/xmlenc#sha256"/>
        <DigestValue>wAT1KSlCOyPy+qO0oeojs8BGCX1cN4rNxJKcP8aPjoA=</DigestValue>
      </Reference>
      <Reference URI="/xl/styles.xml?ContentType=application/vnd.openxmlformats-officedocument.spreadsheetml.styles+xml">
        <DigestMethod Algorithm="http://www.w3.org/2001/04/xmlenc#sha256"/>
        <DigestValue>FMBvoa8iw83UPscdYBOnOduIkmX7n6fRfhjMIugLlWU=</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oH5wyzSzn2KdylZ7gsGQumvun/nTkgnwG1kObR8MNqg=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iK1cCeJyE0nh61Ysaws+TMA/tgQJwUsR5g0ps2rJkns=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xDxmcYY2D+dk0G8F7ayroZcS/ki2Og3CY9G1Gx+oIu8=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06LM/TmXnxxMS1UF35MGHrRHGqUHPHFPJxWGuwOdFnA=</DigestValue>
      </Reference>
      <Reference URI="/xl/worksheets/sheet10.xml?ContentType=application/vnd.openxmlformats-officedocument.spreadsheetml.worksheet+xml">
        <DigestMethod Algorithm="http://www.w3.org/2001/04/xmlenc#sha256"/>
        <DigestValue>rhcu0MF1Jm+b2BFXXvNhnFTOVscCuSlkQJdCVaLesEs=</DigestValue>
      </Reference>
      <Reference URI="/xl/worksheets/sheet11.xml?ContentType=application/vnd.openxmlformats-officedocument.spreadsheetml.worksheet+xml">
        <DigestMethod Algorithm="http://www.w3.org/2001/04/xmlenc#sha256"/>
        <DigestValue>b6GcggaRprh3nnLsERwv4Umw8xkAGKKrJZlX6i5iXqo=</DigestValue>
      </Reference>
      <Reference URI="/xl/worksheets/sheet12.xml?ContentType=application/vnd.openxmlformats-officedocument.spreadsheetml.worksheet+xml">
        <DigestMethod Algorithm="http://www.w3.org/2001/04/xmlenc#sha256"/>
        <DigestValue>O0XhC9clQGyoLjeWe9CylkKJF2Yc7s+K3/bMLTNL68M=</DigestValue>
      </Reference>
      <Reference URI="/xl/worksheets/sheet13.xml?ContentType=application/vnd.openxmlformats-officedocument.spreadsheetml.worksheet+xml">
        <DigestMethod Algorithm="http://www.w3.org/2001/04/xmlenc#sha256"/>
        <DigestValue>xcx5AZutpgOGEPFHVNYYwXGONBgP8OiAA3q6pIaNLKg=</DigestValue>
      </Reference>
      <Reference URI="/xl/worksheets/sheet2.xml?ContentType=application/vnd.openxmlformats-officedocument.spreadsheetml.worksheet+xml">
        <DigestMethod Algorithm="http://www.w3.org/2001/04/xmlenc#sha256"/>
        <DigestValue>zdmVvIv3OAsfNbEPGpwfQVf5ZjmZM4GPpiirqXwS1Ww=</DigestValue>
      </Reference>
      <Reference URI="/xl/worksheets/sheet3.xml?ContentType=application/vnd.openxmlformats-officedocument.spreadsheetml.worksheet+xml">
        <DigestMethod Algorithm="http://www.w3.org/2001/04/xmlenc#sha256"/>
        <DigestValue>fmArG8seOteytvP1ceJE0BPRj8bPfxBhDT5fO8xVoFA=</DigestValue>
      </Reference>
      <Reference URI="/xl/worksheets/sheet4.xml?ContentType=application/vnd.openxmlformats-officedocument.spreadsheetml.worksheet+xml">
        <DigestMethod Algorithm="http://www.w3.org/2001/04/xmlenc#sha256"/>
        <DigestValue>QD7k5A2sqg2gvT8vTo0TIkSbJDf2LJvYEQsuwrb3A54=</DigestValue>
      </Reference>
      <Reference URI="/xl/worksheets/sheet5.xml?ContentType=application/vnd.openxmlformats-officedocument.spreadsheetml.worksheet+xml">
        <DigestMethod Algorithm="http://www.w3.org/2001/04/xmlenc#sha256"/>
        <DigestValue>aF7OxPIYLL6IQktwpU6Vr8eQ5jMsrEE0rToBKwOXHD8=</DigestValue>
      </Reference>
      <Reference URI="/xl/worksheets/sheet6.xml?ContentType=application/vnd.openxmlformats-officedocument.spreadsheetml.worksheet+xml">
        <DigestMethod Algorithm="http://www.w3.org/2001/04/xmlenc#sha256"/>
        <DigestValue>OKdwJeOMLr10vqPAa0UAxYDlKM6VIdrMzNrsnOTqFwo=</DigestValue>
      </Reference>
      <Reference URI="/xl/worksheets/sheet7.xml?ContentType=application/vnd.openxmlformats-officedocument.spreadsheetml.worksheet+xml">
        <DigestMethod Algorithm="http://www.w3.org/2001/04/xmlenc#sha256"/>
        <DigestValue>YCkvc5rKmqx09EGAKwPXYY933B+E7o5+e+xgr1HvVdc=</DigestValue>
      </Reference>
      <Reference URI="/xl/worksheets/sheet8.xml?ContentType=application/vnd.openxmlformats-officedocument.spreadsheetml.worksheet+xml">
        <DigestMethod Algorithm="http://www.w3.org/2001/04/xmlenc#sha256"/>
        <DigestValue>BYFzLe8Znl/Gw3mRuAWxAC1qzLN3N6OBCyHFzRGA47E=</DigestValue>
      </Reference>
      <Reference URI="/xl/worksheets/sheet9.xml?ContentType=application/vnd.openxmlformats-officedocument.spreadsheetml.worksheet+xml">
        <DigestMethod Algorithm="http://www.w3.org/2001/04/xmlenc#sha256"/>
        <DigestValue>EbpZmEMHWFmedcJ7NLOKy6vr2xeUT4b+JnevV9XZCtw=</DigestValue>
      </Reference>
    </Manifest>
    <SignatureProperties>
      <SignatureProperty Id="idSignatureTime" Target="#idPackageSignature">
        <mdssi:SignatureTime xmlns:mdssi="http://schemas.openxmlformats.org/package/2006/digital-signature">
          <mdssi:Format>YYYY-MM-DDThh:mm:ssTZD</mdssi:Format>
          <mdssi:Value>2022-05-03T16:07:24Z</mdssi:Value>
        </mdssi:SignatureTime>
      </SignatureProperty>
    </SignatureProperties>
  </Object>
  <Object Id="idOfficeObject">
    <SignatureProperties>
      <SignatureProperty Id="idOfficeV1Details" Target="#idPackageSignature">
        <SignatureInfoV1 xmlns="http://schemas.microsoft.com/office/2006/digsig">
          <SetupID>{21C130A1-3956-4EB0-8C83-E0C4F08E9DFE}</SetupID>
          <SignatureText>Adriana Filizzola Serra</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2022-05-03T16:07:24Z</xd:SigningTime>
          <xd:SigningCertificate>
            <xd:Cert>
              <xd:CertDigest>
                <DigestMethod Algorithm="http://www.w3.org/2001/04/xmlenc#sha256"/>
                <DigestValue>kHn0V3TbihcygVFn0uiG+Eql026Fu6qBslrfvhzjVD8=</DigestValue>
              </xd:CertDigest>
              <xd:IssuerSerial>
                <X509IssuerName>CN=CA-VIT S.A., O=VIT S.A., C=PY, SERIALNUMBER=RUC 80080099-0</X509IssuerName>
                <X509SerialNumber>94717773486608366950016956360797344735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UBAAB/AAAAAAAAAAAAAADGGQAAkQwAACBFTUYAAAEAWBwAAKoAAAAGAAAAAAAAAAAAAAAAAAAAVgUAAAADAABYAQAAwQAAAAAAAAAAAAAAAAAAAMA/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AAAAAAAAAAAAAAAG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AAAAAAAlAAAADAAAAAEAAABMAAAAZAAAAAAAAAAAAAAABQEAAH8AAAAAAAAAAAAAAAYBAACAAAAAIQDwAAAAAAAAAAAAAACAPwAAAAAAAAAAAACAPwAAAAAAAAAAAAAAAAAAAAAAAAAAAAAAAAAAAAAAAAAAJQAAAAwAAAAAAACAKAAAAAwAAAABAAAAJwAAABgAAAABAAAAAAAAAP///wAAAAAAJQAAAAwAAAABAAAATAAAAGQAAAAAAAAAAAAAAAUBAAB/AAAAAAAAAAAAAAAG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LMA8F7idvDWpgJMS7JbcHvSABzDswAIxbMA7gP4dnjCswCiYd93DhQK9wkAAAC8Yd938MKzAIjyqAIAAAAA8NamAvDWpgKQ0GhbAAAAAH9gFlsJAAAAAAAAAAAAAAAAAAAAAAAAAKDXpgIAAOJ2AKCyW3CI33dAAADAAAAAAAAAAAAAAAAAUAAAAAkD+HYAAOJ2QCPbdwAAAAAPAAAA7MKzANwu3ncqOLx2/////+TCswDowrMABAAAACDDswAAALJbAKCyWwCwAgAQw7MAnZugWwCgslsAAOJ24CTbdwAAAAAYw7MA3JugW/BGtVvzm6BbHCsVvwAAAAAAAAAAZHYACAAAAAAlAAAADAAAAAEAAAAYAAAADAAAAAAAAAISAAAADAAAAAEAAAAeAAAAGAAAAMkAAAAEAAAA9wAAABEAAAAlAAAADAAAAAEAAABUAAAAfAAAAMoAAAAEAAAA9QAAABAAAAABAAAA0XbJQasKyUHKAAAABAAAAAgAAABMAAAAAAAAAAAAAAAAAAAA//////////9cAAAAMwAvADUALwAyADAAMgAyAAYAAAAEAAAABgAAAAQAAAAGAAAABgAAAAYAAAAGAAAASwAAAEAAAAAwAAAABQAAACAAAAABAAAAAQAAABAAAAAAAAAAAAAAAAYBAACAAAAAAAAAAAAAAAAGAQAAgAAAAFIAAABwAQAAAgAAABAAAAAHAAAAAAAAAAAAAAC8AgAAAAAAAAECAiJTAHkAcwB0AGUAbQAAAAAAAAAAAAAAAAAAAAAAAAAAAAAAAAAAAAAAAAAAAAAAAAAAAAAAAAAAAAAAAAAAAAAAAADfdxD+sgCiYd938NamAgkAAAC8Yd93BAAAAKj2qAIAAAAA8NamAvDWpgIyS7JbAAAAAKz+sgCslN4GAAAAAAAAAAAAAAAAAAAAAKDXpgIAAAAAAAAAAAAAAAAAAAAAAAAAAAAAAAAAAAAAAAAAAAAAAAAAAAAAAAAAAAAAAAAAAAAAAAAAAAAAAACuEeJ3q/It8Gj/sgAI0tt38NamAgxIiFsAAAAAGNPbd///AAAAAAAA+9Pbd/vT23eY/7IAAACyAAcAAAAAAAAA8Yq6dgkAAAAHAAAAyP+yAMj/sgAAAgAA/P///wEAAAAAAAAAAAAAAAAAAAAAAAAA+NTj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LIAZAEAAAAAAAAAAAAAxF/DGVTlsgBA57IA7gP4dqXpFb+IpEJb4xYKAwAAAACIpEJbZTcXWyhpsAJ45LIA3OSyAEuFPVv/////yOSyAJ64GVt6HB5b0rgZW/ArGFsCLBhb6ekVv4ikQlvJ6RW/8OSyAH+4GVtQeNcZAAAAAAAA+UsY5bIAqOayAAkD+Hb45LIAAgAAABUD+Hbo50Jb4P///wAAAAAAAAAAAAAAAJABAAAAAAABAAAAAGEAcgAAAAAAAAAAAPGKunYAAAAABgAAAEzmsgBM5rIAAAIAAPz///8BAAAAAAAAAAAAAAAAAAAAAAAAAAAAAAAAAAAAZHYACAAAAAAlAAAADAAAAAMAAAAYAAAADAAAAAAAAAISAAAADAAAAAEAAAAWAAAADAAAAAgAAABUAAAAVAAAAAoAAAAnAAAAHgAAAEoAAAABAAAA0XbJQasKyUEKAAAASwAAAAEAAABMAAAABAAAAAkAAAAnAAAAIAAAAEsAAABQAAAAWABz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EAAAARwAAACkAAAAzAAAAnAAAABUAAAAhAPAAAAAAAAAAAAAAAIA/AAAAAAAAAAAAAIA/AAAAAAAAAAAAAAAAAAAAAAAAAAAAAAAAAAAAAAAAAAAlAAAADAAAAAAAAIAoAAAADAAAAAQAAABSAAAAcAEAAAQAAADw////AAAAAAAAAAAAAAAAkAEAAAAAAAEAAAAAcwBlAGcAbwBlACAAdQBpAAAAAAAAAAAAAAAAAAAAAAAAAAAAAAAAAAAAAAAAAAAAAAAAAAAAAAAAAAAAAAAAAAAAsgBkAQAAAAAAAAAAAACcX8MZXOSyAEjmsgDuA/h2DQAAAH7gvwDlFgoDAAAAALhb3xEVAAAACOWyAAAAAADADZgcbAAAAADdv1q447IAV1CKW5MWAQa4W98RjNy/WliytQK4W98R4H4hHxUAAAC4W98RuNy/WgEAAAAcAAAAAAD5S7hb3xGw5bIACQP4dgDksgADAAAAFQP4dgAAAADw////AAAAAAAAAAAAAAAAkAEAAAAAAAEAAAAAcwBlAAAAAAAAAAAA8Yq6dgAAAAAJAAAAVOWyAFTlsgAAAgAA/P///wEAAAAAAAAAAAAAAAAAAAAAAAAAAAAAAAAAAABkdgAIAAAAACUAAAAMAAAABAAAABgAAAAMAAAAAAAAAhIAAAAMAAAAAQAAAB4AAAAYAAAAKQAAADMAAADFAAAASAAAACUAAAAMAAAABAAAAFQAAADYAAAAKgAAADMAAADDAAAARwAAAAEAAADRdslBqwrJQSoAAAAzAAAAFwAAAEwAAAAAAAAAAAAAAAAAAAD//////////3wAAABBAGQAcgBpAGEAbgBhACAARgBpAGwAaQB6AHoAbwBsAGEAIABTAGUAcgByAGEAIAAKAAAACQAAAAYAAAAEAAAACAAAAAkAAAAIAAAABAAAAAgAAAAEAAAABAAAAAQAAAAHAAAABwAAAAkAAAAEAAAACAAAAAQAAAAJAAAACAAAAAYAAAAGAAAACAAAAEsAAABAAAAAMAAAAAUAAAAgAAAAAQAAAAEAAAAQAAAAAAAAAAAAAAAGAQAAgAAAAAAAAAAAAAAABgEAAIAAAAAlAAAADAAAAAIAAAAnAAAAGAAAAAUAAAAAAAAA////AAAAAAAlAAAADAAAAAUAAABMAAAAZAAAAAAAAABQAAAABQEAAHwAAAAAAAAAUAAAAAYBAAAtAAAAIQDwAAAAAAAAAAAAAACAPwAAAAAAAAAAAACAPwAAAAAAAAAAAAAAAAAAAAAAAAAAAAAAAAAAAAAAAAAAJQAAAAwAAAAAAACAKAAAAAwAAAAFAAAAJwAAABgAAAAFAAAAAAAAAP///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D8AAAACgAAAFAAAACaAAAAXAAAAAEAAADRdslBqwrJQQoAAABQAAAAHQAAAEwAAAAAAAAAAAAAAAAAAAD//////////4gAAABBAGQAcgBpAGEAbgBhACAATQBhAHIAaQBhACAARgBpAGwAaQB6AHoAbwBsAGEAIABTAGUAcgByAGEA//8HAAAABwAAAAQAAAADAAAABgAAAAcAAAAGAAAAAwAAAAoAAAAGAAAABAAAAAMAAAAGAAAAAwAAAAYAAAADAAAAAwAAAAMAAAAFAAAABQAAAAcAAAADAAAABgAAAAMAAAAGAAAABgAAAAQAAAAEAAAABgAAAEsAAABAAAAAMAAAAAUAAAAgAAAAAQAAAAEAAAAQAAAAAAAAAAAAAAAGAQAAgAAAAAAAAAAAAAAABgEAAIAAAAAlAAAADAAAAAIAAAAnAAAAGAAAAAUAAAAAAAAA////AAAAAAAlAAAADAAAAAUAAABMAAAAZAAAAAkAAABgAAAA/AAAAGwAAAAJAAAAYAAAAPQAAAANAAAAIQDwAAAAAAAAAAAAAACAPwAAAAAAAAAAAACAPwAAAAAAAAAAAAAAAAAAAAAAAAAAAAAAAAAAAAAAAAAAJQAAAAwAAAAAAACAKAAAAAwAAAAFAAAAJQAAAAwAAAABAAAAGAAAAAwAAAAAAAACEgAAAAwAAAABAAAAHgAAABgAAAAJAAAAYAAAAP0AAABtAAAAJQAAAAwAAAABAAAAVAAAALQAAAAKAAAAYAAAAFwAAABsAAAAAQAAANF2yUGrCslBCgAAAGAAAAARAAAATAAAAAAAAAAAAAAAAAAAAP//////////cAAAAEQAaQByAGUAYwB0AG8AcgBhACAAVABpAHQAdQBsAGEAcgAOAAgAAAADAAAABAAAAAYAAAAFAAAABAAAAAcAAAAEAAAABgAAAAMAAAAGAAAAAwAAAAQAAAAHAAAAAwAAAAYAAAAEAAAASwAAAEAAAAAwAAAABQAAACAAAAABAAAAAQAAABAAAAAAAAAAAAAAAAYBAACAAAAAAAAAAAAAAAAGAQAAgAAAACUAAAAMAAAAAgAAACcAAAAYAAAABQAAAAAAAAD///8AAAAAACUAAAAMAAAABQAAAEwAAABkAAAACQAAAHAAAAD8AAAAfAAAAAkAAABwAAAA9AAAAA0AAAAhAPAAAAAAAAAAAAAAAIA/AAAAAAAAAAAAAIA/AAAAAAAAAAAAAAAAAAAAAAAAAAAAAAAAAAAAAAAAAAAlAAAADAAAAAAAAIAoAAAADAAAAAUAAAAlAAAADAAAAAEAAAAYAAAADAAAAAAAAAISAAAADAAAAAEAAAAWAAAADAAAAAAAAABUAAAASAEAAAoAAABwAAAA+wAAAHwAAAABAAAA0XbJQasKyUEKAAAAcAAAACoAAABMAAAABAAAAAkAAABwAAAA/QAAAH0AAACgAAAARgBpAHIAbQBhAGQAbwAgAHAAbwByADoAIABBAEQAUgBJAEEATgBBACAATQBBAFIASQBBACAARgBJAEwASQBaAFoATwBMAEEAIABTAEUAUgBSAEEABgAAAAMAAAAEAAAACQAAAAYAAAAHAAAABwAAAAMAAAAHAAAABwAAAAQAAAADAAAAAwAAAAcAAAAIAAAABwAAAAMAAAAHAAAACAAAAAcAAAADAAAACgAAAAcAAAAHAAAAAwAAAAcAAAADAAAABgAAAAMAAAAFAAAAAwAAAAYAAAAGAAAACQAAAAUAAAAHAAAAAwAAAAYAAAAGAAAABwAAAAcAAAAHAAAAFgAAAAwAAAAAAAAAJQAAAAwAAAACAAAADgAAABQAAAAAAAAAEAAAABQAAAA=</Object>
  <Object Id="idInvalidSigLnImg">AQAAAGwAAAAAAAAAAAAAAAUBAAB/AAAAAAAAAAAAAADGGQAAkQwAACBFTUYAAAEAACAAALAAAAAGAAAAAAAAAAAAAAAAAAAAVgUAAAADAABYAQAAwQAAAAAAAAAAAAAAAAAAAMA/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AAAAAAAAAAAAAAAGAQAAgAAAACEA8AAAAAAAAAAAAAAAgD8AAAAAAAAAAAAAgD8AAAAAAAAAAAAAAAAAAAAAAAAAAAAAAAAAAAAAAAAAACUAAAAMAAAAAAAAgCgAAAAMAAAAAQAAACcAAAAYAAAAAQAAAAAAAADw8PAAAAAAACUAAAAMAAAAAQAAAEwAAABkAAAAAAAAAAAAAAAFAQAAfwAAAAAAAAAAAAAABgEAAIAAAAAhAPAAAAAAAAAAAAAAAIA/AAAAAAAAAAAAAIA/AAAAAAAAAAAAAAAAAAAAAAAAAAAAAAAAAAAAAAAAAAAlAAAADAAAAAAAAIAoAAAADAAAAAEAAAAnAAAAGAAAAAEAAAAAAAAA////AAAAAAAlAAAADAAAAAEAAABMAAAAZAAAAAAAAAAAAAAABQEAAH8AAAAAAAAAAAAAAAYBAACAAAAAIQDwAAAAAAAAAAAAAACAPwAAAAAAAAAAAACAPwAAAAAAAAAAAAAAAAAAAAAAAAAAAAAAAAAAAAAAAAAAJQAAAAwAAAAAAACAKAAAAAwAAAABAAAAJwAAABgAAAABAAAAAAAAAP///wAAAAAAJQAAAAwAAAABAAAATAAAAGQAAAAAAAAAAAAAAAUBAAB/AAAAAAAAAAAAAAAG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CzAPBe4nbw1qYCTEuyW3B70gAcw7MACMWzAO4D+HZ4wrMAomHfdw4UCvcJAAAAvGHfd/DCswCI8qgCAAAAAPDWpgLw1qYCkNBoWwAAAAB/YBZbCQAAAAAAAAAAAAAAAAAAAAAAAACg16YCAADidgCgsltwiN93QAAAwAAAAAAAAAAAAAAAAFAAAAAJA/h2AADidkAj23cAAAAADwAAAOzCswDcLt53Kji8dv/////kwrMA6MKzAAQAAAAgw7MAAACyWwCgslsAsAIAEMOzAJ2boFsAoLJbAADiduAk23cAAAAAGMOzANyboFvwRrVb85ugWxwrFb8AAAAAAAAAAGR2AAgAAAAAJQAAAAwAAAABAAAAGAAAAAwAAAD/AAACEgAAAAwAAAABAAAAHgAAABgAAAAiAAAABAAAAHIAAAARAAAAJQAAAAwAAAABAAAAVAAAAKgAAAAjAAAABAAAAHAAAAAQAAAAAQAAANF2yUGrCslBIwAAAAQAAAAPAAAATAAAAAAAAAAAAAAAAAAAAP//////////bAAAAEYAaQByAG0AYQAgAG4AbwAgAHYA4QBsAGkAZABhAAAABgAAAAMAAAAEAAAACQAAAAYAAAADAAAABwAAAAcAAAADAAAABQAAAAYAAAADAAAAAwAAAAcAAAAGAAAASwAAAEAAAAAwAAAABQAAACAAAAABAAAAAQAAABAAAAAAAAAAAAAAAAYBAACAAAAAAAAAAAAAAAAGAQAAgAAAAFIAAABwAQAAAgAAABAAAAAHAAAAAAAAAAAAAAC8AgAAAAAAAAECAiJTAHkAcwB0AGUAbQAAAAAAAAAAAAAAAAAAAAAAAAAAAAAAAAAAAAAAAAAAAAAAAAAAAAAAAAAAAAAAAAAAAAAAAADfdxD+sgCiYd938NamAgkAAAC8Yd93BAAAAKj2qAIAAAAA8NamAvDWpgIyS7JbAAAAAKz+sgCslN4GAAAAAAAAAAAAAAAAAAAAAKDXpgIAAAAAAAAAAAAAAAAAAAAAAAAAAAAAAAAAAAAAAAAAAAAAAAAAAAAAAAAAAAAAAAAAAAAAAAAAAAAAAACuEeJ3q/It8Gj/sgAI0tt38NamAgxIiFsAAAAAGNPbd///AAAAAAAA+9Pbd/vT23eY/7IAAACyAAcAAAAAAAAA8Yq6dgkAAAAHAAAAyP+yAMj/sgAAAgAA/P///wEAAAAAAAAAAAAAAAAAAAAAAAAA+NTj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LIAZAEAAAAAAAAAAAAAxF/DGVTlsgBA57IA7gP4dqXpFb+IpEJb4xYKAwAAAACIpEJbZTcXWyhpsAJ45LIA3OSyAEuFPVv/////yOSyAJ64GVt6HB5b0rgZW/ArGFsCLBhb6ekVv4ikQlvJ6RW/8OSyAH+4GVtQeNcZAAAAAAAA+UsY5bIAqOayAAkD+Hb45LIAAgAAABUD+Hbo50Jb4P///wAAAAAAAAAAAAAAAJABAAAAAAABAAAAAGEAcgAAAAAAAAAAAPGKunYAAAAABgAAAEzmsgBM5rIAAAIAAPz///8BAAAAAAAAAAAAAAAAAAAAAAAAAAAAAAAAAAAAZHYACAAAAAAlAAAADAAAAAMAAAAYAAAADAAAAAAAAAISAAAADAAAAAEAAAAWAAAADAAAAAgAAABUAAAAVAAAAAoAAAAnAAAAHgAAAEoAAAABAAAA0XbJQasKy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EAAAARwAAACkAAAAzAAAAnAAAABUAAAAhAPAAAAAAAAAAAAAAAIA/AAAAAAAAAAAAAIA/AAAAAAAAAAAAAAAAAAAAAAAAAAAAAAAAAAAAAAAAAAAlAAAADAAAAAAAAIAoAAAADAAAAAQAAABSAAAAcAEAAAQAAADw////AAAAAAAAAAAAAAAAkAEAAAAAAAEAAAAAcwBlAGcAbwBlACAAdQBpAAAAAAAAAAAAAAAAAAAAAAAAAAAAAAAAAAAAAAAAAAAAAAAAAAAAAAAAAAAAAAAAAAAAsgBkAQAAAAAAAAAAAACcX8MZXOSyAEjmsgDuA/h2DQAAAH7gvwDlFgoDAAAAALhb3xEVAAAACOWyAAAAAADADZgcbAAAAADdv1q447IAV1CKW5MWAQa4W98RjNy/WliytQK4W98R4H4hHxUAAAC4W98RuNy/WgEAAAAcAAAAAAD5S7hb3xGw5bIACQP4dgDksgADAAAAFQP4dgAAAADw////AAAAAAAAAAAAAAAAkAEAAAAAAAEAAAAAcwBlAAAAAAAAAAAA8Yq6dgAAAAAJAAAAVOWyAFTlsgAAAgAA/P///wEAAAAAAAAAAAAAAAAAAAAAAAAAAAAAAAAAAABkdgAIAAAAACUAAAAMAAAABAAAABgAAAAMAAAAAAAAAhIAAAAMAAAAAQAAAB4AAAAYAAAAKQAAADMAAADFAAAASAAAACUAAAAMAAAABAAAAFQAAADYAAAAKgAAADMAAADDAAAARwAAAAEAAADRdslBqwrJQSoAAAAzAAAAFwAAAEwAAAAAAAAAAAAAAAAAAAD//////////3wAAABBAGQAcgBpAGEAbgBhACAARgBpAGwAaQB6AHoAbwBsAGEAIABTAGUAcgByAGEAAAAKAAAACQAAAAYAAAAEAAAACAAAAAkAAAAIAAAABAAAAAgAAAAEAAAABAAAAAQAAAAHAAAABwAAAAkAAAAEAAAACAAAAAQAAAAJAAAACAAAAAYAAAAGAAAACAAAAEsAAABAAAAAMAAAAAUAAAAgAAAAAQAAAAEAAAAQAAAAAAAAAAAAAAAGAQAAgAAAAAAAAAAAAAAABgEAAIAAAAAlAAAADAAAAAIAAAAnAAAAGAAAAAUAAAAAAAAA////AAAAAAAlAAAADAAAAAUAAABMAAAAZAAAAAAAAABQAAAABQEAAHwAAAAAAAAAUAAAAAYBAAAtAAAAIQDwAAAAAAAAAAAAAACAPwAAAAAAAAAAAACAPwAAAAAAAAAAAAAAAAAAAAAAAAAAAAAAAAAAAAAAAAAAJQAAAAwAAAAAAACAKAAAAAwAAAAFAAAAJwAAABgAAAAFAAAAAAAAAP///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D8AAAACgAAAFAAAACaAAAAXAAAAAEAAADRdslBqwrJQQoAAABQAAAAHQAAAEwAAAAAAAAAAAAAAAAAAAD//////////4gAAABBAGQAcgBpAGEAbgBhACAATQBhAHIAaQBhACAARgBpAGwAaQB6AHoAbwBsAGEAIABTAGUAcgByAGEAAAAHAAAABwAAAAQAAAADAAAABgAAAAcAAAAGAAAAAwAAAAoAAAAGAAAABAAAAAMAAAAGAAAAAwAAAAYAAAADAAAAAwAAAAMAAAAFAAAABQAAAAcAAAADAAAABgAAAAMAAAAGAAAABgAAAAQAAAAEAAAABgAAAEsAAABAAAAAMAAAAAUAAAAgAAAAAQAAAAEAAAAQAAAAAAAAAAAAAAAGAQAAgAAAAAAAAAAAAAAABgEAAIAAAAAlAAAADAAAAAIAAAAnAAAAGAAAAAUAAAAAAAAA////AAAAAAAlAAAADAAAAAUAAABMAAAAZAAAAAkAAABgAAAA/AAAAGwAAAAJAAAAYAAAAPQAAAANAAAAIQDwAAAAAAAAAAAAAACAPwAAAAAAAAAAAACAPwAAAAAAAAAAAAAAAAAAAAAAAAAAAAAAAAAAAAAAAAAAJQAAAAwAAAAAAACAKAAAAAwAAAAFAAAAJQAAAAwAAAABAAAAGAAAAAwAAAAAAAACEgAAAAwAAAABAAAAHgAAABgAAAAJAAAAYAAAAP0AAABtAAAAJQAAAAwAAAABAAAAVAAAALQAAAAKAAAAYAAAAFwAAABsAAAAAQAAANF2yUGrCslBCgAAAGAAAAARAAAATAAAAAAAAAAAAAAAAAAAAP//////////cAAAAEQAaQByAGUAYwB0AG8AcgBhACAAVABpAHQAdQBsAGEAcgBDAAgAAAADAAAABAAAAAYAAAAFAAAABAAAAAcAAAAEAAAABgAAAAMAAAAGAAAAAwAAAAQAAAAHAAAAAwAAAAYAAAAEAAAASwAAAEAAAAAwAAAABQAAACAAAAABAAAAAQAAABAAAAAAAAAAAAAAAAYBAACAAAAAAAAAAAAAAAAGAQAAgAAAACUAAAAMAAAAAgAAACcAAAAYAAAABQAAAAAAAAD///8AAAAAACUAAAAMAAAABQAAAEwAAABkAAAACQAAAHAAAAD8AAAAfAAAAAkAAABwAAAA9AAAAA0AAAAhAPAAAAAAAAAAAAAAAIA/AAAAAAAAAAAAAIA/AAAAAAAAAAAAAAAAAAAAAAAAAAAAAAAAAAAAAAAAAAAlAAAADAAAAAAAAIAoAAAADAAAAAUAAAAlAAAADAAAAAEAAAAYAAAADAAAAAAAAAISAAAADAAAAAEAAAAWAAAADAAAAAAAAABUAAAASAEAAAoAAABwAAAA+wAAAHwAAAABAAAA0XbJQasKyUEKAAAAcAAAACoAAABMAAAABAAAAAkAAABwAAAA/QAAAH0AAACgAAAARgBpAHIAbQBhAGQAbwAgAHAAbwByADoAIABBAEQAUgBJAEEATgBBACAATQBBAFIASQBBACAARgBJAEwASQBaAFoATwBMAEEAIABTAEUAUgBSAEEABgAAAAMAAAAEAAAACQAAAAYAAAAHAAAABwAAAAMAAAAHAAAABwAAAAQAAAADAAAAAwAAAAcAAAAIAAAABwAAAAMAAAAHAAAACAAAAAcAAAADAAAACgAAAAcAAAAHAAAAAwAAAAcAAAADAAAABgAAAAMAAAAFAAAAAwAAAAYAAAAGAAAACQAAAAUAAAAHAAAAAwAAAAYAAAAGAAAABwAAAAcAAAAH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DAEMSEngagementItemInfo xmlns="http://schemas.microsoft.com/DAEMSEngagementItemInfoXML">
  <EngagementID>5000007028</EngagementID>
  <LogicalEMSServerID>-109903338106937214</LogicalEMSServerID>
  <WorkingPaperID>3857782008800000607</WorkingPaperID>
</DAEMSEngagementItemInfo>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6CB7CD63-19F5-45D2-8CF7-EE712EC7D985}">
  <ds:schemaRefs>
    <ds:schemaRef ds:uri="http://schemas.microsoft.com/DAEMSEngagementItemInfoXML"/>
  </ds:schemaRefs>
</ds:datastoreItem>
</file>

<file path=customXml/itemProps2.xml><?xml version="1.0" encoding="utf-8"?>
<ds:datastoreItem xmlns:ds="http://schemas.openxmlformats.org/officeDocument/2006/customXml" ds:itemID="{9EE91FA5-E0D8-496D-80A4-E13D507CFDE1}">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Indice</vt:lpstr>
      <vt:lpstr>IG</vt:lpstr>
      <vt:lpstr>BG</vt:lpstr>
      <vt:lpstr>EERR</vt:lpstr>
      <vt:lpstr>EFE</vt:lpstr>
      <vt:lpstr>VPN</vt:lpstr>
      <vt:lpstr>CA EF</vt:lpstr>
      <vt:lpstr>Notas 1 a Nota 3</vt:lpstr>
      <vt:lpstr>Nota 4</vt:lpstr>
      <vt:lpstr>Nota 5</vt:lpstr>
      <vt:lpstr>BG 2021</vt:lpstr>
      <vt:lpstr>Clasificación</vt:lpstr>
      <vt:lpstr>Nota 6 a Nota 9</vt:lpstr>
      <vt:lpstr>BG!Área_de_impresión</vt:lpstr>
      <vt:lpstr>EERR!Área_de_impresión</vt:lpstr>
      <vt:lpstr>EFE!Área_de_impresión</vt:lpstr>
      <vt:lpstr>'Nota 4'!Área_de_impresión</vt:lpstr>
      <vt:lpstr>'Nota 5'!Área_de_impresión</vt:lpstr>
      <vt:lpstr>'Nota 6 a Nota 9'!Área_de_impresión</vt:lpstr>
      <vt:lpstr>'Notas 1 a Nota 3'!Área_de_impresión</vt:lpstr>
      <vt:lpstr>VPN!Área_de_impresión</vt:lpstr>
      <vt:lpstr>'Nota 4'!OLE_LINK1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Shirley Vichini</cp:lastModifiedBy>
  <cp:lastPrinted>2021-04-13T18:52:19Z</cp:lastPrinted>
  <dcterms:created xsi:type="dcterms:W3CDTF">2016-08-27T16:35:25Z</dcterms:created>
  <dcterms:modified xsi:type="dcterms:W3CDTF">2022-04-29T18:00:16Z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2022-03-31T00:16:55Z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549a9945-6669-4f3a-a3fa-86ec96d5e134</vt:lpwstr>
  </property>
  <property fmtid="{D5CDD505-2E9C-101B-9397-08002B2CF9AE}" pid="8" name="MSIP_Label_ea60d57e-af5b-4752-ac57-3e4f28ca11dc_ContentBits">
    <vt:lpwstr>0</vt:lpwstr>
  </property>
</Properties>
</file>